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8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9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0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1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2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.xml" ContentType="application/vnd.openxmlformats-officedocument.drawing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14.xml" ContentType="application/vnd.openxmlformats-officedocument.drawing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15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rpeta en Red\Estadistica\Informe Estadístico Mensual\"/>
    </mc:Choice>
  </mc:AlternateContent>
  <xr:revisionPtr revIDLastSave="0" documentId="13_ncr:1_{C00EF01C-789A-43CA-BF66-ABFE3CABF4E2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INDICE" sheetId="9" r:id="rId1"/>
    <sheet name="Resumen DOMESTICO" sheetId="10" r:id="rId2"/>
    <sheet name="Resumen EXPORTACION" sheetId="11" r:id="rId3"/>
    <sheet name="Resumen TOTAL" sheetId="15" r:id="rId4"/>
    <sheet name="Resumen PRECIO TRASLADO" sheetId="13" r:id="rId5"/>
    <sheet name="Despacho por tipo" sheetId="1" r:id="rId6"/>
    <sheet name="Despacho por envase" sheetId="2" r:id="rId7"/>
    <sheet name="Despacho por color" sheetId="3" r:id="rId8"/>
    <sheet name="Despacho por variedad" sheetId="4" r:id="rId9"/>
    <sheet name="Exportación por tipo" sheetId="5" r:id="rId10"/>
    <sheet name="Exportación por envase" sheetId="6" r:id="rId11"/>
    <sheet name="Exportación por varietal" sheetId="7" r:id="rId12"/>
    <sheet name="Exportación por país" sheetId="8" r:id="rId13"/>
    <sheet name="Venta total por tipo" sheetId="14" r:id="rId14"/>
    <sheet name="Precio Vino de Traslado" sheetId="12" r:id="rId15"/>
  </sheets>
  <externalReferences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0" i="12" l="1"/>
  <c r="K113" i="12"/>
  <c r="K96" i="12"/>
  <c r="K79" i="12"/>
  <c r="K62" i="12"/>
  <c r="K45" i="12"/>
  <c r="K28" i="12"/>
  <c r="K11" i="12" l="1"/>
  <c r="K351" i="8"/>
  <c r="K333" i="8"/>
  <c r="K512" i="8" s="1"/>
  <c r="K315" i="8"/>
  <c r="K297" i="8"/>
  <c r="K279" i="8"/>
  <c r="K261" i="8"/>
  <c r="K440" i="8" s="1"/>
  <c r="K243" i="8"/>
  <c r="K225" i="8"/>
  <c r="K207" i="8"/>
  <c r="K189" i="8"/>
  <c r="K368" i="8" s="1"/>
  <c r="K172" i="8"/>
  <c r="K154" i="8"/>
  <c r="K136" i="8"/>
  <c r="K118" i="8"/>
  <c r="K100" i="8"/>
  <c r="K82" i="8"/>
  <c r="K64" i="8"/>
  <c r="K46" i="8"/>
  <c r="K28" i="8"/>
  <c r="K10" i="8"/>
  <c r="K476" i="7"/>
  <c r="K404" i="7"/>
  <c r="K350" i="7"/>
  <c r="K332" i="7"/>
  <c r="K315" i="7"/>
  <c r="K297" i="7"/>
  <c r="K279" i="7"/>
  <c r="K440" i="7" s="1"/>
  <c r="K261" i="7"/>
  <c r="K243" i="7"/>
  <c r="K225" i="7"/>
  <c r="K207" i="7"/>
  <c r="K368" i="7" s="1"/>
  <c r="K189" i="7"/>
  <c r="K171" i="7"/>
  <c r="K154" i="7"/>
  <c r="K136" i="7"/>
  <c r="K118" i="7"/>
  <c r="K82" i="7"/>
  <c r="K64" i="7"/>
  <c r="K46" i="7"/>
  <c r="K28" i="7"/>
  <c r="K10" i="7"/>
  <c r="K135" i="6"/>
  <c r="K99" i="6"/>
  <c r="K100" i="6"/>
  <c r="K153" i="6" s="1"/>
  <c r="K81" i="6"/>
  <c r="K82" i="6"/>
  <c r="K63" i="6"/>
  <c r="K64" i="6"/>
  <c r="K47" i="6"/>
  <c r="K29" i="6"/>
  <c r="K11" i="6"/>
  <c r="W65" i="5"/>
  <c r="W64" i="5"/>
  <c r="X65" i="5"/>
  <c r="Z65" i="5" s="1"/>
  <c r="X47" i="5"/>
  <c r="Z47" i="5" s="1"/>
  <c r="X29" i="5"/>
  <c r="Z29" i="5" s="1"/>
  <c r="Y11" i="5"/>
  <c r="Z11" i="5"/>
  <c r="X11" i="5"/>
  <c r="K65" i="5"/>
  <c r="L65" i="5" s="1"/>
  <c r="K47" i="5"/>
  <c r="K29" i="5"/>
  <c r="K11" i="5"/>
  <c r="Y11" i="3"/>
  <c r="Z11" i="3"/>
  <c r="X11" i="3"/>
  <c r="K155" i="3"/>
  <c r="K137" i="3"/>
  <c r="K119" i="3"/>
  <c r="K101" i="3"/>
  <c r="K83" i="3"/>
  <c r="K65" i="3"/>
  <c r="K47" i="3"/>
  <c r="K29" i="3"/>
  <c r="K11" i="3"/>
  <c r="L11" i="3"/>
  <c r="K83" i="2"/>
  <c r="K47" i="2"/>
  <c r="K29" i="2"/>
  <c r="K11" i="2"/>
  <c r="K65" i="1"/>
  <c r="K65" i="14" s="1"/>
  <c r="K47" i="1"/>
  <c r="K29" i="1"/>
  <c r="K11" i="1"/>
  <c r="K11" i="14" s="1"/>
  <c r="K129" i="12"/>
  <c r="K112" i="12"/>
  <c r="K95" i="12"/>
  <c r="K78" i="12"/>
  <c r="K61" i="12"/>
  <c r="K60" i="12"/>
  <c r="K44" i="12"/>
  <c r="K27" i="12"/>
  <c r="K10" i="12"/>
  <c r="K386" i="8" l="1"/>
  <c r="K458" i="8"/>
  <c r="K530" i="8"/>
  <c r="K117" i="6"/>
  <c r="K386" i="7"/>
  <c r="K458" i="7"/>
  <c r="K404" i="8"/>
  <c r="K476" i="8"/>
  <c r="K29" i="14"/>
  <c r="K422" i="8"/>
  <c r="K494" i="8"/>
  <c r="K47" i="14"/>
  <c r="Y65" i="5"/>
  <c r="Y47" i="5"/>
  <c r="Y29" i="5"/>
  <c r="K65" i="2"/>
  <c r="K350" i="8"/>
  <c r="K529" i="8" s="1"/>
  <c r="K332" i="8"/>
  <c r="K314" i="8"/>
  <c r="K296" i="8"/>
  <c r="K278" i="8"/>
  <c r="K457" i="8" s="1"/>
  <c r="K260" i="8"/>
  <c r="K242" i="8"/>
  <c r="K224" i="8"/>
  <c r="K206" i="8"/>
  <c r="K188" i="8"/>
  <c r="K171" i="8"/>
  <c r="K153" i="8"/>
  <c r="K135" i="8"/>
  <c r="K117" i="8"/>
  <c r="K99" i="8"/>
  <c r="K81" i="8"/>
  <c r="K63" i="8"/>
  <c r="K45" i="8"/>
  <c r="K27" i="8"/>
  <c r="K9" i="8"/>
  <c r="K314" i="7"/>
  <c r="K296" i="7"/>
  <c r="K278" i="7"/>
  <c r="K260" i="7"/>
  <c r="K242" i="7"/>
  <c r="K224" i="7"/>
  <c r="K206" i="7"/>
  <c r="K367" i="7" s="1"/>
  <c r="K188" i="7"/>
  <c r="K349" i="7" s="1"/>
  <c r="K170" i="7"/>
  <c r="K153" i="7"/>
  <c r="K135" i="7"/>
  <c r="K117" i="7"/>
  <c r="K99" i="7"/>
  <c r="K100" i="7"/>
  <c r="K422" i="7" s="1"/>
  <c r="K81" i="7"/>
  <c r="K63" i="7"/>
  <c r="K385" i="7" s="1"/>
  <c r="K45" i="7"/>
  <c r="K27" i="7"/>
  <c r="K9" i="7"/>
  <c r="K46" i="6"/>
  <c r="K152" i="6" s="1"/>
  <c r="K28" i="6"/>
  <c r="K134" i="6" s="1"/>
  <c r="K10" i="6"/>
  <c r="K116" i="6" s="1"/>
  <c r="K64" i="5"/>
  <c r="K46" i="5"/>
  <c r="K28" i="5"/>
  <c r="K10" i="5"/>
  <c r="Y10" i="3"/>
  <c r="Z10" i="3"/>
  <c r="X10" i="3"/>
  <c r="K154" i="3"/>
  <c r="K136" i="3"/>
  <c r="K118" i="3"/>
  <c r="K100" i="3"/>
  <c r="K82" i="3"/>
  <c r="K64" i="3"/>
  <c r="K46" i="3"/>
  <c r="K28" i="3"/>
  <c r="K10" i="3"/>
  <c r="L10" i="3"/>
  <c r="K82" i="2"/>
  <c r="K46" i="2"/>
  <c r="K28" i="2"/>
  <c r="K10" i="2"/>
  <c r="K64" i="1"/>
  <c r="K46" i="1"/>
  <c r="K46" i="14" s="1"/>
  <c r="K28" i="1"/>
  <c r="K10" i="1"/>
  <c r="A189" i="12"/>
  <c r="A173" i="12"/>
  <c r="A158" i="12"/>
  <c r="A143" i="12"/>
  <c r="D190" i="12"/>
  <c r="E190" i="12" s="1"/>
  <c r="F190" i="12" s="1"/>
  <c r="G190" i="12" s="1"/>
  <c r="H190" i="12" s="1"/>
  <c r="C190" i="12"/>
  <c r="D174" i="12"/>
  <c r="E174" i="12" s="1"/>
  <c r="F174" i="12" s="1"/>
  <c r="G174" i="12" s="1"/>
  <c r="H174" i="12" s="1"/>
  <c r="C174" i="12"/>
  <c r="D159" i="12"/>
  <c r="E159" i="12" s="1"/>
  <c r="F159" i="12" s="1"/>
  <c r="G159" i="12" s="1"/>
  <c r="H159" i="12" s="1"/>
  <c r="C159" i="12"/>
  <c r="D144" i="12"/>
  <c r="E144" i="12" s="1"/>
  <c r="F144" i="12" s="1"/>
  <c r="G144" i="12" s="1"/>
  <c r="H144" i="12" s="1"/>
  <c r="C144" i="12"/>
  <c r="AG80" i="14"/>
  <c r="AG79" i="14"/>
  <c r="AF80" i="14"/>
  <c r="AF79" i="14"/>
  <c r="AG78" i="14"/>
  <c r="AF78" i="14"/>
  <c r="A124" i="14"/>
  <c r="A108" i="14"/>
  <c r="C109" i="14"/>
  <c r="D109" i="14" s="1"/>
  <c r="E109" i="14" s="1"/>
  <c r="F109" i="14" s="1"/>
  <c r="G109" i="14" s="1"/>
  <c r="H109" i="14" s="1"/>
  <c r="A93" i="14"/>
  <c r="A78" i="14"/>
  <c r="C125" i="14"/>
  <c r="D125" i="14" s="1"/>
  <c r="E125" i="14" s="1"/>
  <c r="F125" i="14" s="1"/>
  <c r="G125" i="14" s="1"/>
  <c r="H125" i="14" s="1"/>
  <c r="C94" i="14"/>
  <c r="D94" i="14" s="1"/>
  <c r="E94" i="14" s="1"/>
  <c r="F94" i="14" s="1"/>
  <c r="G94" i="14" s="1"/>
  <c r="H94" i="14" s="1"/>
  <c r="C79" i="14"/>
  <c r="D79" i="14" s="1"/>
  <c r="E79" i="14" s="1"/>
  <c r="F79" i="14" s="1"/>
  <c r="G79" i="14" s="1"/>
  <c r="H79" i="14" s="1"/>
  <c r="A271" i="6"/>
  <c r="A286" i="6"/>
  <c r="A256" i="6"/>
  <c r="D287" i="6"/>
  <c r="E287" i="6" s="1"/>
  <c r="F287" i="6" s="1"/>
  <c r="G287" i="6" s="1"/>
  <c r="H287" i="6" s="1"/>
  <c r="C287" i="6"/>
  <c r="D272" i="6"/>
  <c r="E272" i="6" s="1"/>
  <c r="F272" i="6" s="1"/>
  <c r="G272" i="6" s="1"/>
  <c r="H272" i="6" s="1"/>
  <c r="C272" i="6"/>
  <c r="D257" i="6"/>
  <c r="E257" i="6" s="1"/>
  <c r="F257" i="6" s="1"/>
  <c r="G257" i="6" s="1"/>
  <c r="H257" i="6" s="1"/>
  <c r="C257" i="6"/>
  <c r="A241" i="6"/>
  <c r="A226" i="6"/>
  <c r="A211" i="6"/>
  <c r="D242" i="6"/>
  <c r="E242" i="6" s="1"/>
  <c r="F242" i="6" s="1"/>
  <c r="G242" i="6" s="1"/>
  <c r="H242" i="6" s="1"/>
  <c r="C242" i="6"/>
  <c r="D227" i="6"/>
  <c r="E227" i="6" s="1"/>
  <c r="F227" i="6" s="1"/>
  <c r="G227" i="6" s="1"/>
  <c r="H227" i="6" s="1"/>
  <c r="C227" i="6"/>
  <c r="D212" i="6"/>
  <c r="E212" i="6" s="1"/>
  <c r="F212" i="6" s="1"/>
  <c r="G212" i="6" s="1"/>
  <c r="H212" i="6" s="1"/>
  <c r="C212" i="6"/>
  <c r="A196" i="6"/>
  <c r="C197" i="6"/>
  <c r="D197" i="6" s="1"/>
  <c r="E197" i="6" s="1"/>
  <c r="F197" i="6" s="1"/>
  <c r="G197" i="6" s="1"/>
  <c r="H197" i="6" s="1"/>
  <c r="A181" i="6"/>
  <c r="C182" i="6"/>
  <c r="D182" i="6" s="1"/>
  <c r="E182" i="6" s="1"/>
  <c r="F182" i="6" s="1"/>
  <c r="G182" i="6" s="1"/>
  <c r="H182" i="6" s="1"/>
  <c r="A166" i="6"/>
  <c r="E167" i="6"/>
  <c r="F167" i="6" s="1"/>
  <c r="G167" i="6" s="1"/>
  <c r="H167" i="6" s="1"/>
  <c r="D167" i="6"/>
  <c r="C167" i="6"/>
  <c r="A123" i="5"/>
  <c r="C124" i="5"/>
  <c r="D124" i="5" s="1"/>
  <c r="E124" i="5" s="1"/>
  <c r="F124" i="5" s="1"/>
  <c r="G124" i="5" s="1"/>
  <c r="H124" i="5" s="1"/>
  <c r="A108" i="5"/>
  <c r="C109" i="5"/>
  <c r="D109" i="5" s="1"/>
  <c r="E109" i="5" s="1"/>
  <c r="F109" i="5" s="1"/>
  <c r="G109" i="5" s="1"/>
  <c r="H109" i="5" s="1"/>
  <c r="A93" i="5"/>
  <c r="C94" i="5"/>
  <c r="D94" i="5" s="1"/>
  <c r="E94" i="5" s="1"/>
  <c r="F94" i="5" s="1"/>
  <c r="G94" i="5" s="1"/>
  <c r="H94" i="5" s="1"/>
  <c r="C79" i="5"/>
  <c r="D79" i="5" s="1"/>
  <c r="E79" i="5" s="1"/>
  <c r="F79" i="5" s="1"/>
  <c r="G79" i="5" s="1"/>
  <c r="H79" i="5" s="1"/>
  <c r="A78" i="5"/>
  <c r="A141" i="2"/>
  <c r="C142" i="2"/>
  <c r="D142" i="2" s="1"/>
  <c r="E142" i="2" s="1"/>
  <c r="F142" i="2" s="1"/>
  <c r="G142" i="2" s="1"/>
  <c r="H142" i="2" s="1"/>
  <c r="A126" i="2"/>
  <c r="C127" i="2"/>
  <c r="D127" i="2" s="1"/>
  <c r="E127" i="2" s="1"/>
  <c r="F127" i="2" s="1"/>
  <c r="G127" i="2" s="1"/>
  <c r="H127" i="2" s="1"/>
  <c r="K403" i="7" l="1"/>
  <c r="K367" i="8"/>
  <c r="K439" i="8"/>
  <c r="K511" i="8"/>
  <c r="K457" i="7"/>
  <c r="K64" i="14"/>
  <c r="K439" i="7"/>
  <c r="K385" i="8"/>
  <c r="K421" i="7"/>
  <c r="K331" i="7"/>
  <c r="K475" i="7"/>
  <c r="K403" i="8"/>
  <c r="K475" i="8"/>
  <c r="K10" i="14"/>
  <c r="K421" i="8"/>
  <c r="K493" i="8"/>
  <c r="K28" i="14"/>
  <c r="K64" i="2"/>
  <c r="A111" i="2"/>
  <c r="C112" i="2"/>
  <c r="D112" i="2" s="1"/>
  <c r="E112" i="2" s="1"/>
  <c r="F112" i="2" s="1"/>
  <c r="G112" i="2" s="1"/>
  <c r="H112" i="2" s="1"/>
  <c r="A96" i="2"/>
  <c r="D97" i="2"/>
  <c r="E97" i="2" s="1"/>
  <c r="F97" i="2" s="1"/>
  <c r="G97" i="2" s="1"/>
  <c r="H97" i="2" s="1"/>
  <c r="C97" i="2"/>
  <c r="A129" i="1"/>
  <c r="C130" i="1"/>
  <c r="D130" i="1" s="1"/>
  <c r="E130" i="1" s="1"/>
  <c r="F130" i="1" s="1"/>
  <c r="G130" i="1" s="1"/>
  <c r="H130" i="1" s="1"/>
  <c r="A112" i="1"/>
  <c r="C113" i="1"/>
  <c r="D113" i="1" s="1"/>
  <c r="E113" i="1" s="1"/>
  <c r="F113" i="1" s="1"/>
  <c r="G113" i="1" s="1"/>
  <c r="H113" i="1" s="1"/>
  <c r="A95" i="1"/>
  <c r="A78" i="1"/>
  <c r="C96" i="1"/>
  <c r="D96" i="1" s="1"/>
  <c r="E96" i="1" s="1"/>
  <c r="F96" i="1" s="1"/>
  <c r="G96" i="1" s="1"/>
  <c r="H96" i="1" s="1"/>
  <c r="C79" i="1"/>
  <c r="D79" i="1" s="1"/>
  <c r="E79" i="1" s="1"/>
  <c r="F79" i="1" s="1"/>
  <c r="G79" i="1" s="1"/>
  <c r="H79" i="1" s="1"/>
  <c r="K128" i="12"/>
  <c r="K111" i="12"/>
  <c r="K94" i="12"/>
  <c r="K77" i="12"/>
  <c r="K43" i="12"/>
  <c r="K26" i="12"/>
  <c r="K9" i="12"/>
  <c r="K349" i="8" l="1"/>
  <c r="K331" i="8"/>
  <c r="K313" i="8"/>
  <c r="K295" i="8"/>
  <c r="K277" i="8"/>
  <c r="K259" i="8"/>
  <c r="K241" i="8"/>
  <c r="K223" i="8"/>
  <c r="J155" i="11" s="1"/>
  <c r="K205" i="8"/>
  <c r="K187" i="8"/>
  <c r="K170" i="8"/>
  <c r="K152" i="8"/>
  <c r="K134" i="8"/>
  <c r="K116" i="8"/>
  <c r="K98" i="8"/>
  <c r="S127" i="11" s="1"/>
  <c r="K80" i="8"/>
  <c r="P127" i="11" s="1"/>
  <c r="K62" i="8"/>
  <c r="K44" i="8"/>
  <c r="K26" i="8"/>
  <c r="G127" i="11" s="1"/>
  <c r="K8" i="8"/>
  <c r="K98" i="6"/>
  <c r="K80" i="6"/>
  <c r="K62" i="6"/>
  <c r="K115" i="6" s="1"/>
  <c r="K45" i="6"/>
  <c r="K27" i="6"/>
  <c r="S38" i="11" s="1"/>
  <c r="K9" i="6"/>
  <c r="K63" i="5"/>
  <c r="K45" i="5"/>
  <c r="K27" i="5"/>
  <c r="K9" i="5"/>
  <c r="Y9" i="3"/>
  <c r="Z9" i="3"/>
  <c r="X9" i="3"/>
  <c r="K153" i="3"/>
  <c r="K135" i="3"/>
  <c r="P69" i="10" s="1"/>
  <c r="K117" i="3"/>
  <c r="K99" i="3"/>
  <c r="M69" i="10" s="1"/>
  <c r="K81" i="3"/>
  <c r="K63" i="3"/>
  <c r="P54" i="10" s="1"/>
  <c r="K45" i="3"/>
  <c r="K27" i="3"/>
  <c r="M54" i="10" s="1"/>
  <c r="K9" i="3"/>
  <c r="L9" i="3"/>
  <c r="K81" i="2"/>
  <c r="K45" i="2"/>
  <c r="P39" i="10" s="1"/>
  <c r="K27" i="2"/>
  <c r="K9" i="2"/>
  <c r="K63" i="1"/>
  <c r="K45" i="1"/>
  <c r="P24" i="10" s="1"/>
  <c r="K27" i="1"/>
  <c r="M24" i="10" s="1"/>
  <c r="K9" i="1"/>
  <c r="K9" i="14" s="1"/>
  <c r="J24" i="15" s="1"/>
  <c r="P175" i="10"/>
  <c r="P176" i="10"/>
  <c r="P161" i="10"/>
  <c r="P162" i="10"/>
  <c r="P147" i="10"/>
  <c r="P148" i="10"/>
  <c r="P133" i="10"/>
  <c r="P134" i="10"/>
  <c r="P119" i="10"/>
  <c r="P120" i="10"/>
  <c r="P105" i="10"/>
  <c r="P106" i="10"/>
  <c r="P92" i="10"/>
  <c r="S155" i="11"/>
  <c r="S156" i="11"/>
  <c r="S157" i="11"/>
  <c r="S158" i="11"/>
  <c r="S159" i="11"/>
  <c r="S160" i="11"/>
  <c r="S161" i="11"/>
  <c r="S162" i="11"/>
  <c r="S163" i="11"/>
  <c r="S164" i="11"/>
  <c r="S165" i="11"/>
  <c r="P156" i="11"/>
  <c r="P157" i="11"/>
  <c r="P158" i="11"/>
  <c r="P159" i="11"/>
  <c r="P160" i="11"/>
  <c r="P161" i="11"/>
  <c r="P162" i="11"/>
  <c r="P163" i="11"/>
  <c r="P164" i="11"/>
  <c r="P165" i="11"/>
  <c r="M156" i="11"/>
  <c r="M157" i="11"/>
  <c r="M158" i="11"/>
  <c r="M159" i="11"/>
  <c r="M160" i="11"/>
  <c r="M161" i="11"/>
  <c r="M162" i="11"/>
  <c r="M163" i="11"/>
  <c r="M164" i="11"/>
  <c r="M165" i="11"/>
  <c r="J156" i="11"/>
  <c r="J157" i="11"/>
  <c r="J158" i="11"/>
  <c r="J159" i="11"/>
  <c r="J160" i="11"/>
  <c r="J161" i="11"/>
  <c r="J162" i="11"/>
  <c r="J163" i="11"/>
  <c r="J164" i="11"/>
  <c r="J165" i="11"/>
  <c r="G155" i="11"/>
  <c r="G156" i="11"/>
  <c r="G157" i="11"/>
  <c r="G158" i="11"/>
  <c r="G159" i="11"/>
  <c r="G160" i="11"/>
  <c r="G161" i="11"/>
  <c r="G162" i="11"/>
  <c r="G163" i="11"/>
  <c r="G164" i="11"/>
  <c r="G165" i="11"/>
  <c r="D156" i="11"/>
  <c r="D157" i="11"/>
  <c r="D158" i="11"/>
  <c r="D159" i="11"/>
  <c r="D160" i="11"/>
  <c r="D161" i="11"/>
  <c r="D162" i="11"/>
  <c r="D163" i="11"/>
  <c r="D164" i="11"/>
  <c r="D165" i="11"/>
  <c r="S128" i="11"/>
  <c r="S129" i="11"/>
  <c r="S130" i="11"/>
  <c r="S131" i="11"/>
  <c r="S132" i="11"/>
  <c r="S133" i="11"/>
  <c r="S134" i="11"/>
  <c r="S135" i="11"/>
  <c r="S136" i="11"/>
  <c r="S137" i="11"/>
  <c r="P128" i="11"/>
  <c r="P129" i="11"/>
  <c r="P130" i="11"/>
  <c r="P131" i="11"/>
  <c r="P132" i="11"/>
  <c r="P133" i="11"/>
  <c r="P134" i="11"/>
  <c r="P135" i="11"/>
  <c r="P136" i="11"/>
  <c r="P137" i="11"/>
  <c r="M127" i="11"/>
  <c r="M128" i="11"/>
  <c r="M129" i="11"/>
  <c r="M130" i="11"/>
  <c r="M131" i="11"/>
  <c r="M132" i="11"/>
  <c r="M133" i="11"/>
  <c r="M134" i="11"/>
  <c r="M135" i="11"/>
  <c r="M136" i="11"/>
  <c r="M137" i="11"/>
  <c r="J128" i="11"/>
  <c r="J129" i="11"/>
  <c r="J130" i="11"/>
  <c r="J131" i="11"/>
  <c r="J132" i="11"/>
  <c r="J133" i="11"/>
  <c r="J134" i="11"/>
  <c r="J135" i="11"/>
  <c r="J136" i="11"/>
  <c r="J137" i="11"/>
  <c r="G128" i="11"/>
  <c r="G129" i="11"/>
  <c r="G130" i="11"/>
  <c r="G131" i="11"/>
  <c r="G132" i="11"/>
  <c r="G133" i="11"/>
  <c r="G134" i="11"/>
  <c r="G135" i="11"/>
  <c r="G136" i="11"/>
  <c r="G137" i="11"/>
  <c r="E137" i="11"/>
  <c r="E136" i="11"/>
  <c r="E135" i="11"/>
  <c r="E134" i="11"/>
  <c r="E133" i="11"/>
  <c r="E132" i="11"/>
  <c r="E131" i="11"/>
  <c r="E130" i="11"/>
  <c r="D127" i="11"/>
  <c r="D128" i="11"/>
  <c r="D129" i="11"/>
  <c r="D130" i="11"/>
  <c r="D131" i="11"/>
  <c r="D132" i="11"/>
  <c r="D133" i="11"/>
  <c r="D134" i="11"/>
  <c r="D135" i="11"/>
  <c r="D136" i="11"/>
  <c r="D137" i="11"/>
  <c r="T107" i="11"/>
  <c r="T106" i="11"/>
  <c r="T105" i="11"/>
  <c r="T104" i="11"/>
  <c r="T103" i="11"/>
  <c r="T102" i="11"/>
  <c r="T101" i="11"/>
  <c r="T100" i="11"/>
  <c r="S98" i="11"/>
  <c r="S99" i="11"/>
  <c r="S100" i="11"/>
  <c r="S101" i="11"/>
  <c r="S102" i="11"/>
  <c r="S103" i="11"/>
  <c r="S104" i="11"/>
  <c r="S105" i="11"/>
  <c r="S106" i="11"/>
  <c r="S107" i="11"/>
  <c r="Q107" i="11"/>
  <c r="Q106" i="11"/>
  <c r="Q105" i="11"/>
  <c r="Q104" i="11"/>
  <c r="Q103" i="11"/>
  <c r="Q102" i="11"/>
  <c r="Q101" i="11"/>
  <c r="Q100" i="11"/>
  <c r="P98" i="11"/>
  <c r="P99" i="11"/>
  <c r="P100" i="11"/>
  <c r="P101" i="11"/>
  <c r="P102" i="11"/>
  <c r="P103" i="11"/>
  <c r="P104" i="11"/>
  <c r="P105" i="11"/>
  <c r="P106" i="11"/>
  <c r="P107" i="11"/>
  <c r="N107" i="11"/>
  <c r="N106" i="11"/>
  <c r="N105" i="11"/>
  <c r="N104" i="11"/>
  <c r="N103" i="11"/>
  <c r="N102" i="11"/>
  <c r="N101" i="11"/>
  <c r="N100" i="11"/>
  <c r="M98" i="11"/>
  <c r="M99" i="11"/>
  <c r="M100" i="11"/>
  <c r="M101" i="11"/>
  <c r="M102" i="11"/>
  <c r="M103" i="11"/>
  <c r="M104" i="11"/>
  <c r="M105" i="11"/>
  <c r="M106" i="11"/>
  <c r="M107" i="11"/>
  <c r="T92" i="11"/>
  <c r="T91" i="11"/>
  <c r="T90" i="11"/>
  <c r="T89" i="11"/>
  <c r="T88" i="11"/>
  <c r="T87" i="11"/>
  <c r="T86" i="11"/>
  <c r="T85" i="11"/>
  <c r="S83" i="11"/>
  <c r="S84" i="11"/>
  <c r="S85" i="11"/>
  <c r="S86" i="11"/>
  <c r="S87" i="11"/>
  <c r="S88" i="11"/>
  <c r="S89" i="11"/>
  <c r="S90" i="11"/>
  <c r="S91" i="11"/>
  <c r="S92" i="11"/>
  <c r="Q92" i="11"/>
  <c r="Q91" i="11"/>
  <c r="Q90" i="11"/>
  <c r="Q89" i="11"/>
  <c r="Q88" i="11"/>
  <c r="Q87" i="11"/>
  <c r="Q86" i="11"/>
  <c r="Q85" i="11"/>
  <c r="P83" i="11"/>
  <c r="P84" i="11"/>
  <c r="P85" i="11"/>
  <c r="P86" i="11"/>
  <c r="P87" i="11"/>
  <c r="P88" i="11"/>
  <c r="P89" i="11"/>
  <c r="P90" i="11"/>
  <c r="P91" i="11"/>
  <c r="P92" i="11"/>
  <c r="N92" i="11"/>
  <c r="N91" i="11"/>
  <c r="N90" i="11"/>
  <c r="N89" i="11"/>
  <c r="N88" i="11"/>
  <c r="N87" i="11"/>
  <c r="N86" i="11"/>
  <c r="N85" i="11"/>
  <c r="M83" i="11"/>
  <c r="M84" i="11"/>
  <c r="M85" i="11"/>
  <c r="M86" i="11"/>
  <c r="M87" i="11"/>
  <c r="M88" i="11"/>
  <c r="M89" i="11"/>
  <c r="M90" i="11"/>
  <c r="M91" i="11"/>
  <c r="M92" i="11"/>
  <c r="T62" i="11"/>
  <c r="T61" i="11"/>
  <c r="T60" i="11"/>
  <c r="T59" i="11"/>
  <c r="T58" i="11"/>
  <c r="T57" i="11"/>
  <c r="T56" i="11"/>
  <c r="S54" i="11"/>
  <c r="S55" i="11"/>
  <c r="S56" i="11"/>
  <c r="S57" i="11"/>
  <c r="S58" i="11"/>
  <c r="S59" i="11"/>
  <c r="S60" i="11"/>
  <c r="S61" i="11"/>
  <c r="S62" i="11"/>
  <c r="Q62" i="11"/>
  <c r="Q61" i="11"/>
  <c r="Q60" i="11"/>
  <c r="Q59" i="11"/>
  <c r="Q58" i="11"/>
  <c r="Q57" i="11"/>
  <c r="Q56" i="11"/>
  <c r="P54" i="11"/>
  <c r="P55" i="11"/>
  <c r="P56" i="11"/>
  <c r="P57" i="11"/>
  <c r="P58" i="11"/>
  <c r="P59" i="11"/>
  <c r="P60" i="11"/>
  <c r="P61" i="11"/>
  <c r="P62" i="11"/>
  <c r="T47" i="11"/>
  <c r="T46" i="11"/>
  <c r="T45" i="11"/>
  <c r="T44" i="11"/>
  <c r="T43" i="11"/>
  <c r="T42" i="11"/>
  <c r="T41" i="11"/>
  <c r="S39" i="11"/>
  <c r="S40" i="11"/>
  <c r="S41" i="11"/>
  <c r="S42" i="11"/>
  <c r="S43" i="11"/>
  <c r="S44" i="11"/>
  <c r="S45" i="11"/>
  <c r="S46" i="11"/>
  <c r="S47" i="11"/>
  <c r="Q47" i="11"/>
  <c r="Q46" i="11"/>
  <c r="Q45" i="11"/>
  <c r="Q44" i="11"/>
  <c r="Q43" i="11"/>
  <c r="Q42" i="11"/>
  <c r="Q41" i="11"/>
  <c r="P39" i="11"/>
  <c r="P40" i="11"/>
  <c r="P41" i="11"/>
  <c r="P42" i="11"/>
  <c r="P43" i="11"/>
  <c r="P44" i="11"/>
  <c r="P45" i="11"/>
  <c r="P46" i="11"/>
  <c r="P47" i="11"/>
  <c r="Q33" i="15"/>
  <c r="Q32" i="15"/>
  <c r="Q31" i="15"/>
  <c r="Q30" i="15"/>
  <c r="Q29" i="15"/>
  <c r="Q28" i="15"/>
  <c r="Q27" i="15"/>
  <c r="P25" i="15"/>
  <c r="P26" i="15"/>
  <c r="P27" i="15"/>
  <c r="P28" i="15"/>
  <c r="P29" i="15"/>
  <c r="P30" i="15"/>
  <c r="P31" i="15"/>
  <c r="P32" i="15"/>
  <c r="P33" i="15"/>
  <c r="N33" i="15"/>
  <c r="N32" i="15"/>
  <c r="N31" i="15"/>
  <c r="N30" i="15"/>
  <c r="N29" i="15"/>
  <c r="N28" i="15"/>
  <c r="N27" i="15"/>
  <c r="M25" i="15"/>
  <c r="M26" i="15"/>
  <c r="M27" i="15"/>
  <c r="M28" i="15"/>
  <c r="M29" i="15"/>
  <c r="M30" i="15"/>
  <c r="M31" i="15"/>
  <c r="M32" i="15"/>
  <c r="M33" i="15"/>
  <c r="K33" i="15"/>
  <c r="K32" i="15"/>
  <c r="K31" i="15"/>
  <c r="K30" i="15"/>
  <c r="K29" i="15"/>
  <c r="K28" i="15"/>
  <c r="K27" i="15"/>
  <c r="J25" i="15"/>
  <c r="J26" i="15"/>
  <c r="J27" i="15"/>
  <c r="J28" i="15"/>
  <c r="J29" i="15"/>
  <c r="J30" i="15"/>
  <c r="J31" i="15"/>
  <c r="J32" i="15"/>
  <c r="J33" i="15"/>
  <c r="Q78" i="10"/>
  <c r="Q77" i="10"/>
  <c r="Q76" i="10"/>
  <c r="Q75" i="10"/>
  <c r="Q74" i="10"/>
  <c r="Q73" i="10"/>
  <c r="Q72" i="10"/>
  <c r="P70" i="10"/>
  <c r="P71" i="10"/>
  <c r="P72" i="10"/>
  <c r="P73" i="10"/>
  <c r="P74" i="10"/>
  <c r="P75" i="10"/>
  <c r="P76" i="10"/>
  <c r="P77" i="10"/>
  <c r="P78" i="10"/>
  <c r="N78" i="10"/>
  <c r="N77" i="10"/>
  <c r="N76" i="10"/>
  <c r="N75" i="10"/>
  <c r="N74" i="10"/>
  <c r="N73" i="10"/>
  <c r="N72" i="10"/>
  <c r="M70" i="10"/>
  <c r="M71" i="10"/>
  <c r="M72" i="10"/>
  <c r="M73" i="10"/>
  <c r="M74" i="10"/>
  <c r="M75" i="10"/>
  <c r="M76" i="10"/>
  <c r="M77" i="10"/>
  <c r="M78" i="10"/>
  <c r="K78" i="10"/>
  <c r="K77" i="10"/>
  <c r="K76" i="10"/>
  <c r="K75" i="10"/>
  <c r="K74" i="10"/>
  <c r="K73" i="10"/>
  <c r="K72" i="10"/>
  <c r="J69" i="10"/>
  <c r="J70" i="10"/>
  <c r="J71" i="10"/>
  <c r="J72" i="10"/>
  <c r="J73" i="10"/>
  <c r="J74" i="10"/>
  <c r="J75" i="10"/>
  <c r="J76" i="10"/>
  <c r="J77" i="10"/>
  <c r="J78" i="10"/>
  <c r="Q63" i="10"/>
  <c r="Q62" i="10"/>
  <c r="Q61" i="10"/>
  <c r="Q60" i="10"/>
  <c r="Q59" i="10"/>
  <c r="Q58" i="10"/>
  <c r="Q57" i="10"/>
  <c r="P55" i="10"/>
  <c r="P56" i="10"/>
  <c r="P57" i="10"/>
  <c r="P58" i="10"/>
  <c r="P59" i="10"/>
  <c r="P60" i="10"/>
  <c r="P61" i="10"/>
  <c r="P62" i="10"/>
  <c r="P63" i="10"/>
  <c r="N63" i="10"/>
  <c r="N62" i="10"/>
  <c r="N61" i="10"/>
  <c r="N60" i="10"/>
  <c r="N59" i="10"/>
  <c r="N58" i="10"/>
  <c r="N57" i="10"/>
  <c r="M55" i="10"/>
  <c r="M56" i="10"/>
  <c r="M57" i="10"/>
  <c r="M58" i="10"/>
  <c r="M59" i="10"/>
  <c r="M60" i="10"/>
  <c r="M61" i="10"/>
  <c r="M62" i="10"/>
  <c r="M63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Q48" i="10"/>
  <c r="Q47" i="10"/>
  <c r="Q46" i="10"/>
  <c r="Q45" i="10"/>
  <c r="Q44" i="10"/>
  <c r="Q43" i="10"/>
  <c r="Q42" i="10"/>
  <c r="P40" i="10"/>
  <c r="P41" i="10"/>
  <c r="P42" i="10"/>
  <c r="P43" i="10"/>
  <c r="P44" i="10"/>
  <c r="P45" i="10"/>
  <c r="P46" i="10"/>
  <c r="P47" i="10"/>
  <c r="P48" i="10"/>
  <c r="N48" i="10"/>
  <c r="N47" i="10"/>
  <c r="N46" i="10"/>
  <c r="N45" i="10"/>
  <c r="N44" i="10"/>
  <c r="N43" i="10"/>
  <c r="N42" i="10"/>
  <c r="M39" i="10"/>
  <c r="M40" i="10"/>
  <c r="M41" i="10"/>
  <c r="M42" i="10"/>
  <c r="M43" i="10"/>
  <c r="M44" i="10"/>
  <c r="M45" i="10"/>
  <c r="M46" i="10"/>
  <c r="M47" i="10"/>
  <c r="M48" i="10"/>
  <c r="K48" i="10"/>
  <c r="K47" i="10"/>
  <c r="K46" i="10"/>
  <c r="K45" i="10"/>
  <c r="K44" i="10"/>
  <c r="K43" i="10"/>
  <c r="K42" i="10"/>
  <c r="J39" i="10"/>
  <c r="J40" i="10"/>
  <c r="J41" i="10"/>
  <c r="J42" i="10"/>
  <c r="J43" i="10"/>
  <c r="J44" i="10"/>
  <c r="J45" i="10"/>
  <c r="J46" i="10"/>
  <c r="J47" i="10"/>
  <c r="J48" i="10"/>
  <c r="Q33" i="10"/>
  <c r="Q32" i="10"/>
  <c r="Q31" i="10"/>
  <c r="Q30" i="10"/>
  <c r="Q29" i="10"/>
  <c r="Q28" i="10"/>
  <c r="Q27" i="10"/>
  <c r="P25" i="10"/>
  <c r="P26" i="10"/>
  <c r="P27" i="10"/>
  <c r="P28" i="10"/>
  <c r="P29" i="10"/>
  <c r="P30" i="10"/>
  <c r="P31" i="10"/>
  <c r="P32" i="10"/>
  <c r="P33" i="10"/>
  <c r="N33" i="10"/>
  <c r="N32" i="10"/>
  <c r="N31" i="10"/>
  <c r="N30" i="10"/>
  <c r="N29" i="10"/>
  <c r="N28" i="10"/>
  <c r="N27" i="10"/>
  <c r="K33" i="10"/>
  <c r="K32" i="10"/>
  <c r="K31" i="10"/>
  <c r="K30" i="10"/>
  <c r="K29" i="10"/>
  <c r="K28" i="10"/>
  <c r="K27" i="10"/>
  <c r="M25" i="10"/>
  <c r="M26" i="10"/>
  <c r="M27" i="10"/>
  <c r="M28" i="10"/>
  <c r="M29" i="10"/>
  <c r="M30" i="10"/>
  <c r="M31" i="10"/>
  <c r="M32" i="10"/>
  <c r="M33" i="10"/>
  <c r="J25" i="10"/>
  <c r="J26" i="10"/>
  <c r="J27" i="10"/>
  <c r="J28" i="10"/>
  <c r="J29" i="10"/>
  <c r="J30" i="10"/>
  <c r="J31" i="10"/>
  <c r="J32" i="10"/>
  <c r="J33" i="10"/>
  <c r="P53" i="11" l="1"/>
  <c r="K474" i="8"/>
  <c r="K420" i="8"/>
  <c r="K151" i="6"/>
  <c r="M155" i="11"/>
  <c r="J24" i="10"/>
  <c r="K492" i="8"/>
  <c r="K402" i="8"/>
  <c r="P38" i="11"/>
  <c r="J127" i="11"/>
  <c r="D155" i="11"/>
  <c r="K27" i="14"/>
  <c r="K366" i="8"/>
  <c r="K438" i="8"/>
  <c r="K510" i="8"/>
  <c r="K45" i="14"/>
  <c r="S53" i="11"/>
  <c r="K133" i="6"/>
  <c r="K384" i="8"/>
  <c r="K456" i="8"/>
  <c r="K528" i="8"/>
  <c r="K63" i="14"/>
  <c r="P155" i="11"/>
  <c r="P91" i="10"/>
  <c r="K63" i="2"/>
  <c r="O55" i="13"/>
  <c r="O56" i="13"/>
  <c r="O57" i="13"/>
  <c r="O58" i="13"/>
  <c r="O59" i="13"/>
  <c r="O60" i="13"/>
  <c r="O61" i="13"/>
  <c r="O62" i="13"/>
  <c r="O63" i="13"/>
  <c r="O64" i="13"/>
  <c r="M64" i="13"/>
  <c r="M63" i="13"/>
  <c r="M62" i="13"/>
  <c r="M61" i="13"/>
  <c r="M60" i="13"/>
  <c r="M59" i="13"/>
  <c r="M58" i="13"/>
  <c r="L55" i="13"/>
  <c r="L56" i="13"/>
  <c r="L57" i="13"/>
  <c r="L58" i="13"/>
  <c r="L59" i="13"/>
  <c r="L60" i="13"/>
  <c r="L61" i="13"/>
  <c r="L62" i="13"/>
  <c r="L63" i="13"/>
  <c r="L64" i="13"/>
  <c r="O40" i="13"/>
  <c r="O41" i="13"/>
  <c r="O42" i="13"/>
  <c r="O43" i="13"/>
  <c r="O44" i="13"/>
  <c r="O45" i="13"/>
  <c r="O46" i="13"/>
  <c r="O47" i="13"/>
  <c r="O48" i="13"/>
  <c r="O49" i="13"/>
  <c r="M49" i="13"/>
  <c r="M48" i="13"/>
  <c r="M47" i="13"/>
  <c r="M46" i="13"/>
  <c r="M45" i="13"/>
  <c r="M44" i="13"/>
  <c r="M43" i="13"/>
  <c r="L40" i="13"/>
  <c r="L41" i="13"/>
  <c r="L42" i="13"/>
  <c r="L43" i="13"/>
  <c r="L44" i="13"/>
  <c r="L45" i="13"/>
  <c r="L46" i="13"/>
  <c r="L47" i="13"/>
  <c r="L48" i="13"/>
  <c r="L49" i="13"/>
  <c r="O25" i="13"/>
  <c r="O26" i="13"/>
  <c r="O27" i="13"/>
  <c r="O28" i="13"/>
  <c r="O29" i="13"/>
  <c r="O30" i="13"/>
  <c r="O31" i="13"/>
  <c r="O32" i="13"/>
  <c r="O33" i="13"/>
  <c r="O34" i="13"/>
  <c r="L25" i="13"/>
  <c r="L26" i="13"/>
  <c r="L27" i="13"/>
  <c r="L28" i="13"/>
  <c r="L29" i="13"/>
  <c r="L30" i="13"/>
  <c r="L31" i="13"/>
  <c r="L32" i="13"/>
  <c r="L33" i="13"/>
  <c r="L34" i="13"/>
  <c r="P19" i="13"/>
  <c r="P18" i="13"/>
  <c r="P17" i="13"/>
  <c r="P16" i="13"/>
  <c r="P15" i="13"/>
  <c r="P14" i="13"/>
  <c r="P13" i="13"/>
  <c r="O10" i="13"/>
  <c r="O11" i="13"/>
  <c r="O12" i="13"/>
  <c r="O13" i="13"/>
  <c r="O14" i="13"/>
  <c r="O15" i="13"/>
  <c r="O16" i="13"/>
  <c r="O17" i="13"/>
  <c r="O18" i="13"/>
  <c r="O19" i="13"/>
  <c r="M19" i="13"/>
  <c r="M18" i="13"/>
  <c r="M17" i="13"/>
  <c r="M16" i="13"/>
  <c r="M15" i="13"/>
  <c r="M14" i="13"/>
  <c r="M13" i="13"/>
  <c r="L10" i="13"/>
  <c r="L11" i="13"/>
  <c r="L12" i="13"/>
  <c r="L13" i="13"/>
  <c r="L14" i="13"/>
  <c r="L15" i="13"/>
  <c r="L16" i="13"/>
  <c r="L17" i="13"/>
  <c r="L18" i="13"/>
  <c r="L19" i="13"/>
  <c r="Q18" i="15"/>
  <c r="Q17" i="15"/>
  <c r="Q16" i="15"/>
  <c r="Q15" i="15"/>
  <c r="Q14" i="15"/>
  <c r="Q13" i="15"/>
  <c r="Q12" i="15"/>
  <c r="P9" i="15"/>
  <c r="P10" i="15"/>
  <c r="P11" i="15"/>
  <c r="P12" i="15"/>
  <c r="P13" i="15"/>
  <c r="P14" i="15"/>
  <c r="P15" i="15"/>
  <c r="P16" i="15"/>
  <c r="P17" i="15"/>
  <c r="P18" i="15"/>
  <c r="T77" i="11"/>
  <c r="T76" i="11"/>
  <c r="T75" i="11"/>
  <c r="T74" i="11"/>
  <c r="T73" i="11"/>
  <c r="T72" i="11"/>
  <c r="T71" i="11"/>
  <c r="S68" i="11"/>
  <c r="S69" i="11"/>
  <c r="S70" i="11"/>
  <c r="S71" i="11"/>
  <c r="S72" i="11"/>
  <c r="S73" i="11"/>
  <c r="S74" i="11"/>
  <c r="S75" i="11"/>
  <c r="S76" i="11"/>
  <c r="S77" i="11"/>
  <c r="Q77" i="11"/>
  <c r="Q76" i="11"/>
  <c r="Q75" i="11"/>
  <c r="Q74" i="11"/>
  <c r="Q73" i="11"/>
  <c r="Q72" i="11"/>
  <c r="Q71" i="11"/>
  <c r="P68" i="11"/>
  <c r="P69" i="11"/>
  <c r="P70" i="11"/>
  <c r="P71" i="11"/>
  <c r="P72" i="11"/>
  <c r="P73" i="11"/>
  <c r="P74" i="11"/>
  <c r="P75" i="11"/>
  <c r="P76" i="11"/>
  <c r="P77" i="11"/>
  <c r="T32" i="11"/>
  <c r="T31" i="11"/>
  <c r="T30" i="11"/>
  <c r="T29" i="11"/>
  <c r="T28" i="11"/>
  <c r="T27" i="11"/>
  <c r="T26" i="11"/>
  <c r="S23" i="11"/>
  <c r="S24" i="11"/>
  <c r="S25" i="11"/>
  <c r="S26" i="11"/>
  <c r="S27" i="11"/>
  <c r="S28" i="11"/>
  <c r="S29" i="11"/>
  <c r="S30" i="11"/>
  <c r="S31" i="11"/>
  <c r="S32" i="11"/>
  <c r="T18" i="11"/>
  <c r="T17" i="11"/>
  <c r="T16" i="11"/>
  <c r="T15" i="11"/>
  <c r="T14" i="11"/>
  <c r="T13" i="11"/>
  <c r="T12" i="11"/>
  <c r="T11" i="11"/>
  <c r="S9" i="11"/>
  <c r="S10" i="11"/>
  <c r="S11" i="11"/>
  <c r="S12" i="11"/>
  <c r="S13" i="11"/>
  <c r="S14" i="11"/>
  <c r="S15" i="11"/>
  <c r="S16" i="11"/>
  <c r="S17" i="11"/>
  <c r="S18" i="11"/>
  <c r="P9" i="10"/>
  <c r="P10" i="10"/>
  <c r="P11" i="10"/>
  <c r="P12" i="10"/>
  <c r="P13" i="10"/>
  <c r="P14" i="10"/>
  <c r="P15" i="10"/>
  <c r="P16" i="10"/>
  <c r="P17" i="10"/>
  <c r="P18" i="10"/>
  <c r="K313" i="7"/>
  <c r="K312" i="7"/>
  <c r="K295" i="7"/>
  <c r="K294" i="7"/>
  <c r="K277" i="7"/>
  <c r="K276" i="7"/>
  <c r="K259" i="7"/>
  <c r="S97" i="11" s="1"/>
  <c r="K258" i="7"/>
  <c r="K241" i="7"/>
  <c r="K240" i="7"/>
  <c r="K223" i="7"/>
  <c r="K222" i="7"/>
  <c r="K205" i="7"/>
  <c r="K204" i="7"/>
  <c r="K187" i="7"/>
  <c r="P97" i="11" s="1"/>
  <c r="K186" i="7"/>
  <c r="K169" i="7"/>
  <c r="M97" i="11" s="1"/>
  <c r="K168" i="7"/>
  <c r="K152" i="7"/>
  <c r="K151" i="7"/>
  <c r="K134" i="7"/>
  <c r="K133" i="7"/>
  <c r="K116" i="7"/>
  <c r="K115" i="7"/>
  <c r="K98" i="7"/>
  <c r="S82" i="11" s="1"/>
  <c r="K97" i="7"/>
  <c r="K80" i="7"/>
  <c r="K79" i="7"/>
  <c r="K62" i="7"/>
  <c r="K61" i="7"/>
  <c r="K44" i="7"/>
  <c r="K43" i="7"/>
  <c r="K26" i="7"/>
  <c r="P82" i="11" s="1"/>
  <c r="K25" i="7"/>
  <c r="K8" i="7"/>
  <c r="M82" i="11" s="1"/>
  <c r="K7" i="7"/>
  <c r="F90" i="8"/>
  <c r="F89" i="8"/>
  <c r="F88" i="8"/>
  <c r="F87" i="8"/>
  <c r="F86" i="8"/>
  <c r="F85" i="8"/>
  <c r="F84" i="8"/>
  <c r="F83" i="8"/>
  <c r="F82" i="8"/>
  <c r="F81" i="8"/>
  <c r="F80" i="8"/>
  <c r="F79" i="8"/>
  <c r="K348" i="8"/>
  <c r="K330" i="8"/>
  <c r="K312" i="8"/>
  <c r="K294" i="8"/>
  <c r="K276" i="8"/>
  <c r="K258" i="8"/>
  <c r="K240" i="8"/>
  <c r="K222" i="8"/>
  <c r="K204" i="8"/>
  <c r="K186" i="8"/>
  <c r="K169" i="8"/>
  <c r="K151" i="8"/>
  <c r="K133" i="8"/>
  <c r="K115" i="8"/>
  <c r="K97" i="8"/>
  <c r="K79" i="8"/>
  <c r="K61" i="8"/>
  <c r="K43" i="8"/>
  <c r="K25" i="8"/>
  <c r="K7" i="8"/>
  <c r="K127" i="12"/>
  <c r="O54" i="13" s="1"/>
  <c r="K110" i="12"/>
  <c r="O24" i="13" s="1"/>
  <c r="K93" i="12"/>
  <c r="O39" i="13" s="1"/>
  <c r="K76" i="12"/>
  <c r="K59" i="12"/>
  <c r="L54" i="13" s="1"/>
  <c r="K42" i="12"/>
  <c r="L24" i="13" s="1"/>
  <c r="K25" i="12"/>
  <c r="L39" i="13" s="1"/>
  <c r="P81" i="11" l="1"/>
  <c r="S81" i="11"/>
  <c r="M81" i="11"/>
  <c r="P96" i="11"/>
  <c r="S96" i="11"/>
  <c r="P154" i="11"/>
  <c r="M126" i="11"/>
  <c r="G154" i="11"/>
  <c r="S154" i="11"/>
  <c r="D126" i="11"/>
  <c r="P126" i="11"/>
  <c r="J154" i="11"/>
  <c r="K383" i="7"/>
  <c r="M24" i="15"/>
  <c r="J126" i="11"/>
  <c r="D154" i="11"/>
  <c r="G126" i="11"/>
  <c r="S126" i="11"/>
  <c r="M154" i="11"/>
  <c r="P24" i="15"/>
  <c r="K366" i="7"/>
  <c r="K438" i="7"/>
  <c r="K329" i="7"/>
  <c r="M96" i="11"/>
  <c r="K401" i="7"/>
  <c r="K473" i="7"/>
  <c r="O9" i="13"/>
  <c r="K348" i="7"/>
  <c r="K365" i="7"/>
  <c r="K420" i="7"/>
  <c r="K437" i="7"/>
  <c r="K474" i="7"/>
  <c r="K330" i="7"/>
  <c r="K347" i="7"/>
  <c r="K402" i="7"/>
  <c r="K419" i="7"/>
  <c r="K456" i="7"/>
  <c r="K384" i="7"/>
  <c r="K455" i="7"/>
  <c r="K401" i="8"/>
  <c r="K473" i="8"/>
  <c r="K365" i="8"/>
  <c r="K437" i="8"/>
  <c r="K509" i="8"/>
  <c r="K383" i="8"/>
  <c r="K455" i="8"/>
  <c r="K527" i="8"/>
  <c r="K419" i="8"/>
  <c r="K491" i="8"/>
  <c r="K8" i="12" l="1"/>
  <c r="L9" i="13" s="1"/>
  <c r="K97" i="6"/>
  <c r="K79" i="6"/>
  <c r="K61" i="6"/>
  <c r="K44" i="6"/>
  <c r="K26" i="6"/>
  <c r="K8" i="6"/>
  <c r="P37" i="11" s="1"/>
  <c r="K62" i="5"/>
  <c r="K44" i="5"/>
  <c r="K26" i="5"/>
  <c r="K8" i="5"/>
  <c r="Y8" i="3"/>
  <c r="Z8" i="3"/>
  <c r="X8" i="3"/>
  <c r="K152" i="3"/>
  <c r="K134" i="3"/>
  <c r="P68" i="10" s="1"/>
  <c r="K116" i="3"/>
  <c r="J126" i="3"/>
  <c r="J125" i="3"/>
  <c r="J124" i="3"/>
  <c r="J123" i="3"/>
  <c r="J122" i="3"/>
  <c r="J121" i="3"/>
  <c r="J120" i="3"/>
  <c r="J119" i="3"/>
  <c r="J118" i="3"/>
  <c r="J117" i="3"/>
  <c r="J116" i="3"/>
  <c r="K98" i="3"/>
  <c r="M68" i="10" s="1"/>
  <c r="K80" i="3"/>
  <c r="J68" i="10" s="1"/>
  <c r="K62" i="3"/>
  <c r="P53" i="10" s="1"/>
  <c r="K44" i="3"/>
  <c r="K26" i="3"/>
  <c r="M53" i="10" s="1"/>
  <c r="K8" i="3"/>
  <c r="L8" i="3"/>
  <c r="K80" i="2"/>
  <c r="K44" i="2"/>
  <c r="K26" i="2"/>
  <c r="K8" i="2"/>
  <c r="K62" i="1"/>
  <c r="K44" i="1"/>
  <c r="K26" i="1"/>
  <c r="K8" i="1"/>
  <c r="K126" i="12"/>
  <c r="K109" i="12"/>
  <c r="K92" i="12"/>
  <c r="K75" i="12"/>
  <c r="K58" i="12"/>
  <c r="K41" i="12"/>
  <c r="K24" i="12"/>
  <c r="K7" i="12"/>
  <c r="J359" i="8"/>
  <c r="J341" i="8"/>
  <c r="J323" i="8"/>
  <c r="J305" i="8"/>
  <c r="J287" i="8"/>
  <c r="R165" i="11" s="1"/>
  <c r="J269" i="8"/>
  <c r="O165" i="11" s="1"/>
  <c r="J251" i="8"/>
  <c r="L165" i="11" s="1"/>
  <c r="J233" i="8"/>
  <c r="I165" i="11" s="1"/>
  <c r="J215" i="8"/>
  <c r="F165" i="11" s="1"/>
  <c r="J197" i="8"/>
  <c r="C165" i="11" s="1"/>
  <c r="J180" i="8"/>
  <c r="J162" i="8"/>
  <c r="J144" i="8"/>
  <c r="J126" i="8"/>
  <c r="J108" i="8"/>
  <c r="R137" i="11" s="1"/>
  <c r="J90" i="8"/>
  <c r="O137" i="11" s="1"/>
  <c r="J72" i="8"/>
  <c r="L137" i="11" s="1"/>
  <c r="J54" i="8"/>
  <c r="I137" i="11" s="1"/>
  <c r="J36" i="8"/>
  <c r="F137" i="11" s="1"/>
  <c r="J18" i="8"/>
  <c r="C137" i="11" s="1"/>
  <c r="K96" i="6"/>
  <c r="K78" i="6"/>
  <c r="K60" i="6"/>
  <c r="K43" i="6"/>
  <c r="K25" i="6"/>
  <c r="K7" i="6"/>
  <c r="K61" i="5"/>
  <c r="K43" i="5"/>
  <c r="K25" i="5"/>
  <c r="K7" i="5"/>
  <c r="K151" i="3"/>
  <c r="K97" i="3"/>
  <c r="K115" i="3"/>
  <c r="K133" i="3"/>
  <c r="K79" i="3"/>
  <c r="K61" i="3"/>
  <c r="K43" i="3"/>
  <c r="K25" i="3"/>
  <c r="K7" i="3"/>
  <c r="K79" i="2"/>
  <c r="K43" i="2"/>
  <c r="K25" i="2"/>
  <c r="K7" i="2"/>
  <c r="K61" i="1"/>
  <c r="K43" i="1"/>
  <c r="K25" i="1"/>
  <c r="X118" i="3" l="1"/>
  <c r="X119" i="3"/>
  <c r="K110" i="5"/>
  <c r="K125" i="5"/>
  <c r="K114" i="1"/>
  <c r="K183" i="6"/>
  <c r="K187" i="6" s="1"/>
  <c r="K191" i="12"/>
  <c r="K195" i="12" s="1"/>
  <c r="K198" i="6"/>
  <c r="K202" i="6" s="1"/>
  <c r="K145" i="12"/>
  <c r="K149" i="12" s="1"/>
  <c r="K160" i="12"/>
  <c r="K164" i="12" s="1"/>
  <c r="K243" i="6"/>
  <c r="K247" i="6" s="1"/>
  <c r="K97" i="1"/>
  <c r="K175" i="12"/>
  <c r="K179" i="12" s="1"/>
  <c r="K128" i="2"/>
  <c r="K113" i="2"/>
  <c r="K117" i="2" s="1"/>
  <c r="K118" i="1"/>
  <c r="K288" i="6"/>
  <c r="K131" i="1"/>
  <c r="K98" i="2"/>
  <c r="K213" i="6"/>
  <c r="K132" i="2"/>
  <c r="K168" i="6"/>
  <c r="K228" i="6"/>
  <c r="K95" i="5"/>
  <c r="S8" i="11"/>
  <c r="S7" i="11"/>
  <c r="K80" i="5"/>
  <c r="K101" i="1"/>
  <c r="J37" i="10"/>
  <c r="J67" i="10"/>
  <c r="L38" i="13"/>
  <c r="O38" i="13"/>
  <c r="M38" i="10"/>
  <c r="M37" i="10"/>
  <c r="M52" i="10"/>
  <c r="P67" i="10"/>
  <c r="L23" i="13"/>
  <c r="O23" i="13"/>
  <c r="P38" i="10"/>
  <c r="P37" i="10"/>
  <c r="X115" i="3"/>
  <c r="X117" i="3"/>
  <c r="L53" i="13"/>
  <c r="O53" i="13"/>
  <c r="P52" i="10"/>
  <c r="M67" i="10"/>
  <c r="L8" i="13"/>
  <c r="J38" i="10"/>
  <c r="X116" i="3"/>
  <c r="P36" i="11"/>
  <c r="K25" i="14"/>
  <c r="M22" i="10"/>
  <c r="K131" i="6"/>
  <c r="S51" i="11"/>
  <c r="K44" i="14"/>
  <c r="P23" i="10"/>
  <c r="S52" i="11"/>
  <c r="K132" i="6"/>
  <c r="K43" i="14"/>
  <c r="P22" i="10"/>
  <c r="S36" i="11"/>
  <c r="S21" i="11"/>
  <c r="K62" i="14"/>
  <c r="P8" i="10"/>
  <c r="S37" i="11"/>
  <c r="K150" i="6"/>
  <c r="S22" i="11"/>
  <c r="K61" i="14"/>
  <c r="P7" i="10"/>
  <c r="O8" i="13"/>
  <c r="K8" i="14"/>
  <c r="J23" i="10"/>
  <c r="P51" i="11"/>
  <c r="K26" i="14"/>
  <c r="M23" i="10"/>
  <c r="P52" i="11"/>
  <c r="K114" i="6"/>
  <c r="K62" i="2"/>
  <c r="J538" i="8"/>
  <c r="J376" i="8"/>
  <c r="J502" i="8"/>
  <c r="J520" i="8"/>
  <c r="J466" i="8"/>
  <c r="J412" i="8"/>
  <c r="J448" i="8"/>
  <c r="J484" i="8"/>
  <c r="J394" i="8"/>
  <c r="J430" i="8"/>
  <c r="K113" i="6"/>
  <c r="K149" i="6"/>
  <c r="K61" i="2"/>
  <c r="K7" i="1"/>
  <c r="J322" i="7"/>
  <c r="J323" i="7"/>
  <c r="J304" i="7"/>
  <c r="J305" i="7"/>
  <c r="J286" i="7"/>
  <c r="J287" i="7"/>
  <c r="J268" i="7"/>
  <c r="R106" i="11" s="1"/>
  <c r="J269" i="7"/>
  <c r="R107" i="11" s="1"/>
  <c r="J250" i="7"/>
  <c r="J251" i="7"/>
  <c r="J232" i="7"/>
  <c r="J233" i="7"/>
  <c r="J214" i="7"/>
  <c r="J215" i="7"/>
  <c r="J196" i="7"/>
  <c r="O106" i="11" s="1"/>
  <c r="J197" i="7"/>
  <c r="O107" i="11" s="1"/>
  <c r="J178" i="7"/>
  <c r="L106" i="11" s="1"/>
  <c r="J179" i="7"/>
  <c r="L107" i="11" s="1"/>
  <c r="J137" i="12"/>
  <c r="J120" i="12"/>
  <c r="J103" i="12"/>
  <c r="B85" i="12"/>
  <c r="B84" i="12"/>
  <c r="B83" i="12"/>
  <c r="B82" i="12"/>
  <c r="B81" i="12"/>
  <c r="B80" i="12"/>
  <c r="B79" i="12"/>
  <c r="B78" i="12"/>
  <c r="B77" i="12"/>
  <c r="B76" i="12"/>
  <c r="B75" i="12"/>
  <c r="B86" i="12"/>
  <c r="C85" i="12"/>
  <c r="C84" i="12"/>
  <c r="C83" i="12"/>
  <c r="C82" i="12"/>
  <c r="C81" i="12"/>
  <c r="C80" i="12"/>
  <c r="C79" i="12"/>
  <c r="C78" i="12"/>
  <c r="C77" i="12"/>
  <c r="C76" i="12"/>
  <c r="C75" i="12"/>
  <c r="C86" i="12"/>
  <c r="D85" i="12"/>
  <c r="D84" i="12"/>
  <c r="D83" i="12"/>
  <c r="D82" i="12"/>
  <c r="D81" i="12"/>
  <c r="D80" i="12"/>
  <c r="D79" i="12"/>
  <c r="D78" i="12"/>
  <c r="D77" i="12"/>
  <c r="D76" i="12"/>
  <c r="D75" i="12"/>
  <c r="D86" i="12"/>
  <c r="E85" i="12"/>
  <c r="E84" i="12"/>
  <c r="E83" i="12"/>
  <c r="E82" i="12"/>
  <c r="E81" i="12"/>
  <c r="E80" i="12"/>
  <c r="E79" i="12"/>
  <c r="E78" i="12"/>
  <c r="E77" i="12"/>
  <c r="E76" i="12"/>
  <c r="E75" i="12"/>
  <c r="E86" i="12"/>
  <c r="F85" i="12"/>
  <c r="F84" i="12"/>
  <c r="F83" i="12"/>
  <c r="F82" i="12"/>
  <c r="F81" i="12"/>
  <c r="F80" i="12"/>
  <c r="F79" i="12"/>
  <c r="F78" i="12"/>
  <c r="F77" i="12"/>
  <c r="F76" i="12"/>
  <c r="F75" i="12"/>
  <c r="F86" i="12"/>
  <c r="G85" i="12"/>
  <c r="G84" i="12"/>
  <c r="G83" i="12"/>
  <c r="G82" i="12"/>
  <c r="G81" i="12"/>
  <c r="G80" i="12"/>
  <c r="G79" i="12"/>
  <c r="G78" i="12"/>
  <c r="G77" i="12"/>
  <c r="G76" i="12"/>
  <c r="G75" i="12"/>
  <c r="G86" i="12"/>
  <c r="H84" i="12"/>
  <c r="H83" i="12"/>
  <c r="H82" i="12"/>
  <c r="H81" i="12"/>
  <c r="H80" i="12"/>
  <c r="H79" i="12"/>
  <c r="H78" i="12"/>
  <c r="H77" i="12"/>
  <c r="H76" i="12"/>
  <c r="H75" i="12"/>
  <c r="H85" i="12"/>
  <c r="H86" i="12"/>
  <c r="I85" i="12"/>
  <c r="I84" i="12"/>
  <c r="I83" i="12"/>
  <c r="I82" i="12"/>
  <c r="I81" i="12"/>
  <c r="I80" i="12"/>
  <c r="I79" i="12"/>
  <c r="I78" i="12"/>
  <c r="I77" i="12"/>
  <c r="I76" i="12"/>
  <c r="I75" i="12"/>
  <c r="I86" i="12"/>
  <c r="J84" i="12"/>
  <c r="J83" i="12"/>
  <c r="J82" i="12"/>
  <c r="J81" i="12"/>
  <c r="J80" i="12"/>
  <c r="X79" i="12" s="1"/>
  <c r="J79" i="12"/>
  <c r="J78" i="12"/>
  <c r="L78" i="12" s="1"/>
  <c r="P11" i="13" s="1"/>
  <c r="J77" i="12"/>
  <c r="L77" i="12" s="1"/>
  <c r="P10" i="13" s="1"/>
  <c r="J76" i="12"/>
  <c r="J75" i="12"/>
  <c r="J85" i="12"/>
  <c r="J86" i="12"/>
  <c r="J69" i="12"/>
  <c r="J52" i="12"/>
  <c r="J35" i="12"/>
  <c r="J18" i="12"/>
  <c r="J145" i="12" l="1"/>
  <c r="J149" i="12" s="1"/>
  <c r="X78" i="12"/>
  <c r="L79" i="12"/>
  <c r="P12" i="13" s="1"/>
  <c r="H145" i="12"/>
  <c r="K129" i="5"/>
  <c r="K114" i="5"/>
  <c r="K80" i="1"/>
  <c r="K84" i="1" s="1"/>
  <c r="K110" i="14"/>
  <c r="K143" i="2"/>
  <c r="X127" i="3"/>
  <c r="X77" i="12"/>
  <c r="I145" i="12"/>
  <c r="G145" i="12"/>
  <c r="F145" i="12"/>
  <c r="E145" i="12"/>
  <c r="D145" i="12"/>
  <c r="C145" i="12"/>
  <c r="B145" i="12"/>
  <c r="B149" i="12" s="1"/>
  <c r="K126" i="14"/>
  <c r="K130" i="14" s="1"/>
  <c r="K150" i="12"/>
  <c r="H149" i="12"/>
  <c r="H150" i="12"/>
  <c r="K135" i="1"/>
  <c r="K147" i="2"/>
  <c r="K102" i="2"/>
  <c r="K114" i="14"/>
  <c r="K95" i="14"/>
  <c r="K232" i="6"/>
  <c r="K273" i="6"/>
  <c r="K258" i="6"/>
  <c r="K217" i="6"/>
  <c r="K172" i="6"/>
  <c r="K292" i="6"/>
  <c r="K84" i="5"/>
  <c r="K99" i="5"/>
  <c r="X75" i="12"/>
  <c r="L76" i="12"/>
  <c r="P9" i="13" s="1"/>
  <c r="X76" i="12"/>
  <c r="K7" i="14"/>
  <c r="J22" i="10"/>
  <c r="P22" i="15"/>
  <c r="S66" i="11"/>
  <c r="P66" i="11"/>
  <c r="P7" i="15"/>
  <c r="P67" i="11"/>
  <c r="M23" i="15"/>
  <c r="S67" i="11"/>
  <c r="P23" i="15"/>
  <c r="J23" i="15"/>
  <c r="P8" i="15"/>
  <c r="M22" i="15"/>
  <c r="W86" i="12"/>
  <c r="J87" i="12"/>
  <c r="L75" i="12"/>
  <c r="P8" i="13" s="1"/>
  <c r="K80" i="14" l="1"/>
  <c r="E150" i="12"/>
  <c r="E149" i="12"/>
  <c r="F149" i="12"/>
  <c r="F150" i="12"/>
  <c r="C149" i="12"/>
  <c r="C150" i="12"/>
  <c r="G149" i="12"/>
  <c r="G150" i="12"/>
  <c r="X87" i="12"/>
  <c r="D149" i="12"/>
  <c r="D150" i="12"/>
  <c r="I150" i="12"/>
  <c r="I149" i="12"/>
  <c r="J150" i="12"/>
  <c r="K262" i="6"/>
  <c r="K84" i="14"/>
  <c r="K99" i="14"/>
  <c r="K277" i="6"/>
  <c r="J22" i="15"/>
  <c r="J357" i="8"/>
  <c r="J358" i="8"/>
  <c r="J339" i="8"/>
  <c r="J340" i="8"/>
  <c r="J321" i="8"/>
  <c r="J322" i="8"/>
  <c r="J303" i="8"/>
  <c r="J304" i="8"/>
  <c r="J285" i="8"/>
  <c r="R163" i="11" s="1"/>
  <c r="J286" i="8"/>
  <c r="R164" i="11" s="1"/>
  <c r="J267" i="8"/>
  <c r="O163" i="11" s="1"/>
  <c r="J268" i="8"/>
  <c r="O164" i="11" s="1"/>
  <c r="J249" i="8"/>
  <c r="L163" i="11" s="1"/>
  <c r="J250" i="8"/>
  <c r="L164" i="11" s="1"/>
  <c r="J231" i="8"/>
  <c r="I163" i="11" s="1"/>
  <c r="J232" i="8"/>
  <c r="I164" i="11" s="1"/>
  <c r="J213" i="8"/>
  <c r="F163" i="11" s="1"/>
  <c r="J214" i="8"/>
  <c r="F164" i="11" s="1"/>
  <c r="J195" i="8"/>
  <c r="C163" i="11" s="1"/>
  <c r="J196" i="8"/>
  <c r="C164" i="11" s="1"/>
  <c r="J178" i="8"/>
  <c r="J179" i="8"/>
  <c r="J160" i="8"/>
  <c r="J161" i="8"/>
  <c r="J142" i="8"/>
  <c r="J143" i="8"/>
  <c r="J124" i="8"/>
  <c r="J125" i="8"/>
  <c r="J106" i="8"/>
  <c r="R135" i="11" s="1"/>
  <c r="J107" i="8"/>
  <c r="R136" i="11" s="1"/>
  <c r="J88" i="8"/>
  <c r="O135" i="11" s="1"/>
  <c r="J89" i="8"/>
  <c r="O136" i="11" s="1"/>
  <c r="J70" i="8"/>
  <c r="L135" i="11" s="1"/>
  <c r="J71" i="8"/>
  <c r="L136" i="11" s="1"/>
  <c r="J52" i="8"/>
  <c r="I135" i="11" s="1"/>
  <c r="J53" i="8"/>
  <c r="I136" i="11" s="1"/>
  <c r="J34" i="8"/>
  <c r="F135" i="11" s="1"/>
  <c r="J35" i="8"/>
  <c r="F136" i="11" s="1"/>
  <c r="J16" i="8"/>
  <c r="C135" i="11" s="1"/>
  <c r="J17" i="8"/>
  <c r="C136" i="11" s="1"/>
  <c r="J161" i="7"/>
  <c r="J162" i="7"/>
  <c r="J484" i="7" s="1"/>
  <c r="J143" i="7"/>
  <c r="J144" i="7"/>
  <c r="J466" i="7" s="1"/>
  <c r="J125" i="7"/>
  <c r="J126" i="7"/>
  <c r="J448" i="7" s="1"/>
  <c r="J107" i="7"/>
  <c r="R91" i="11" s="1"/>
  <c r="J108" i="7"/>
  <c r="J89" i="7"/>
  <c r="J90" i="7"/>
  <c r="J412" i="7" s="1"/>
  <c r="J71" i="7"/>
  <c r="J72" i="7"/>
  <c r="J394" i="7" s="1"/>
  <c r="J53" i="7"/>
  <c r="J54" i="7"/>
  <c r="J376" i="7" s="1"/>
  <c r="J35" i="7"/>
  <c r="O91" i="11" s="1"/>
  <c r="J36" i="7"/>
  <c r="J18" i="7"/>
  <c r="L92" i="11" s="1"/>
  <c r="J17" i="7"/>
  <c r="L91" i="11" s="1"/>
  <c r="J107" i="6"/>
  <c r="J89" i="6"/>
  <c r="J71" i="6"/>
  <c r="J54" i="6"/>
  <c r="J36" i="6"/>
  <c r="J18" i="6"/>
  <c r="J72" i="5"/>
  <c r="J54" i="5"/>
  <c r="J36" i="5"/>
  <c r="J18" i="5"/>
  <c r="J162" i="3"/>
  <c r="J144" i="3"/>
  <c r="J108" i="3"/>
  <c r="J90" i="3"/>
  <c r="J72" i="3"/>
  <c r="J54" i="3"/>
  <c r="J36" i="3"/>
  <c r="J18" i="3"/>
  <c r="J90" i="2"/>
  <c r="J54" i="2"/>
  <c r="J36" i="2"/>
  <c r="J18" i="2"/>
  <c r="J72" i="1"/>
  <c r="J54" i="1"/>
  <c r="J36" i="1"/>
  <c r="J18" i="1"/>
  <c r="J358" i="7" l="1"/>
  <c r="O92" i="11"/>
  <c r="J430" i="7"/>
  <c r="R92" i="11"/>
  <c r="J375" i="8"/>
  <c r="J411" i="8"/>
  <c r="J447" i="8"/>
  <c r="J483" i="8"/>
  <c r="J519" i="8"/>
  <c r="J374" i="8"/>
  <c r="J446" i="8"/>
  <c r="J518" i="8"/>
  <c r="J124" i="6"/>
  <c r="J428" i="8"/>
  <c r="J500" i="8"/>
  <c r="J339" i="7"/>
  <c r="J357" i="7"/>
  <c r="J429" i="7"/>
  <c r="J429" i="8"/>
  <c r="J501" i="8"/>
  <c r="J54" i="14"/>
  <c r="J340" i="7"/>
  <c r="J411" i="7"/>
  <c r="J483" i="7"/>
  <c r="J72" i="14"/>
  <c r="J142" i="6"/>
  <c r="J393" i="7"/>
  <c r="J465" i="7"/>
  <c r="J393" i="8"/>
  <c r="J410" i="8"/>
  <c r="J465" i="8"/>
  <c r="J482" i="8"/>
  <c r="J537" i="8"/>
  <c r="J18" i="14"/>
  <c r="J160" i="6"/>
  <c r="J375" i="7"/>
  <c r="J447" i="7"/>
  <c r="J392" i="8"/>
  <c r="J464" i="8"/>
  <c r="J536" i="8"/>
  <c r="J36" i="14"/>
  <c r="J72" i="2"/>
  <c r="J136" i="12" l="1"/>
  <c r="J135" i="12"/>
  <c r="J134" i="12"/>
  <c r="J133" i="12"/>
  <c r="J132" i="12"/>
  <c r="J131" i="12"/>
  <c r="X130" i="12" s="1"/>
  <c r="J130" i="12"/>
  <c r="L130" i="12" s="1"/>
  <c r="J129" i="12"/>
  <c r="L129" i="12" s="1"/>
  <c r="J128" i="12"/>
  <c r="L128" i="12" s="1"/>
  <c r="J127" i="12"/>
  <c r="L127" i="12" s="1"/>
  <c r="P54" i="13" s="1"/>
  <c r="J119" i="12"/>
  <c r="J118" i="12"/>
  <c r="J117" i="12"/>
  <c r="J116" i="12"/>
  <c r="J115" i="12"/>
  <c r="J114" i="12"/>
  <c r="J113" i="12"/>
  <c r="L113" i="12" s="1"/>
  <c r="J112" i="12"/>
  <c r="L112" i="12" s="1"/>
  <c r="J111" i="12"/>
  <c r="L111" i="12" s="1"/>
  <c r="J110" i="12"/>
  <c r="J102" i="12"/>
  <c r="J101" i="12"/>
  <c r="J100" i="12"/>
  <c r="J99" i="12"/>
  <c r="J98" i="12"/>
  <c r="J97" i="12"/>
  <c r="X96" i="12" s="1"/>
  <c r="J96" i="12"/>
  <c r="L96" i="12" s="1"/>
  <c r="J95" i="12"/>
  <c r="L95" i="12" s="1"/>
  <c r="J94" i="12"/>
  <c r="L94" i="12" s="1"/>
  <c r="J93" i="12"/>
  <c r="L93" i="12" s="1"/>
  <c r="P39" i="13" s="1"/>
  <c r="J68" i="12"/>
  <c r="J67" i="12"/>
  <c r="J66" i="12"/>
  <c r="J65" i="12"/>
  <c r="J64" i="12"/>
  <c r="J63" i="12"/>
  <c r="J62" i="12"/>
  <c r="L62" i="12" s="1"/>
  <c r="M57" i="13" s="1"/>
  <c r="J61" i="12"/>
  <c r="L61" i="12" s="1"/>
  <c r="M56" i="13" s="1"/>
  <c r="J60" i="12"/>
  <c r="L60" i="12" s="1"/>
  <c r="M55" i="13" s="1"/>
  <c r="J59" i="12"/>
  <c r="J51" i="12"/>
  <c r="J50" i="12"/>
  <c r="J49" i="12"/>
  <c r="J48" i="12"/>
  <c r="J47" i="12"/>
  <c r="J46" i="12"/>
  <c r="X45" i="12" s="1"/>
  <c r="J45" i="12"/>
  <c r="L45" i="12" s="1"/>
  <c r="J44" i="12"/>
  <c r="L44" i="12" s="1"/>
  <c r="J43" i="12"/>
  <c r="L43" i="12" s="1"/>
  <c r="J42" i="12"/>
  <c r="L42" i="12" s="1"/>
  <c r="M24" i="13" s="1"/>
  <c r="X62" i="12" l="1"/>
  <c r="X113" i="12"/>
  <c r="X44" i="12"/>
  <c r="X95" i="12"/>
  <c r="X129" i="12"/>
  <c r="X61" i="12"/>
  <c r="X112" i="12"/>
  <c r="X128" i="12"/>
  <c r="X111" i="12"/>
  <c r="X60" i="12"/>
  <c r="X43" i="12"/>
  <c r="X94" i="12"/>
  <c r="X58" i="12"/>
  <c r="L59" i="12"/>
  <c r="M54" i="13" s="1"/>
  <c r="X59" i="12"/>
  <c r="X110" i="12"/>
  <c r="X109" i="12"/>
  <c r="L110" i="12"/>
  <c r="P24" i="13" s="1"/>
  <c r="X42" i="12"/>
  <c r="X93" i="12"/>
  <c r="X127" i="12"/>
  <c r="X92" i="12"/>
  <c r="X126" i="12"/>
  <c r="X41" i="12"/>
  <c r="J17" i="12"/>
  <c r="J16" i="12"/>
  <c r="J15" i="12"/>
  <c r="J14" i="12"/>
  <c r="J13" i="12"/>
  <c r="J12" i="12"/>
  <c r="J11" i="12"/>
  <c r="J10" i="12"/>
  <c r="L10" i="12" s="1"/>
  <c r="M11" i="13" s="1"/>
  <c r="J9" i="12"/>
  <c r="L9" i="12" s="1"/>
  <c r="M10" i="13" s="1"/>
  <c r="J34" i="12"/>
  <c r="J33" i="12"/>
  <c r="J32" i="12"/>
  <c r="J31" i="12"/>
  <c r="J30" i="12"/>
  <c r="J29" i="12"/>
  <c r="X28" i="12" s="1"/>
  <c r="J28" i="12"/>
  <c r="L28" i="12" s="1"/>
  <c r="M42" i="13" s="1"/>
  <c r="J27" i="12"/>
  <c r="L27" i="12" s="1"/>
  <c r="M41" i="13" s="1"/>
  <c r="J26" i="12"/>
  <c r="L26" i="12" s="1"/>
  <c r="M40" i="13" s="1"/>
  <c r="J25" i="12"/>
  <c r="L25" i="12" s="1"/>
  <c r="M39" i="13" s="1"/>
  <c r="J106" i="6"/>
  <c r="J88" i="6"/>
  <c r="J70" i="6"/>
  <c r="J53" i="6"/>
  <c r="J17" i="6"/>
  <c r="J35" i="6"/>
  <c r="X11" i="12" l="1"/>
  <c r="X10" i="12"/>
  <c r="L11" i="12"/>
  <c r="M12" i="13" s="1"/>
  <c r="X27" i="12"/>
  <c r="X9" i="12"/>
  <c r="X26" i="12"/>
  <c r="X25" i="12"/>
  <c r="X8" i="12"/>
  <c r="X70" i="12"/>
  <c r="X121" i="12"/>
  <c r="X24" i="12"/>
  <c r="X104" i="12"/>
  <c r="X53" i="12"/>
  <c r="X138" i="12"/>
  <c r="J159" i="6"/>
  <c r="J141" i="6"/>
  <c r="J123" i="6"/>
  <c r="J355" i="8"/>
  <c r="J356" i="8"/>
  <c r="J337" i="8"/>
  <c r="J338" i="8"/>
  <c r="J319" i="8"/>
  <c r="J320" i="8"/>
  <c r="J301" i="8"/>
  <c r="J302" i="8"/>
  <c r="J283" i="8"/>
  <c r="R161" i="11" s="1"/>
  <c r="J284" i="8"/>
  <c r="R162" i="11" s="1"/>
  <c r="J265" i="8"/>
  <c r="O161" i="11" s="1"/>
  <c r="J266" i="8"/>
  <c r="O162" i="11" s="1"/>
  <c r="J247" i="8"/>
  <c r="L161" i="11" s="1"/>
  <c r="J248" i="8"/>
  <c r="L162" i="11" s="1"/>
  <c r="J229" i="8"/>
  <c r="I161" i="11" s="1"/>
  <c r="J230" i="8"/>
  <c r="I162" i="11" s="1"/>
  <c r="J211" i="8"/>
  <c r="F161" i="11" s="1"/>
  <c r="J212" i="8"/>
  <c r="F162" i="11" s="1"/>
  <c r="J193" i="8"/>
  <c r="C161" i="11" s="1"/>
  <c r="J194" i="8"/>
  <c r="C162" i="11" s="1"/>
  <c r="J176" i="8"/>
  <c r="J177" i="8"/>
  <c r="J158" i="8"/>
  <c r="J159" i="8"/>
  <c r="J140" i="8"/>
  <c r="J141" i="8"/>
  <c r="J122" i="8"/>
  <c r="J123" i="8"/>
  <c r="J104" i="8"/>
  <c r="R133" i="11" s="1"/>
  <c r="J105" i="8"/>
  <c r="R134" i="11" s="1"/>
  <c r="J86" i="8"/>
  <c r="O133" i="11" s="1"/>
  <c r="J87" i="8"/>
  <c r="O134" i="11" s="1"/>
  <c r="J68" i="8"/>
  <c r="J69" i="8"/>
  <c r="L134" i="11" s="1"/>
  <c r="J50" i="8"/>
  <c r="I133" i="11" s="1"/>
  <c r="J51" i="8"/>
  <c r="I134" i="11" s="1"/>
  <c r="J32" i="8"/>
  <c r="F133" i="11" s="1"/>
  <c r="J33" i="8"/>
  <c r="F134" i="11" s="1"/>
  <c r="J14" i="8"/>
  <c r="C133" i="11" s="1"/>
  <c r="J15" i="8"/>
  <c r="C134" i="11" s="1"/>
  <c r="J71" i="5"/>
  <c r="J53" i="5"/>
  <c r="J35" i="5"/>
  <c r="J17" i="5"/>
  <c r="J157" i="4"/>
  <c r="J158" i="4"/>
  <c r="J159" i="4"/>
  <c r="J160" i="4"/>
  <c r="J139" i="4"/>
  <c r="J140" i="4"/>
  <c r="J141" i="4"/>
  <c r="J142" i="4"/>
  <c r="J121" i="4"/>
  <c r="P171" i="10" s="1"/>
  <c r="J122" i="4"/>
  <c r="P172" i="10" s="1"/>
  <c r="J123" i="4"/>
  <c r="P173" i="10" s="1"/>
  <c r="J124" i="4"/>
  <c r="P174" i="10" s="1"/>
  <c r="J103" i="4"/>
  <c r="P157" i="10" s="1"/>
  <c r="J104" i="4"/>
  <c r="P158" i="10" s="1"/>
  <c r="J105" i="4"/>
  <c r="P159" i="10" s="1"/>
  <c r="J106" i="4"/>
  <c r="P160" i="10" s="1"/>
  <c r="J85" i="4"/>
  <c r="P143" i="10" s="1"/>
  <c r="J86" i="4"/>
  <c r="P144" i="10" s="1"/>
  <c r="J87" i="4"/>
  <c r="P145" i="10" s="1"/>
  <c r="J88" i="4"/>
  <c r="P146" i="10" s="1"/>
  <c r="J67" i="4"/>
  <c r="P129" i="10" s="1"/>
  <c r="J68" i="4"/>
  <c r="P130" i="10" s="1"/>
  <c r="J69" i="4"/>
  <c r="P131" i="10" s="1"/>
  <c r="J70" i="4"/>
  <c r="P132" i="10" s="1"/>
  <c r="J49" i="4"/>
  <c r="P115" i="10" s="1"/>
  <c r="J50" i="4"/>
  <c r="P116" i="10" s="1"/>
  <c r="J51" i="4"/>
  <c r="P117" i="10" s="1"/>
  <c r="J52" i="4"/>
  <c r="P118" i="10" s="1"/>
  <c r="J31" i="4"/>
  <c r="P101" i="10" s="1"/>
  <c r="J32" i="4"/>
  <c r="P102" i="10" s="1"/>
  <c r="J33" i="4"/>
  <c r="P103" i="10" s="1"/>
  <c r="J34" i="4"/>
  <c r="P104" i="10" s="1"/>
  <c r="J16" i="4"/>
  <c r="P90" i="10" s="1"/>
  <c r="J13" i="4"/>
  <c r="P87" i="10" s="1"/>
  <c r="J14" i="4"/>
  <c r="P88" i="10" s="1"/>
  <c r="J15" i="4"/>
  <c r="P89" i="10" s="1"/>
  <c r="J161" i="3"/>
  <c r="J143" i="3"/>
  <c r="J107" i="3"/>
  <c r="J89" i="3"/>
  <c r="J71" i="3"/>
  <c r="J53" i="3"/>
  <c r="J35" i="3"/>
  <c r="J17" i="3"/>
  <c r="J89" i="2"/>
  <c r="J53" i="2"/>
  <c r="J35" i="2"/>
  <c r="J17" i="2"/>
  <c r="J71" i="1"/>
  <c r="J53" i="1"/>
  <c r="J35" i="1"/>
  <c r="J35" i="14" s="1"/>
  <c r="X36" i="12" l="1"/>
  <c r="J426" i="8"/>
  <c r="L133" i="11"/>
  <c r="J480" i="8"/>
  <c r="J463" i="8"/>
  <c r="J535" i="8"/>
  <c r="J498" i="8"/>
  <c r="J390" i="8"/>
  <c r="J373" i="8"/>
  <c r="J408" i="8"/>
  <c r="J444" i="8"/>
  <c r="J517" i="8"/>
  <c r="J391" i="8"/>
  <c r="J462" i="8"/>
  <c r="J499" i="8"/>
  <c r="J71" i="14"/>
  <c r="J409" i="8"/>
  <c r="J445" i="8"/>
  <c r="J481" i="8"/>
  <c r="J534" i="8"/>
  <c r="J372" i="8"/>
  <c r="J427" i="8"/>
  <c r="J516" i="8"/>
  <c r="J53" i="14"/>
  <c r="J71" i="2"/>
  <c r="J17" i="1" l="1"/>
  <c r="J17" i="14" s="1"/>
  <c r="J318" i="7"/>
  <c r="J319" i="7"/>
  <c r="J320" i="7"/>
  <c r="J321" i="7"/>
  <c r="J300" i="7"/>
  <c r="J301" i="7"/>
  <c r="J302" i="7"/>
  <c r="J303" i="7"/>
  <c r="J282" i="7"/>
  <c r="J283" i="7"/>
  <c r="J284" i="7"/>
  <c r="J285" i="7"/>
  <c r="J264" i="7"/>
  <c r="R102" i="11" s="1"/>
  <c r="J265" i="7"/>
  <c r="R103" i="11" s="1"/>
  <c r="J266" i="7"/>
  <c r="R104" i="11" s="1"/>
  <c r="J267" i="7"/>
  <c r="R105" i="11" s="1"/>
  <c r="J246" i="7"/>
  <c r="J247" i="7"/>
  <c r="J248" i="7"/>
  <c r="J249" i="7"/>
  <c r="J228" i="7"/>
  <c r="J229" i="7"/>
  <c r="J230" i="7"/>
  <c r="J231" i="7"/>
  <c r="J210" i="7"/>
  <c r="J211" i="7"/>
  <c r="J212" i="7"/>
  <c r="J213" i="7"/>
  <c r="J192" i="7"/>
  <c r="O102" i="11" s="1"/>
  <c r="J193" i="7"/>
  <c r="O103" i="11" s="1"/>
  <c r="J194" i="7"/>
  <c r="O104" i="11" s="1"/>
  <c r="J195" i="7"/>
  <c r="O105" i="11" s="1"/>
  <c r="J174" i="7"/>
  <c r="L102" i="11" s="1"/>
  <c r="J175" i="7"/>
  <c r="L103" i="11" s="1"/>
  <c r="J176" i="7"/>
  <c r="L104" i="11" s="1"/>
  <c r="J177" i="7"/>
  <c r="L105" i="11" s="1"/>
  <c r="J157" i="7"/>
  <c r="J158" i="7"/>
  <c r="J159" i="7"/>
  <c r="J160" i="7"/>
  <c r="J139" i="7"/>
  <c r="J140" i="7"/>
  <c r="J141" i="7"/>
  <c r="J142" i="7"/>
  <c r="J121" i="7"/>
  <c r="J122" i="7"/>
  <c r="J123" i="7"/>
  <c r="J124" i="7"/>
  <c r="J103" i="7"/>
  <c r="R87" i="11" s="1"/>
  <c r="J104" i="7"/>
  <c r="R88" i="11" s="1"/>
  <c r="J105" i="7"/>
  <c r="R89" i="11" s="1"/>
  <c r="J106" i="7"/>
  <c r="R90" i="11" s="1"/>
  <c r="J85" i="7"/>
  <c r="J86" i="7"/>
  <c r="J87" i="7"/>
  <c r="J88" i="7"/>
  <c r="J67" i="7"/>
  <c r="J68" i="7"/>
  <c r="J69" i="7"/>
  <c r="J70" i="7"/>
  <c r="J49" i="7"/>
  <c r="J50" i="7"/>
  <c r="J51" i="7"/>
  <c r="J52" i="7"/>
  <c r="J31" i="7"/>
  <c r="O87" i="11" s="1"/>
  <c r="J32" i="7"/>
  <c r="O88" i="11" s="1"/>
  <c r="J33" i="7"/>
  <c r="O89" i="11" s="1"/>
  <c r="J34" i="7"/>
  <c r="O90" i="11" s="1"/>
  <c r="J16" i="7"/>
  <c r="L90" i="11" s="1"/>
  <c r="J15" i="7"/>
  <c r="L89" i="11" s="1"/>
  <c r="J14" i="7"/>
  <c r="L88" i="11" s="1"/>
  <c r="J13" i="7"/>
  <c r="L87" i="11" s="1"/>
  <c r="J70" i="5"/>
  <c r="J52" i="5"/>
  <c r="J34" i="5"/>
  <c r="J16" i="5"/>
  <c r="J105" i="6"/>
  <c r="J87" i="6"/>
  <c r="J69" i="6"/>
  <c r="J52" i="6"/>
  <c r="J34" i="6"/>
  <c r="J16" i="6"/>
  <c r="J446" i="7" l="1"/>
  <c r="J463" i="7"/>
  <c r="J481" i="7"/>
  <c r="J356" i="7"/>
  <c r="J428" i="7"/>
  <c r="J337" i="7"/>
  <c r="J373" i="7"/>
  <c r="J391" i="7"/>
  <c r="J409" i="7"/>
  <c r="J427" i="7"/>
  <c r="J445" i="7"/>
  <c r="J354" i="7"/>
  <c r="J372" i="7"/>
  <c r="J390" i="7"/>
  <c r="J408" i="7"/>
  <c r="J426" i="7"/>
  <c r="J355" i="7"/>
  <c r="J336" i="7"/>
  <c r="J444" i="7"/>
  <c r="J462" i="7"/>
  <c r="J480" i="7"/>
  <c r="J338" i="7"/>
  <c r="J374" i="7"/>
  <c r="J392" i="7"/>
  <c r="J410" i="7"/>
  <c r="J464" i="7"/>
  <c r="J482" i="7"/>
  <c r="J479" i="7" l="1"/>
  <c r="J461" i="7"/>
  <c r="J443" i="7"/>
  <c r="J425" i="7"/>
  <c r="J407" i="7"/>
  <c r="J389" i="7"/>
  <c r="J371" i="7"/>
  <c r="J353" i="7"/>
  <c r="J335" i="7"/>
  <c r="J158" i="6"/>
  <c r="J140" i="6"/>
  <c r="J122" i="6"/>
  <c r="I54" i="4"/>
  <c r="H54" i="4"/>
  <c r="G54" i="4"/>
  <c r="F54" i="4"/>
  <c r="E54" i="4"/>
  <c r="D54" i="4"/>
  <c r="C54" i="4"/>
  <c r="B54" i="4"/>
  <c r="I53" i="4"/>
  <c r="H53" i="4"/>
  <c r="G53" i="4"/>
  <c r="F53" i="4"/>
  <c r="E53" i="4"/>
  <c r="D53" i="4"/>
  <c r="C53" i="4"/>
  <c r="B53" i="4"/>
  <c r="I52" i="4"/>
  <c r="K52" i="4" s="1"/>
  <c r="H52" i="4"/>
  <c r="G52" i="4"/>
  <c r="F52" i="4"/>
  <c r="E52" i="4"/>
  <c r="D52" i="4"/>
  <c r="C52" i="4"/>
  <c r="B52" i="4"/>
  <c r="I51" i="4"/>
  <c r="K51" i="4" s="1"/>
  <c r="H51" i="4"/>
  <c r="G51" i="4"/>
  <c r="F51" i="4"/>
  <c r="E51" i="4"/>
  <c r="D51" i="4"/>
  <c r="C51" i="4"/>
  <c r="B51" i="4"/>
  <c r="I50" i="4"/>
  <c r="K50" i="4" s="1"/>
  <c r="H50" i="4"/>
  <c r="G50" i="4"/>
  <c r="F50" i="4"/>
  <c r="E50" i="4"/>
  <c r="D50" i="4"/>
  <c r="C50" i="4"/>
  <c r="B50" i="4"/>
  <c r="I49" i="4"/>
  <c r="K49" i="4" s="1"/>
  <c r="H49" i="4"/>
  <c r="G49" i="4"/>
  <c r="F49" i="4"/>
  <c r="E49" i="4"/>
  <c r="D49" i="4"/>
  <c r="C49" i="4"/>
  <c r="B49" i="4"/>
  <c r="J48" i="4"/>
  <c r="P114" i="10" s="1"/>
  <c r="I48" i="4"/>
  <c r="H48" i="4"/>
  <c r="G48" i="4"/>
  <c r="F48" i="4"/>
  <c r="E48" i="4"/>
  <c r="D48" i="4"/>
  <c r="C48" i="4"/>
  <c r="B48" i="4"/>
  <c r="J47" i="4"/>
  <c r="P113" i="10" s="1"/>
  <c r="I47" i="4"/>
  <c r="H47" i="4"/>
  <c r="G47" i="4"/>
  <c r="F47" i="4"/>
  <c r="E47" i="4"/>
  <c r="D47" i="4"/>
  <c r="C47" i="4"/>
  <c r="B47" i="4"/>
  <c r="J46" i="4"/>
  <c r="P112" i="10" s="1"/>
  <c r="I46" i="4"/>
  <c r="H46" i="4"/>
  <c r="G46" i="4"/>
  <c r="F46" i="4"/>
  <c r="E46" i="4"/>
  <c r="D46" i="4"/>
  <c r="C46" i="4"/>
  <c r="B46" i="4"/>
  <c r="J45" i="4"/>
  <c r="P111" i="10" s="1"/>
  <c r="I45" i="4"/>
  <c r="H45" i="4"/>
  <c r="G45" i="4"/>
  <c r="F45" i="4"/>
  <c r="E45" i="4"/>
  <c r="D45" i="4"/>
  <c r="C45" i="4"/>
  <c r="B45" i="4"/>
  <c r="J44" i="4"/>
  <c r="P110" i="10" s="1"/>
  <c r="I44" i="4"/>
  <c r="H44" i="4"/>
  <c r="G44" i="4"/>
  <c r="F44" i="4"/>
  <c r="E44" i="4"/>
  <c r="D44" i="4"/>
  <c r="C44" i="4"/>
  <c r="B44" i="4"/>
  <c r="J43" i="4"/>
  <c r="P109" i="10" s="1"/>
  <c r="I43" i="4"/>
  <c r="H43" i="4"/>
  <c r="G43" i="4"/>
  <c r="F43" i="4"/>
  <c r="E43" i="4"/>
  <c r="D43" i="4"/>
  <c r="C43" i="4"/>
  <c r="B4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0" i="4"/>
  <c r="N89" i="4"/>
  <c r="N88" i="4"/>
  <c r="N87" i="4"/>
  <c r="N86" i="4"/>
  <c r="N85" i="4"/>
  <c r="N84" i="4"/>
  <c r="N83" i="4"/>
  <c r="N82" i="4"/>
  <c r="N81" i="4"/>
  <c r="N80" i="4"/>
  <c r="N79" i="4"/>
  <c r="N61" i="4"/>
  <c r="N72" i="4"/>
  <c r="N71" i="4"/>
  <c r="N70" i="4"/>
  <c r="N69" i="4"/>
  <c r="N68" i="4"/>
  <c r="N67" i="4"/>
  <c r="N66" i="4"/>
  <c r="N65" i="4"/>
  <c r="N64" i="4"/>
  <c r="N63" i="4"/>
  <c r="N62" i="4"/>
  <c r="N54" i="4"/>
  <c r="N53" i="4"/>
  <c r="N52" i="4"/>
  <c r="N51" i="4"/>
  <c r="N50" i="4"/>
  <c r="N49" i="4"/>
  <c r="N48" i="4"/>
  <c r="N47" i="4"/>
  <c r="N46" i="4"/>
  <c r="N45" i="4"/>
  <c r="N44" i="4"/>
  <c r="N43" i="4"/>
  <c r="N36" i="4"/>
  <c r="N35" i="4"/>
  <c r="N34" i="4"/>
  <c r="N33" i="4"/>
  <c r="N32" i="4"/>
  <c r="N31" i="4"/>
  <c r="N30" i="4"/>
  <c r="N29" i="4"/>
  <c r="N28" i="4"/>
  <c r="N27" i="4"/>
  <c r="N26" i="4"/>
  <c r="N25" i="4"/>
  <c r="I162" i="4"/>
  <c r="H162" i="4"/>
  <c r="G162" i="4"/>
  <c r="F162" i="4"/>
  <c r="E162" i="4"/>
  <c r="D162" i="4"/>
  <c r="C162" i="4"/>
  <c r="B162" i="4"/>
  <c r="I161" i="4"/>
  <c r="H161" i="4"/>
  <c r="G161" i="4"/>
  <c r="F161" i="4"/>
  <c r="E161" i="4"/>
  <c r="D161" i="4"/>
  <c r="C161" i="4"/>
  <c r="B161" i="4"/>
  <c r="I160" i="4"/>
  <c r="K160" i="4" s="1"/>
  <c r="H160" i="4"/>
  <c r="G160" i="4"/>
  <c r="F160" i="4"/>
  <c r="E160" i="4"/>
  <c r="D160" i="4"/>
  <c r="C160" i="4"/>
  <c r="B160" i="4"/>
  <c r="I159" i="4"/>
  <c r="K159" i="4" s="1"/>
  <c r="H159" i="4"/>
  <c r="G159" i="4"/>
  <c r="F159" i="4"/>
  <c r="E159" i="4"/>
  <c r="D159" i="4"/>
  <c r="C159" i="4"/>
  <c r="B159" i="4"/>
  <c r="I158" i="4"/>
  <c r="K158" i="4" s="1"/>
  <c r="H158" i="4"/>
  <c r="G158" i="4"/>
  <c r="F158" i="4"/>
  <c r="E158" i="4"/>
  <c r="D158" i="4"/>
  <c r="C158" i="4"/>
  <c r="B158" i="4"/>
  <c r="I157" i="4"/>
  <c r="K157" i="4" s="1"/>
  <c r="H157" i="4"/>
  <c r="G157" i="4"/>
  <c r="F157" i="4"/>
  <c r="E157" i="4"/>
  <c r="D157" i="4"/>
  <c r="C157" i="4"/>
  <c r="B157" i="4"/>
  <c r="J156" i="4"/>
  <c r="I156" i="4"/>
  <c r="H156" i="4"/>
  <c r="G156" i="4"/>
  <c r="F156" i="4"/>
  <c r="E156" i="4"/>
  <c r="D156" i="4"/>
  <c r="C156" i="4"/>
  <c r="B156" i="4"/>
  <c r="J155" i="4"/>
  <c r="I155" i="4"/>
  <c r="H155" i="4"/>
  <c r="G155" i="4"/>
  <c r="F155" i="4"/>
  <c r="E155" i="4"/>
  <c r="D155" i="4"/>
  <c r="C155" i="4"/>
  <c r="B155" i="4"/>
  <c r="J154" i="4"/>
  <c r="I154" i="4"/>
  <c r="H154" i="4"/>
  <c r="G154" i="4"/>
  <c r="F154" i="4"/>
  <c r="E154" i="4"/>
  <c r="D154" i="4"/>
  <c r="C154" i="4"/>
  <c r="B154" i="4"/>
  <c r="J153" i="4"/>
  <c r="I153" i="4"/>
  <c r="H153" i="4"/>
  <c r="G153" i="4"/>
  <c r="F153" i="4"/>
  <c r="E153" i="4"/>
  <c r="D153" i="4"/>
  <c r="C153" i="4"/>
  <c r="B153" i="4"/>
  <c r="J152" i="4"/>
  <c r="I152" i="4"/>
  <c r="H152" i="4"/>
  <c r="G152" i="4"/>
  <c r="F152" i="4"/>
  <c r="E152" i="4"/>
  <c r="D152" i="4"/>
  <c r="C152" i="4"/>
  <c r="B152" i="4"/>
  <c r="J151" i="4"/>
  <c r="I151" i="4"/>
  <c r="H151" i="4"/>
  <c r="G151" i="4"/>
  <c r="F151" i="4"/>
  <c r="E151" i="4"/>
  <c r="D151" i="4"/>
  <c r="C151" i="4"/>
  <c r="B151" i="4"/>
  <c r="B133" i="4"/>
  <c r="I144" i="4"/>
  <c r="H144" i="4"/>
  <c r="G144" i="4"/>
  <c r="F144" i="4"/>
  <c r="E144" i="4"/>
  <c r="D144" i="4"/>
  <c r="C144" i="4"/>
  <c r="B144" i="4"/>
  <c r="I143" i="4"/>
  <c r="H143" i="4"/>
  <c r="G143" i="4"/>
  <c r="F143" i="4"/>
  <c r="E143" i="4"/>
  <c r="D143" i="4"/>
  <c r="C143" i="4"/>
  <c r="B143" i="4"/>
  <c r="I142" i="4"/>
  <c r="K142" i="4" s="1"/>
  <c r="H142" i="4"/>
  <c r="G142" i="4"/>
  <c r="F142" i="4"/>
  <c r="E142" i="4"/>
  <c r="D142" i="4"/>
  <c r="C142" i="4"/>
  <c r="B142" i="4"/>
  <c r="I141" i="4"/>
  <c r="K141" i="4" s="1"/>
  <c r="H141" i="4"/>
  <c r="G141" i="4"/>
  <c r="F141" i="4"/>
  <c r="E141" i="4"/>
  <c r="D141" i="4"/>
  <c r="C141" i="4"/>
  <c r="B141" i="4"/>
  <c r="I140" i="4"/>
  <c r="K140" i="4" s="1"/>
  <c r="H140" i="4"/>
  <c r="G140" i="4"/>
  <c r="F140" i="4"/>
  <c r="E140" i="4"/>
  <c r="D140" i="4"/>
  <c r="C140" i="4"/>
  <c r="B140" i="4"/>
  <c r="I139" i="4"/>
  <c r="K139" i="4" s="1"/>
  <c r="H139" i="4"/>
  <c r="G139" i="4"/>
  <c r="F139" i="4"/>
  <c r="E139" i="4"/>
  <c r="D139" i="4"/>
  <c r="C139" i="4"/>
  <c r="B139" i="4"/>
  <c r="J138" i="4"/>
  <c r="I138" i="4"/>
  <c r="H138" i="4"/>
  <c r="G138" i="4"/>
  <c r="F138" i="4"/>
  <c r="E138" i="4"/>
  <c r="D138" i="4"/>
  <c r="C138" i="4"/>
  <c r="B138" i="4"/>
  <c r="J137" i="4"/>
  <c r="I137" i="4"/>
  <c r="H137" i="4"/>
  <c r="G137" i="4"/>
  <c r="F137" i="4"/>
  <c r="E137" i="4"/>
  <c r="D137" i="4"/>
  <c r="C137" i="4"/>
  <c r="B137" i="4"/>
  <c r="J136" i="4"/>
  <c r="I136" i="4"/>
  <c r="H136" i="4"/>
  <c r="G136" i="4"/>
  <c r="F136" i="4"/>
  <c r="E136" i="4"/>
  <c r="D136" i="4"/>
  <c r="C136" i="4"/>
  <c r="B136" i="4"/>
  <c r="J135" i="4"/>
  <c r="I135" i="4"/>
  <c r="H135" i="4"/>
  <c r="G135" i="4"/>
  <c r="F135" i="4"/>
  <c r="E135" i="4"/>
  <c r="D135" i="4"/>
  <c r="C135" i="4"/>
  <c r="B135" i="4"/>
  <c r="J134" i="4"/>
  <c r="I134" i="4"/>
  <c r="H134" i="4"/>
  <c r="G134" i="4"/>
  <c r="F134" i="4"/>
  <c r="E134" i="4"/>
  <c r="D134" i="4"/>
  <c r="C134" i="4"/>
  <c r="B134" i="4"/>
  <c r="J133" i="4"/>
  <c r="I133" i="4"/>
  <c r="H133" i="4"/>
  <c r="G133" i="4"/>
  <c r="F133" i="4"/>
  <c r="E133" i="4"/>
  <c r="D133" i="4"/>
  <c r="C133" i="4"/>
  <c r="I126" i="4"/>
  <c r="H126" i="4"/>
  <c r="G126" i="4"/>
  <c r="F126" i="4"/>
  <c r="E126" i="4"/>
  <c r="D126" i="4"/>
  <c r="C126" i="4"/>
  <c r="B126" i="4"/>
  <c r="I125" i="4"/>
  <c r="H125" i="4"/>
  <c r="G125" i="4"/>
  <c r="F125" i="4"/>
  <c r="E125" i="4"/>
  <c r="D125" i="4"/>
  <c r="C125" i="4"/>
  <c r="B125" i="4"/>
  <c r="I124" i="4"/>
  <c r="K124" i="4" s="1"/>
  <c r="H124" i="4"/>
  <c r="G124" i="4"/>
  <c r="F124" i="4"/>
  <c r="E124" i="4"/>
  <c r="D124" i="4"/>
  <c r="C124" i="4"/>
  <c r="B124" i="4"/>
  <c r="I123" i="4"/>
  <c r="K123" i="4" s="1"/>
  <c r="H123" i="4"/>
  <c r="G123" i="4"/>
  <c r="F123" i="4"/>
  <c r="E123" i="4"/>
  <c r="D123" i="4"/>
  <c r="C123" i="4"/>
  <c r="B123" i="4"/>
  <c r="I122" i="4"/>
  <c r="K122" i="4" s="1"/>
  <c r="H122" i="4"/>
  <c r="G122" i="4"/>
  <c r="F122" i="4"/>
  <c r="E122" i="4"/>
  <c r="D122" i="4"/>
  <c r="C122" i="4"/>
  <c r="B122" i="4"/>
  <c r="I121" i="4"/>
  <c r="K121" i="4" s="1"/>
  <c r="H121" i="4"/>
  <c r="G121" i="4"/>
  <c r="F121" i="4"/>
  <c r="E121" i="4"/>
  <c r="D121" i="4"/>
  <c r="C121" i="4"/>
  <c r="B121" i="4"/>
  <c r="J120" i="4"/>
  <c r="P170" i="10" s="1"/>
  <c r="I120" i="4"/>
  <c r="H120" i="4"/>
  <c r="G120" i="4"/>
  <c r="F120" i="4"/>
  <c r="E120" i="4"/>
  <c r="D120" i="4"/>
  <c r="C120" i="4"/>
  <c r="B120" i="4"/>
  <c r="J119" i="4"/>
  <c r="P169" i="10" s="1"/>
  <c r="I119" i="4"/>
  <c r="H119" i="4"/>
  <c r="G119" i="4"/>
  <c r="F119" i="4"/>
  <c r="E119" i="4"/>
  <c r="D119" i="4"/>
  <c r="C119" i="4"/>
  <c r="B119" i="4"/>
  <c r="J118" i="4"/>
  <c r="P168" i="10" s="1"/>
  <c r="I118" i="4"/>
  <c r="H118" i="4"/>
  <c r="G118" i="4"/>
  <c r="F118" i="4"/>
  <c r="E118" i="4"/>
  <c r="D118" i="4"/>
  <c r="C118" i="4"/>
  <c r="B118" i="4"/>
  <c r="J117" i="4"/>
  <c r="P167" i="10" s="1"/>
  <c r="I117" i="4"/>
  <c r="H117" i="4"/>
  <c r="G117" i="4"/>
  <c r="F117" i="4"/>
  <c r="E117" i="4"/>
  <c r="D117" i="4"/>
  <c r="C117" i="4"/>
  <c r="B117" i="4"/>
  <c r="J116" i="4"/>
  <c r="P166" i="10" s="1"/>
  <c r="I116" i="4"/>
  <c r="H116" i="4"/>
  <c r="G116" i="4"/>
  <c r="F116" i="4"/>
  <c r="E116" i="4"/>
  <c r="D116" i="4"/>
  <c r="C116" i="4"/>
  <c r="B116" i="4"/>
  <c r="I115" i="4"/>
  <c r="J115" i="4"/>
  <c r="P165" i="10" s="1"/>
  <c r="H115" i="4"/>
  <c r="G115" i="4"/>
  <c r="F115" i="4"/>
  <c r="E115" i="4"/>
  <c r="D115" i="4"/>
  <c r="C115" i="4"/>
  <c r="B115" i="4"/>
  <c r="I108" i="4"/>
  <c r="H108" i="4"/>
  <c r="G108" i="4"/>
  <c r="F108" i="4"/>
  <c r="E108" i="4"/>
  <c r="D108" i="4"/>
  <c r="C108" i="4"/>
  <c r="B108" i="4"/>
  <c r="I107" i="4"/>
  <c r="H107" i="4"/>
  <c r="G107" i="4"/>
  <c r="F107" i="4"/>
  <c r="E107" i="4"/>
  <c r="D107" i="4"/>
  <c r="C107" i="4"/>
  <c r="B107" i="4"/>
  <c r="I106" i="4"/>
  <c r="K106" i="4" s="1"/>
  <c r="H106" i="4"/>
  <c r="G106" i="4"/>
  <c r="F106" i="4"/>
  <c r="E106" i="4"/>
  <c r="D106" i="4"/>
  <c r="C106" i="4"/>
  <c r="B106" i="4"/>
  <c r="I105" i="4"/>
  <c r="K105" i="4" s="1"/>
  <c r="H105" i="4"/>
  <c r="G105" i="4"/>
  <c r="F105" i="4"/>
  <c r="E105" i="4"/>
  <c r="D105" i="4"/>
  <c r="C105" i="4"/>
  <c r="B105" i="4"/>
  <c r="I104" i="4"/>
  <c r="K104" i="4" s="1"/>
  <c r="H104" i="4"/>
  <c r="G104" i="4"/>
  <c r="F104" i="4"/>
  <c r="E104" i="4"/>
  <c r="D104" i="4"/>
  <c r="C104" i="4"/>
  <c r="B104" i="4"/>
  <c r="I103" i="4"/>
  <c r="K103" i="4" s="1"/>
  <c r="H103" i="4"/>
  <c r="G103" i="4"/>
  <c r="F103" i="4"/>
  <c r="E103" i="4"/>
  <c r="D103" i="4"/>
  <c r="C103" i="4"/>
  <c r="B103" i="4"/>
  <c r="J102" i="4"/>
  <c r="P156" i="10" s="1"/>
  <c r="I102" i="4"/>
  <c r="H102" i="4"/>
  <c r="G102" i="4"/>
  <c r="F102" i="4"/>
  <c r="E102" i="4"/>
  <c r="D102" i="4"/>
  <c r="C102" i="4"/>
  <c r="B102" i="4"/>
  <c r="J101" i="4"/>
  <c r="P155" i="10" s="1"/>
  <c r="I101" i="4"/>
  <c r="H101" i="4"/>
  <c r="G101" i="4"/>
  <c r="F101" i="4"/>
  <c r="E101" i="4"/>
  <c r="D101" i="4"/>
  <c r="C101" i="4"/>
  <c r="B101" i="4"/>
  <c r="J100" i="4"/>
  <c r="P154" i="10" s="1"/>
  <c r="I100" i="4"/>
  <c r="H100" i="4"/>
  <c r="G100" i="4"/>
  <c r="F100" i="4"/>
  <c r="E100" i="4"/>
  <c r="D100" i="4"/>
  <c r="C100" i="4"/>
  <c r="B100" i="4"/>
  <c r="J99" i="4"/>
  <c r="P153" i="10" s="1"/>
  <c r="I99" i="4"/>
  <c r="H99" i="4"/>
  <c r="G99" i="4"/>
  <c r="F99" i="4"/>
  <c r="E99" i="4"/>
  <c r="D99" i="4"/>
  <c r="C99" i="4"/>
  <c r="B99" i="4"/>
  <c r="J98" i="4"/>
  <c r="P152" i="10" s="1"/>
  <c r="I98" i="4"/>
  <c r="H98" i="4"/>
  <c r="G98" i="4"/>
  <c r="F98" i="4"/>
  <c r="E98" i="4"/>
  <c r="D98" i="4"/>
  <c r="C98" i="4"/>
  <c r="B98" i="4"/>
  <c r="J97" i="4"/>
  <c r="P151" i="10" s="1"/>
  <c r="I97" i="4"/>
  <c r="H97" i="4"/>
  <c r="G97" i="4"/>
  <c r="F97" i="4"/>
  <c r="E97" i="4"/>
  <c r="D97" i="4"/>
  <c r="C97" i="4"/>
  <c r="B97" i="4"/>
  <c r="I90" i="4"/>
  <c r="H90" i="4"/>
  <c r="G90" i="4"/>
  <c r="F90" i="4"/>
  <c r="E90" i="4"/>
  <c r="D90" i="4"/>
  <c r="C90" i="4"/>
  <c r="B90" i="4"/>
  <c r="I89" i="4"/>
  <c r="H89" i="4"/>
  <c r="G89" i="4"/>
  <c r="F89" i="4"/>
  <c r="E89" i="4"/>
  <c r="D89" i="4"/>
  <c r="C89" i="4"/>
  <c r="B89" i="4"/>
  <c r="I88" i="4"/>
  <c r="K88" i="4" s="1"/>
  <c r="H88" i="4"/>
  <c r="G88" i="4"/>
  <c r="F88" i="4"/>
  <c r="E88" i="4"/>
  <c r="D88" i="4"/>
  <c r="C88" i="4"/>
  <c r="B88" i="4"/>
  <c r="I87" i="4"/>
  <c r="K87" i="4" s="1"/>
  <c r="H87" i="4"/>
  <c r="G87" i="4"/>
  <c r="F87" i="4"/>
  <c r="E87" i="4"/>
  <c r="D87" i="4"/>
  <c r="C87" i="4"/>
  <c r="B87" i="4"/>
  <c r="I86" i="4"/>
  <c r="K86" i="4" s="1"/>
  <c r="H86" i="4"/>
  <c r="G86" i="4"/>
  <c r="F86" i="4"/>
  <c r="E86" i="4"/>
  <c r="D86" i="4"/>
  <c r="C86" i="4"/>
  <c r="B86" i="4"/>
  <c r="I85" i="4"/>
  <c r="K85" i="4" s="1"/>
  <c r="H85" i="4"/>
  <c r="G85" i="4"/>
  <c r="F85" i="4"/>
  <c r="E85" i="4"/>
  <c r="D85" i="4"/>
  <c r="C85" i="4"/>
  <c r="B85" i="4"/>
  <c r="J84" i="4"/>
  <c r="P142" i="10" s="1"/>
  <c r="I84" i="4"/>
  <c r="H84" i="4"/>
  <c r="G84" i="4"/>
  <c r="F84" i="4"/>
  <c r="E84" i="4"/>
  <c r="D84" i="4"/>
  <c r="C84" i="4"/>
  <c r="B84" i="4"/>
  <c r="J83" i="4"/>
  <c r="P141" i="10" s="1"/>
  <c r="I83" i="4"/>
  <c r="H83" i="4"/>
  <c r="G83" i="4"/>
  <c r="F83" i="4"/>
  <c r="E83" i="4"/>
  <c r="D83" i="4"/>
  <c r="C83" i="4"/>
  <c r="B83" i="4"/>
  <c r="J82" i="4"/>
  <c r="P140" i="10" s="1"/>
  <c r="I82" i="4"/>
  <c r="H82" i="4"/>
  <c r="G82" i="4"/>
  <c r="F82" i="4"/>
  <c r="E82" i="4"/>
  <c r="D82" i="4"/>
  <c r="C82" i="4"/>
  <c r="B82" i="4"/>
  <c r="J81" i="4"/>
  <c r="P139" i="10" s="1"/>
  <c r="I81" i="4"/>
  <c r="H81" i="4"/>
  <c r="G81" i="4"/>
  <c r="F81" i="4"/>
  <c r="E81" i="4"/>
  <c r="D81" i="4"/>
  <c r="C81" i="4"/>
  <c r="B81" i="4"/>
  <c r="J80" i="4"/>
  <c r="P138" i="10" s="1"/>
  <c r="I80" i="4"/>
  <c r="H80" i="4"/>
  <c r="G80" i="4"/>
  <c r="F80" i="4"/>
  <c r="E80" i="4"/>
  <c r="D80" i="4"/>
  <c r="C80" i="4"/>
  <c r="B80" i="4"/>
  <c r="J79" i="4"/>
  <c r="P137" i="10" s="1"/>
  <c r="I79" i="4"/>
  <c r="H79" i="4"/>
  <c r="G79" i="4"/>
  <c r="F79" i="4"/>
  <c r="E79" i="4"/>
  <c r="D79" i="4"/>
  <c r="C79" i="4"/>
  <c r="B79" i="4"/>
  <c r="I72" i="4"/>
  <c r="H72" i="4"/>
  <c r="G72" i="4"/>
  <c r="F72" i="4"/>
  <c r="E72" i="4"/>
  <c r="D72" i="4"/>
  <c r="C72" i="4"/>
  <c r="B72" i="4"/>
  <c r="I71" i="4"/>
  <c r="H71" i="4"/>
  <c r="G71" i="4"/>
  <c r="F71" i="4"/>
  <c r="E71" i="4"/>
  <c r="D71" i="4"/>
  <c r="C71" i="4"/>
  <c r="B71" i="4"/>
  <c r="I70" i="4"/>
  <c r="K70" i="4" s="1"/>
  <c r="H70" i="4"/>
  <c r="G70" i="4"/>
  <c r="F70" i="4"/>
  <c r="E70" i="4"/>
  <c r="D70" i="4"/>
  <c r="C70" i="4"/>
  <c r="B70" i="4"/>
  <c r="I69" i="4"/>
  <c r="K69" i="4" s="1"/>
  <c r="H69" i="4"/>
  <c r="G69" i="4"/>
  <c r="F69" i="4"/>
  <c r="E69" i="4"/>
  <c r="D69" i="4"/>
  <c r="C69" i="4"/>
  <c r="B69" i="4"/>
  <c r="I68" i="4"/>
  <c r="K68" i="4" s="1"/>
  <c r="H68" i="4"/>
  <c r="G68" i="4"/>
  <c r="F68" i="4"/>
  <c r="E68" i="4"/>
  <c r="D68" i="4"/>
  <c r="C68" i="4"/>
  <c r="B68" i="4"/>
  <c r="I67" i="4"/>
  <c r="K67" i="4" s="1"/>
  <c r="H67" i="4"/>
  <c r="G67" i="4"/>
  <c r="F67" i="4"/>
  <c r="E67" i="4"/>
  <c r="D67" i="4"/>
  <c r="C67" i="4"/>
  <c r="B67" i="4"/>
  <c r="J66" i="4"/>
  <c r="P128" i="10" s="1"/>
  <c r="I66" i="4"/>
  <c r="H66" i="4"/>
  <c r="G66" i="4"/>
  <c r="F66" i="4"/>
  <c r="E66" i="4"/>
  <c r="D66" i="4"/>
  <c r="C66" i="4"/>
  <c r="B66" i="4"/>
  <c r="J65" i="4"/>
  <c r="P127" i="10" s="1"/>
  <c r="I65" i="4"/>
  <c r="H65" i="4"/>
  <c r="G65" i="4"/>
  <c r="F65" i="4"/>
  <c r="E65" i="4"/>
  <c r="D65" i="4"/>
  <c r="C65" i="4"/>
  <c r="B65" i="4"/>
  <c r="J64" i="4"/>
  <c r="P126" i="10" s="1"/>
  <c r="I64" i="4"/>
  <c r="H64" i="4"/>
  <c r="G64" i="4"/>
  <c r="F64" i="4"/>
  <c r="E64" i="4"/>
  <c r="D64" i="4"/>
  <c r="C64" i="4"/>
  <c r="B64" i="4"/>
  <c r="J63" i="4"/>
  <c r="P125" i="10" s="1"/>
  <c r="I63" i="4"/>
  <c r="H63" i="4"/>
  <c r="G63" i="4"/>
  <c r="F63" i="4"/>
  <c r="E63" i="4"/>
  <c r="D63" i="4"/>
  <c r="C63" i="4"/>
  <c r="B63" i="4"/>
  <c r="J62" i="4"/>
  <c r="P124" i="10" s="1"/>
  <c r="I62" i="4"/>
  <c r="H62" i="4"/>
  <c r="G62" i="4"/>
  <c r="F62" i="4"/>
  <c r="E62" i="4"/>
  <c r="D62" i="4"/>
  <c r="C62" i="4"/>
  <c r="B62" i="4"/>
  <c r="J61" i="4"/>
  <c r="P123" i="10" s="1"/>
  <c r="I61" i="4"/>
  <c r="H61" i="4"/>
  <c r="G61" i="4"/>
  <c r="F61" i="4"/>
  <c r="E61" i="4"/>
  <c r="D61" i="4"/>
  <c r="C61" i="4"/>
  <c r="B61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4" i="4"/>
  <c r="K34" i="4" s="1"/>
  <c r="H34" i="4"/>
  <c r="G34" i="4"/>
  <c r="F34" i="4"/>
  <c r="E34" i="4"/>
  <c r="D34" i="4"/>
  <c r="C34" i="4"/>
  <c r="B34" i="4"/>
  <c r="I33" i="4"/>
  <c r="K33" i="4" s="1"/>
  <c r="H33" i="4"/>
  <c r="G33" i="4"/>
  <c r="F33" i="4"/>
  <c r="E33" i="4"/>
  <c r="D33" i="4"/>
  <c r="C33" i="4"/>
  <c r="B33" i="4"/>
  <c r="I32" i="4"/>
  <c r="K32" i="4" s="1"/>
  <c r="H32" i="4"/>
  <c r="G32" i="4"/>
  <c r="F32" i="4"/>
  <c r="E32" i="4"/>
  <c r="D32" i="4"/>
  <c r="C32" i="4"/>
  <c r="B32" i="4"/>
  <c r="I31" i="4"/>
  <c r="K31" i="4" s="1"/>
  <c r="H31" i="4"/>
  <c r="G31" i="4"/>
  <c r="F31" i="4"/>
  <c r="E31" i="4"/>
  <c r="D31" i="4"/>
  <c r="C31" i="4"/>
  <c r="B31" i="4"/>
  <c r="J30" i="4"/>
  <c r="P100" i="10" s="1"/>
  <c r="I30" i="4"/>
  <c r="H30" i="4"/>
  <c r="G30" i="4"/>
  <c r="F30" i="4"/>
  <c r="E30" i="4"/>
  <c r="D30" i="4"/>
  <c r="C30" i="4"/>
  <c r="B30" i="4"/>
  <c r="J29" i="4"/>
  <c r="P99" i="10" s="1"/>
  <c r="I29" i="4"/>
  <c r="H29" i="4"/>
  <c r="G29" i="4"/>
  <c r="F29" i="4"/>
  <c r="E29" i="4"/>
  <c r="D29" i="4"/>
  <c r="C29" i="4"/>
  <c r="B29" i="4"/>
  <c r="J28" i="4"/>
  <c r="P98" i="10" s="1"/>
  <c r="I28" i="4"/>
  <c r="H28" i="4"/>
  <c r="G28" i="4"/>
  <c r="F28" i="4"/>
  <c r="E28" i="4"/>
  <c r="D28" i="4"/>
  <c r="C28" i="4"/>
  <c r="B28" i="4"/>
  <c r="J27" i="4"/>
  <c r="P97" i="10" s="1"/>
  <c r="I27" i="4"/>
  <c r="H27" i="4"/>
  <c r="G27" i="4"/>
  <c r="F27" i="4"/>
  <c r="E27" i="4"/>
  <c r="D27" i="4"/>
  <c r="C27" i="4"/>
  <c r="B27" i="4"/>
  <c r="J26" i="4"/>
  <c r="P96" i="10" s="1"/>
  <c r="I26" i="4"/>
  <c r="H26" i="4"/>
  <c r="G26" i="4"/>
  <c r="F26" i="4"/>
  <c r="E26" i="4"/>
  <c r="D26" i="4"/>
  <c r="C26" i="4"/>
  <c r="B26" i="4"/>
  <c r="J25" i="4"/>
  <c r="P95" i="10" s="1"/>
  <c r="I25" i="4"/>
  <c r="H25" i="4"/>
  <c r="G25" i="4"/>
  <c r="F25" i="4"/>
  <c r="E25" i="4"/>
  <c r="D25" i="4"/>
  <c r="C25" i="4"/>
  <c r="B25" i="4"/>
  <c r="N18" i="4"/>
  <c r="N17" i="4"/>
  <c r="N16" i="4"/>
  <c r="N15" i="4"/>
  <c r="N14" i="4"/>
  <c r="N13" i="4"/>
  <c r="N12" i="4"/>
  <c r="N11" i="4"/>
  <c r="N10" i="4"/>
  <c r="N9" i="4"/>
  <c r="N8" i="4"/>
  <c r="N7" i="4"/>
  <c r="I18" i="4"/>
  <c r="H18" i="4"/>
  <c r="G18" i="4"/>
  <c r="F18" i="4"/>
  <c r="E18" i="4"/>
  <c r="D18" i="4"/>
  <c r="C18" i="4"/>
  <c r="B18" i="4"/>
  <c r="I17" i="4"/>
  <c r="H17" i="4"/>
  <c r="G17" i="4"/>
  <c r="F17" i="4"/>
  <c r="E17" i="4"/>
  <c r="D17" i="4"/>
  <c r="C17" i="4"/>
  <c r="B17" i="4"/>
  <c r="I16" i="4"/>
  <c r="K16" i="4" s="1"/>
  <c r="H16" i="4"/>
  <c r="G16" i="4"/>
  <c r="F16" i="4"/>
  <c r="E16" i="4"/>
  <c r="D16" i="4"/>
  <c r="C16" i="4"/>
  <c r="B16" i="4"/>
  <c r="I15" i="4"/>
  <c r="K15" i="4" s="1"/>
  <c r="H15" i="4"/>
  <c r="G15" i="4"/>
  <c r="F15" i="4"/>
  <c r="E15" i="4"/>
  <c r="D15" i="4"/>
  <c r="C15" i="4"/>
  <c r="B15" i="4"/>
  <c r="I14" i="4"/>
  <c r="K14" i="4" s="1"/>
  <c r="H14" i="4"/>
  <c r="G14" i="4"/>
  <c r="F14" i="4"/>
  <c r="E14" i="4"/>
  <c r="D14" i="4"/>
  <c r="C14" i="4"/>
  <c r="B14" i="4"/>
  <c r="I13" i="4"/>
  <c r="K13" i="4" s="1"/>
  <c r="H13" i="4"/>
  <c r="G13" i="4"/>
  <c r="F13" i="4"/>
  <c r="E13" i="4"/>
  <c r="D13" i="4"/>
  <c r="C13" i="4"/>
  <c r="B13" i="4"/>
  <c r="J12" i="4"/>
  <c r="P86" i="10" s="1"/>
  <c r="I12" i="4"/>
  <c r="H12" i="4"/>
  <c r="G12" i="4"/>
  <c r="F12" i="4"/>
  <c r="E12" i="4"/>
  <c r="D12" i="4"/>
  <c r="C12" i="4"/>
  <c r="B12" i="4"/>
  <c r="J11" i="4"/>
  <c r="P85" i="10" s="1"/>
  <c r="I11" i="4"/>
  <c r="H11" i="4"/>
  <c r="G11" i="4"/>
  <c r="F11" i="4"/>
  <c r="E11" i="4"/>
  <c r="D11" i="4"/>
  <c r="C11" i="4"/>
  <c r="B11" i="4"/>
  <c r="J10" i="4"/>
  <c r="P84" i="10" s="1"/>
  <c r="I10" i="4"/>
  <c r="H10" i="4"/>
  <c r="G10" i="4"/>
  <c r="F10" i="4"/>
  <c r="E10" i="4"/>
  <c r="D10" i="4"/>
  <c r="C10" i="4"/>
  <c r="B10" i="4"/>
  <c r="J9" i="4"/>
  <c r="P83" i="10" s="1"/>
  <c r="I9" i="4"/>
  <c r="H9" i="4"/>
  <c r="G9" i="4"/>
  <c r="F9" i="4"/>
  <c r="E9" i="4"/>
  <c r="D9" i="4"/>
  <c r="C9" i="4"/>
  <c r="B9" i="4"/>
  <c r="J8" i="4"/>
  <c r="P82" i="10" s="1"/>
  <c r="I8" i="4"/>
  <c r="H8" i="4"/>
  <c r="G8" i="4"/>
  <c r="F8" i="4"/>
  <c r="E8" i="4"/>
  <c r="D8" i="4"/>
  <c r="C8" i="4"/>
  <c r="B8" i="4"/>
  <c r="J7" i="4"/>
  <c r="P81" i="10" s="1"/>
  <c r="I7" i="4"/>
  <c r="H7" i="4"/>
  <c r="G7" i="4"/>
  <c r="F7" i="4"/>
  <c r="E7" i="4"/>
  <c r="D7" i="4"/>
  <c r="C7" i="4"/>
  <c r="B7" i="4"/>
  <c r="O162" i="3"/>
  <c r="O161" i="3"/>
  <c r="O160" i="3"/>
  <c r="O159" i="3"/>
  <c r="O158" i="3"/>
  <c r="O157" i="3"/>
  <c r="O156" i="3"/>
  <c r="O155" i="3"/>
  <c r="O154" i="3"/>
  <c r="O153" i="3"/>
  <c r="O152" i="3"/>
  <c r="O151" i="3"/>
  <c r="I162" i="3"/>
  <c r="H162" i="3"/>
  <c r="G162" i="3"/>
  <c r="F162" i="3"/>
  <c r="E162" i="3"/>
  <c r="D162" i="3"/>
  <c r="C162" i="3"/>
  <c r="B162" i="3"/>
  <c r="I161" i="3"/>
  <c r="H161" i="3"/>
  <c r="G161" i="3"/>
  <c r="F161" i="3"/>
  <c r="E161" i="3"/>
  <c r="D161" i="3"/>
  <c r="C161" i="3"/>
  <c r="B161" i="3"/>
  <c r="J160" i="3"/>
  <c r="I160" i="3"/>
  <c r="H160" i="3"/>
  <c r="G160" i="3"/>
  <c r="F160" i="3"/>
  <c r="E160" i="3"/>
  <c r="D160" i="3"/>
  <c r="C160" i="3"/>
  <c r="B160" i="3"/>
  <c r="J159" i="3"/>
  <c r="I159" i="3"/>
  <c r="H159" i="3"/>
  <c r="G159" i="3"/>
  <c r="F159" i="3"/>
  <c r="E159" i="3"/>
  <c r="D159" i="3"/>
  <c r="C159" i="3"/>
  <c r="B159" i="3"/>
  <c r="J158" i="3"/>
  <c r="I158" i="3"/>
  <c r="H158" i="3"/>
  <c r="G158" i="3"/>
  <c r="F158" i="3"/>
  <c r="E158" i="3"/>
  <c r="D158" i="3"/>
  <c r="C158" i="3"/>
  <c r="B158" i="3"/>
  <c r="J157" i="3"/>
  <c r="I157" i="3"/>
  <c r="H157" i="3"/>
  <c r="G157" i="3"/>
  <c r="F157" i="3"/>
  <c r="E157" i="3"/>
  <c r="D157" i="3"/>
  <c r="C157" i="3"/>
  <c r="B157" i="3"/>
  <c r="J156" i="3"/>
  <c r="X155" i="3" s="1"/>
  <c r="I156" i="3"/>
  <c r="H156" i="3"/>
  <c r="G156" i="3"/>
  <c r="F156" i="3"/>
  <c r="E156" i="3"/>
  <c r="D156" i="3"/>
  <c r="C156" i="3"/>
  <c r="B156" i="3"/>
  <c r="J155" i="3"/>
  <c r="L155" i="3" s="1"/>
  <c r="I155" i="3"/>
  <c r="H155" i="3"/>
  <c r="G155" i="3"/>
  <c r="F155" i="3"/>
  <c r="E155" i="3"/>
  <c r="D155" i="3"/>
  <c r="C155" i="3"/>
  <c r="B155" i="3"/>
  <c r="J154" i="3"/>
  <c r="I154" i="3"/>
  <c r="H154" i="3"/>
  <c r="G154" i="3"/>
  <c r="F154" i="3"/>
  <c r="E154" i="3"/>
  <c r="D154" i="3"/>
  <c r="C154" i="3"/>
  <c r="B154" i="3"/>
  <c r="J153" i="3"/>
  <c r="I153" i="3"/>
  <c r="H153" i="3"/>
  <c r="G153" i="3"/>
  <c r="F153" i="3"/>
  <c r="E153" i="3"/>
  <c r="D153" i="3"/>
  <c r="C153" i="3"/>
  <c r="B153" i="3"/>
  <c r="J152" i="3"/>
  <c r="I152" i="3"/>
  <c r="H152" i="3"/>
  <c r="G152" i="3"/>
  <c r="F152" i="3"/>
  <c r="E152" i="3"/>
  <c r="D152" i="3"/>
  <c r="C152" i="3"/>
  <c r="B152" i="3"/>
  <c r="J151" i="3"/>
  <c r="I151" i="3"/>
  <c r="H151" i="3"/>
  <c r="G151" i="3"/>
  <c r="F151" i="3"/>
  <c r="E151" i="3"/>
  <c r="D151" i="3"/>
  <c r="C151" i="3"/>
  <c r="B151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I144" i="3"/>
  <c r="H144" i="3"/>
  <c r="G144" i="3"/>
  <c r="F144" i="3"/>
  <c r="E144" i="3"/>
  <c r="D144" i="3"/>
  <c r="C144" i="3"/>
  <c r="B144" i="3"/>
  <c r="I143" i="3"/>
  <c r="H143" i="3"/>
  <c r="G143" i="3"/>
  <c r="F143" i="3"/>
  <c r="E143" i="3"/>
  <c r="D143" i="3"/>
  <c r="C143" i="3"/>
  <c r="B143" i="3"/>
  <c r="J142" i="3"/>
  <c r="I142" i="3"/>
  <c r="H142" i="3"/>
  <c r="G142" i="3"/>
  <c r="F142" i="3"/>
  <c r="E142" i="3"/>
  <c r="D142" i="3"/>
  <c r="C142" i="3"/>
  <c r="B142" i="3"/>
  <c r="J141" i="3"/>
  <c r="I141" i="3"/>
  <c r="H141" i="3"/>
  <c r="G141" i="3"/>
  <c r="F141" i="3"/>
  <c r="E141" i="3"/>
  <c r="D141" i="3"/>
  <c r="C141" i="3"/>
  <c r="B141" i="3"/>
  <c r="J140" i="3"/>
  <c r="I140" i="3"/>
  <c r="H140" i="3"/>
  <c r="G140" i="3"/>
  <c r="F140" i="3"/>
  <c r="E140" i="3"/>
  <c r="D140" i="3"/>
  <c r="C140" i="3"/>
  <c r="B140" i="3"/>
  <c r="J139" i="3"/>
  <c r="I139" i="3"/>
  <c r="H139" i="3"/>
  <c r="G139" i="3"/>
  <c r="F139" i="3"/>
  <c r="E139" i="3"/>
  <c r="D139" i="3"/>
  <c r="C139" i="3"/>
  <c r="B139" i="3"/>
  <c r="J138" i="3"/>
  <c r="X137" i="3" s="1"/>
  <c r="I138" i="3"/>
  <c r="H138" i="3"/>
  <c r="G138" i="3"/>
  <c r="F138" i="3"/>
  <c r="E138" i="3"/>
  <c r="D138" i="3"/>
  <c r="C138" i="3"/>
  <c r="B138" i="3"/>
  <c r="J137" i="3"/>
  <c r="L137" i="3" s="1"/>
  <c r="Q71" i="10" s="1"/>
  <c r="I137" i="3"/>
  <c r="H137" i="3"/>
  <c r="G137" i="3"/>
  <c r="F137" i="3"/>
  <c r="E137" i="3"/>
  <c r="D137" i="3"/>
  <c r="C137" i="3"/>
  <c r="B137" i="3"/>
  <c r="J136" i="3"/>
  <c r="I136" i="3"/>
  <c r="H136" i="3"/>
  <c r="G136" i="3"/>
  <c r="F136" i="3"/>
  <c r="E136" i="3"/>
  <c r="D136" i="3"/>
  <c r="C136" i="3"/>
  <c r="B136" i="3"/>
  <c r="J135" i="3"/>
  <c r="I135" i="3"/>
  <c r="H135" i="3"/>
  <c r="G135" i="3"/>
  <c r="F135" i="3"/>
  <c r="E135" i="3"/>
  <c r="D135" i="3"/>
  <c r="C135" i="3"/>
  <c r="B135" i="3"/>
  <c r="J134" i="3"/>
  <c r="I134" i="3"/>
  <c r="H134" i="3"/>
  <c r="G134" i="3"/>
  <c r="F134" i="3"/>
  <c r="E134" i="3"/>
  <c r="D134" i="3"/>
  <c r="C134" i="3"/>
  <c r="B134" i="3"/>
  <c r="J133" i="3"/>
  <c r="I133" i="3"/>
  <c r="H133" i="3"/>
  <c r="G133" i="3"/>
  <c r="F133" i="3"/>
  <c r="E133" i="3"/>
  <c r="D133" i="3"/>
  <c r="C133" i="3"/>
  <c r="B133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I126" i="3"/>
  <c r="H126" i="3"/>
  <c r="G126" i="3"/>
  <c r="F126" i="3"/>
  <c r="E126" i="3"/>
  <c r="D126" i="3"/>
  <c r="C126" i="3"/>
  <c r="B126" i="3"/>
  <c r="I125" i="3"/>
  <c r="H125" i="3"/>
  <c r="G125" i="3"/>
  <c r="F125" i="3"/>
  <c r="E125" i="3"/>
  <c r="D125" i="3"/>
  <c r="C125" i="3"/>
  <c r="B125" i="3"/>
  <c r="I124" i="3"/>
  <c r="H124" i="3"/>
  <c r="G124" i="3"/>
  <c r="F124" i="3"/>
  <c r="E124" i="3"/>
  <c r="D124" i="3"/>
  <c r="C124" i="3"/>
  <c r="B124" i="3"/>
  <c r="I123" i="3"/>
  <c r="H123" i="3"/>
  <c r="G123" i="3"/>
  <c r="F123" i="3"/>
  <c r="E123" i="3"/>
  <c r="D123" i="3"/>
  <c r="C123" i="3"/>
  <c r="B123" i="3"/>
  <c r="I122" i="3"/>
  <c r="H122" i="3"/>
  <c r="G122" i="3"/>
  <c r="F122" i="3"/>
  <c r="E122" i="3"/>
  <c r="D122" i="3"/>
  <c r="C122" i="3"/>
  <c r="B122" i="3"/>
  <c r="I121" i="3"/>
  <c r="H121" i="3"/>
  <c r="G121" i="3"/>
  <c r="F121" i="3"/>
  <c r="E121" i="3"/>
  <c r="D121" i="3"/>
  <c r="C121" i="3"/>
  <c r="B121" i="3"/>
  <c r="I120" i="3"/>
  <c r="H120" i="3"/>
  <c r="G120" i="3"/>
  <c r="F120" i="3"/>
  <c r="E120" i="3"/>
  <c r="D120" i="3"/>
  <c r="C120" i="3"/>
  <c r="B120" i="3"/>
  <c r="I119" i="3"/>
  <c r="L119" i="3" s="1"/>
  <c r="H119" i="3"/>
  <c r="G119" i="3"/>
  <c r="F119" i="3"/>
  <c r="E119" i="3"/>
  <c r="D119" i="3"/>
  <c r="C119" i="3"/>
  <c r="B119" i="3"/>
  <c r="I118" i="3"/>
  <c r="L118" i="3" s="1"/>
  <c r="H118" i="3"/>
  <c r="G118" i="3"/>
  <c r="F118" i="3"/>
  <c r="E118" i="3"/>
  <c r="D118" i="3"/>
  <c r="C118" i="3"/>
  <c r="B118" i="3"/>
  <c r="I117" i="3"/>
  <c r="L117" i="3" s="1"/>
  <c r="H117" i="3"/>
  <c r="G117" i="3"/>
  <c r="F117" i="3"/>
  <c r="E117" i="3"/>
  <c r="D117" i="3"/>
  <c r="C117" i="3"/>
  <c r="B117" i="3"/>
  <c r="I116" i="3"/>
  <c r="L116" i="3" s="1"/>
  <c r="H116" i="3"/>
  <c r="G116" i="3"/>
  <c r="F116" i="3"/>
  <c r="E116" i="3"/>
  <c r="D116" i="3"/>
  <c r="C116" i="3"/>
  <c r="B116" i="3"/>
  <c r="J115" i="3"/>
  <c r="I115" i="3"/>
  <c r="H115" i="3"/>
  <c r="G115" i="3"/>
  <c r="F115" i="3"/>
  <c r="E115" i="3"/>
  <c r="D115" i="3"/>
  <c r="C115" i="3"/>
  <c r="B115" i="3"/>
  <c r="O108" i="3"/>
  <c r="O107" i="3"/>
  <c r="O106" i="3"/>
  <c r="O105" i="3"/>
  <c r="O104" i="3"/>
  <c r="O103" i="3"/>
  <c r="O102" i="3"/>
  <c r="O101" i="3"/>
  <c r="O100" i="3"/>
  <c r="O99" i="3"/>
  <c r="O98" i="3"/>
  <c r="O97" i="3"/>
  <c r="I108" i="3"/>
  <c r="H108" i="3"/>
  <c r="G108" i="3"/>
  <c r="F108" i="3"/>
  <c r="E108" i="3"/>
  <c r="D108" i="3"/>
  <c r="C108" i="3"/>
  <c r="B108" i="3"/>
  <c r="I107" i="3"/>
  <c r="H107" i="3"/>
  <c r="G107" i="3"/>
  <c r="F107" i="3"/>
  <c r="E107" i="3"/>
  <c r="D107" i="3"/>
  <c r="C107" i="3"/>
  <c r="B107" i="3"/>
  <c r="J106" i="3"/>
  <c r="I106" i="3"/>
  <c r="H106" i="3"/>
  <c r="G106" i="3"/>
  <c r="F106" i="3"/>
  <c r="E106" i="3"/>
  <c r="D106" i="3"/>
  <c r="C106" i="3"/>
  <c r="B106" i="3"/>
  <c r="J105" i="3"/>
  <c r="I105" i="3"/>
  <c r="H105" i="3"/>
  <c r="G105" i="3"/>
  <c r="F105" i="3"/>
  <c r="E105" i="3"/>
  <c r="D105" i="3"/>
  <c r="C105" i="3"/>
  <c r="B105" i="3"/>
  <c r="J104" i="3"/>
  <c r="I104" i="3"/>
  <c r="H104" i="3"/>
  <c r="G104" i="3"/>
  <c r="F104" i="3"/>
  <c r="E104" i="3"/>
  <c r="D104" i="3"/>
  <c r="C104" i="3"/>
  <c r="B104" i="3"/>
  <c r="J103" i="3"/>
  <c r="I103" i="3"/>
  <c r="H103" i="3"/>
  <c r="G103" i="3"/>
  <c r="F103" i="3"/>
  <c r="E103" i="3"/>
  <c r="D103" i="3"/>
  <c r="C103" i="3"/>
  <c r="B103" i="3"/>
  <c r="J102" i="3"/>
  <c r="I102" i="3"/>
  <c r="H102" i="3"/>
  <c r="G102" i="3"/>
  <c r="F102" i="3"/>
  <c r="E102" i="3"/>
  <c r="D102" i="3"/>
  <c r="C102" i="3"/>
  <c r="B102" i="3"/>
  <c r="J101" i="3"/>
  <c r="I101" i="3"/>
  <c r="H101" i="3"/>
  <c r="G101" i="3"/>
  <c r="F101" i="3"/>
  <c r="E101" i="3"/>
  <c r="D101" i="3"/>
  <c r="C101" i="3"/>
  <c r="B101" i="3"/>
  <c r="J100" i="3"/>
  <c r="I100" i="3"/>
  <c r="H100" i="3"/>
  <c r="G100" i="3"/>
  <c r="F100" i="3"/>
  <c r="E100" i="3"/>
  <c r="D100" i="3"/>
  <c r="C100" i="3"/>
  <c r="B100" i="3"/>
  <c r="J99" i="3"/>
  <c r="I99" i="3"/>
  <c r="H99" i="3"/>
  <c r="G99" i="3"/>
  <c r="F99" i="3"/>
  <c r="E99" i="3"/>
  <c r="D99" i="3"/>
  <c r="C99" i="3"/>
  <c r="B99" i="3"/>
  <c r="J98" i="3"/>
  <c r="I98" i="3"/>
  <c r="H98" i="3"/>
  <c r="G98" i="3"/>
  <c r="F98" i="3"/>
  <c r="E98" i="3"/>
  <c r="D98" i="3"/>
  <c r="C98" i="3"/>
  <c r="B98" i="3"/>
  <c r="J97" i="3"/>
  <c r="I97" i="3"/>
  <c r="H97" i="3"/>
  <c r="G97" i="3"/>
  <c r="F97" i="3"/>
  <c r="E97" i="3"/>
  <c r="D97" i="3"/>
  <c r="C97" i="3"/>
  <c r="B97" i="3"/>
  <c r="O90" i="3"/>
  <c r="O89" i="3"/>
  <c r="O88" i="3"/>
  <c r="O87" i="3"/>
  <c r="O86" i="3"/>
  <c r="O85" i="3"/>
  <c r="O84" i="3"/>
  <c r="O83" i="3"/>
  <c r="O82" i="3"/>
  <c r="O81" i="3"/>
  <c r="O80" i="3"/>
  <c r="O79" i="3"/>
  <c r="I90" i="3"/>
  <c r="H90" i="3"/>
  <c r="G90" i="3"/>
  <c r="F90" i="3"/>
  <c r="E90" i="3"/>
  <c r="D90" i="3"/>
  <c r="C90" i="3"/>
  <c r="B90" i="3"/>
  <c r="I89" i="3"/>
  <c r="H89" i="3"/>
  <c r="G89" i="3"/>
  <c r="F89" i="3"/>
  <c r="E89" i="3"/>
  <c r="D89" i="3"/>
  <c r="C89" i="3"/>
  <c r="B89" i="3"/>
  <c r="J88" i="3"/>
  <c r="I88" i="3"/>
  <c r="H88" i="3"/>
  <c r="G88" i="3"/>
  <c r="F88" i="3"/>
  <c r="E88" i="3"/>
  <c r="D88" i="3"/>
  <c r="C88" i="3"/>
  <c r="B88" i="3"/>
  <c r="J87" i="3"/>
  <c r="I87" i="3"/>
  <c r="H87" i="3"/>
  <c r="G87" i="3"/>
  <c r="F87" i="3"/>
  <c r="E87" i="3"/>
  <c r="D87" i="3"/>
  <c r="C87" i="3"/>
  <c r="B87" i="3"/>
  <c r="J86" i="3"/>
  <c r="I86" i="3"/>
  <c r="H86" i="3"/>
  <c r="G86" i="3"/>
  <c r="F86" i="3"/>
  <c r="E86" i="3"/>
  <c r="D86" i="3"/>
  <c r="C86" i="3"/>
  <c r="B86" i="3"/>
  <c r="J85" i="3"/>
  <c r="I85" i="3"/>
  <c r="H85" i="3"/>
  <c r="G85" i="3"/>
  <c r="F85" i="3"/>
  <c r="E85" i="3"/>
  <c r="D85" i="3"/>
  <c r="C85" i="3"/>
  <c r="B85" i="3"/>
  <c r="J84" i="3"/>
  <c r="X83" i="3" s="1"/>
  <c r="I84" i="3"/>
  <c r="H84" i="3"/>
  <c r="G84" i="3"/>
  <c r="F84" i="3"/>
  <c r="E84" i="3"/>
  <c r="D84" i="3"/>
  <c r="C84" i="3"/>
  <c r="B84" i="3"/>
  <c r="J83" i="3"/>
  <c r="I83" i="3"/>
  <c r="H83" i="3"/>
  <c r="G83" i="3"/>
  <c r="F83" i="3"/>
  <c r="E83" i="3"/>
  <c r="D83" i="3"/>
  <c r="C83" i="3"/>
  <c r="B83" i="3"/>
  <c r="J82" i="3"/>
  <c r="I82" i="3"/>
  <c r="H82" i="3"/>
  <c r="G82" i="3"/>
  <c r="F82" i="3"/>
  <c r="E82" i="3"/>
  <c r="D82" i="3"/>
  <c r="C82" i="3"/>
  <c r="B82" i="3"/>
  <c r="J81" i="3"/>
  <c r="I81" i="3"/>
  <c r="H81" i="3"/>
  <c r="G81" i="3"/>
  <c r="F81" i="3"/>
  <c r="E81" i="3"/>
  <c r="D81" i="3"/>
  <c r="C81" i="3"/>
  <c r="B81" i="3"/>
  <c r="J80" i="3"/>
  <c r="I80" i="3"/>
  <c r="H80" i="3"/>
  <c r="G80" i="3"/>
  <c r="F80" i="3"/>
  <c r="E80" i="3"/>
  <c r="D80" i="3"/>
  <c r="C80" i="3"/>
  <c r="B80" i="3"/>
  <c r="J79" i="3"/>
  <c r="I79" i="3"/>
  <c r="H79" i="3"/>
  <c r="G79" i="3"/>
  <c r="F79" i="3"/>
  <c r="E79" i="3"/>
  <c r="D79" i="3"/>
  <c r="C79" i="3"/>
  <c r="B79" i="3"/>
  <c r="O72" i="3"/>
  <c r="O71" i="3"/>
  <c r="O70" i="3"/>
  <c r="O69" i="3"/>
  <c r="O68" i="3"/>
  <c r="O67" i="3"/>
  <c r="O66" i="3"/>
  <c r="O65" i="3"/>
  <c r="O64" i="3"/>
  <c r="O63" i="3"/>
  <c r="O62" i="3"/>
  <c r="O61" i="3"/>
  <c r="I72" i="3"/>
  <c r="H72" i="3"/>
  <c r="G72" i="3"/>
  <c r="F72" i="3"/>
  <c r="E72" i="3"/>
  <c r="D72" i="3"/>
  <c r="C72" i="3"/>
  <c r="B72" i="3"/>
  <c r="I71" i="3"/>
  <c r="H71" i="3"/>
  <c r="G71" i="3"/>
  <c r="F71" i="3"/>
  <c r="E71" i="3"/>
  <c r="D71" i="3"/>
  <c r="C71" i="3"/>
  <c r="B71" i="3"/>
  <c r="J70" i="3"/>
  <c r="I70" i="3"/>
  <c r="H70" i="3"/>
  <c r="G70" i="3"/>
  <c r="F70" i="3"/>
  <c r="E70" i="3"/>
  <c r="D70" i="3"/>
  <c r="C70" i="3"/>
  <c r="B70" i="3"/>
  <c r="J69" i="3"/>
  <c r="I69" i="3"/>
  <c r="H69" i="3"/>
  <c r="G69" i="3"/>
  <c r="F69" i="3"/>
  <c r="E69" i="3"/>
  <c r="D69" i="3"/>
  <c r="C69" i="3"/>
  <c r="B69" i="3"/>
  <c r="J68" i="3"/>
  <c r="I68" i="3"/>
  <c r="H68" i="3"/>
  <c r="G68" i="3"/>
  <c r="F68" i="3"/>
  <c r="E68" i="3"/>
  <c r="D68" i="3"/>
  <c r="C68" i="3"/>
  <c r="B68" i="3"/>
  <c r="J67" i="3"/>
  <c r="I67" i="3"/>
  <c r="H67" i="3"/>
  <c r="G67" i="3"/>
  <c r="F67" i="3"/>
  <c r="E67" i="3"/>
  <c r="D67" i="3"/>
  <c r="C67" i="3"/>
  <c r="B67" i="3"/>
  <c r="J66" i="3"/>
  <c r="I66" i="3"/>
  <c r="H66" i="3"/>
  <c r="G66" i="3"/>
  <c r="F66" i="3"/>
  <c r="E66" i="3"/>
  <c r="D66" i="3"/>
  <c r="C66" i="3"/>
  <c r="B66" i="3"/>
  <c r="J65" i="3"/>
  <c r="I65" i="3"/>
  <c r="H65" i="3"/>
  <c r="G65" i="3"/>
  <c r="F65" i="3"/>
  <c r="E65" i="3"/>
  <c r="D65" i="3"/>
  <c r="C65" i="3"/>
  <c r="B65" i="3"/>
  <c r="J64" i="3"/>
  <c r="I64" i="3"/>
  <c r="H64" i="3"/>
  <c r="G64" i="3"/>
  <c r="F64" i="3"/>
  <c r="E64" i="3"/>
  <c r="D64" i="3"/>
  <c r="C64" i="3"/>
  <c r="B64" i="3"/>
  <c r="J63" i="3"/>
  <c r="I63" i="3"/>
  <c r="H63" i="3"/>
  <c r="G63" i="3"/>
  <c r="F63" i="3"/>
  <c r="E63" i="3"/>
  <c r="D63" i="3"/>
  <c r="C63" i="3"/>
  <c r="B63" i="3"/>
  <c r="J62" i="3"/>
  <c r="I62" i="3"/>
  <c r="H62" i="3"/>
  <c r="G62" i="3"/>
  <c r="F62" i="3"/>
  <c r="E62" i="3"/>
  <c r="D62" i="3"/>
  <c r="C62" i="3"/>
  <c r="B62" i="3"/>
  <c r="J61" i="3"/>
  <c r="I61" i="3"/>
  <c r="H61" i="3"/>
  <c r="G61" i="3"/>
  <c r="F61" i="3"/>
  <c r="E61" i="3"/>
  <c r="D61" i="3"/>
  <c r="C61" i="3"/>
  <c r="B61" i="3"/>
  <c r="O54" i="3"/>
  <c r="O53" i="3"/>
  <c r="O52" i="3"/>
  <c r="O51" i="3"/>
  <c r="O50" i="3"/>
  <c r="O49" i="3"/>
  <c r="O48" i="3"/>
  <c r="O47" i="3"/>
  <c r="O46" i="3"/>
  <c r="O45" i="3"/>
  <c r="O44" i="3"/>
  <c r="O43" i="3"/>
  <c r="I54" i="3"/>
  <c r="H54" i="3"/>
  <c r="G54" i="3"/>
  <c r="F54" i="3"/>
  <c r="E54" i="3"/>
  <c r="D54" i="3"/>
  <c r="C54" i="3"/>
  <c r="B54" i="3"/>
  <c r="I53" i="3"/>
  <c r="H53" i="3"/>
  <c r="G53" i="3"/>
  <c r="F53" i="3"/>
  <c r="E53" i="3"/>
  <c r="D53" i="3"/>
  <c r="C53" i="3"/>
  <c r="B53" i="3"/>
  <c r="J52" i="3"/>
  <c r="I52" i="3"/>
  <c r="H52" i="3"/>
  <c r="G52" i="3"/>
  <c r="F52" i="3"/>
  <c r="E52" i="3"/>
  <c r="D52" i="3"/>
  <c r="C52" i="3"/>
  <c r="B52" i="3"/>
  <c r="J51" i="3"/>
  <c r="I51" i="3"/>
  <c r="H51" i="3"/>
  <c r="G51" i="3"/>
  <c r="F51" i="3"/>
  <c r="E51" i="3"/>
  <c r="D51" i="3"/>
  <c r="C51" i="3"/>
  <c r="B51" i="3"/>
  <c r="J50" i="3"/>
  <c r="I50" i="3"/>
  <c r="H50" i="3"/>
  <c r="G50" i="3"/>
  <c r="F50" i="3"/>
  <c r="E50" i="3"/>
  <c r="D50" i="3"/>
  <c r="C50" i="3"/>
  <c r="B50" i="3"/>
  <c r="J49" i="3"/>
  <c r="I49" i="3"/>
  <c r="H49" i="3"/>
  <c r="G49" i="3"/>
  <c r="F49" i="3"/>
  <c r="E49" i="3"/>
  <c r="D49" i="3"/>
  <c r="C49" i="3"/>
  <c r="B49" i="3"/>
  <c r="J48" i="3"/>
  <c r="X47" i="3" s="1"/>
  <c r="I48" i="3"/>
  <c r="H48" i="3"/>
  <c r="G48" i="3"/>
  <c r="F48" i="3"/>
  <c r="E48" i="3"/>
  <c r="D48" i="3"/>
  <c r="C48" i="3"/>
  <c r="B48" i="3"/>
  <c r="J47" i="3"/>
  <c r="I47" i="3"/>
  <c r="H47" i="3"/>
  <c r="G47" i="3"/>
  <c r="F47" i="3"/>
  <c r="E47" i="3"/>
  <c r="D47" i="3"/>
  <c r="C47" i="3"/>
  <c r="B47" i="3"/>
  <c r="J46" i="3"/>
  <c r="I46" i="3"/>
  <c r="H46" i="3"/>
  <c r="G46" i="3"/>
  <c r="F46" i="3"/>
  <c r="E46" i="3"/>
  <c r="D46" i="3"/>
  <c r="C46" i="3"/>
  <c r="B46" i="3"/>
  <c r="J45" i="3"/>
  <c r="I45" i="3"/>
  <c r="H45" i="3"/>
  <c r="G45" i="3"/>
  <c r="F45" i="3"/>
  <c r="E45" i="3"/>
  <c r="D45" i="3"/>
  <c r="C45" i="3"/>
  <c r="B45" i="3"/>
  <c r="J44" i="3"/>
  <c r="I44" i="3"/>
  <c r="H44" i="3"/>
  <c r="G44" i="3"/>
  <c r="F44" i="3"/>
  <c r="E44" i="3"/>
  <c r="D44" i="3"/>
  <c r="C44" i="3"/>
  <c r="B44" i="3"/>
  <c r="J43" i="3"/>
  <c r="I43" i="3"/>
  <c r="H43" i="3"/>
  <c r="G43" i="3"/>
  <c r="F43" i="3"/>
  <c r="E43" i="3"/>
  <c r="D43" i="3"/>
  <c r="C43" i="3"/>
  <c r="B43" i="3"/>
  <c r="O36" i="3"/>
  <c r="O35" i="3"/>
  <c r="O34" i="3"/>
  <c r="O33" i="3"/>
  <c r="O32" i="3"/>
  <c r="O31" i="3"/>
  <c r="O30" i="3"/>
  <c r="O29" i="3"/>
  <c r="O28" i="3"/>
  <c r="O27" i="3"/>
  <c r="O26" i="3"/>
  <c r="O25" i="3"/>
  <c r="O18" i="3"/>
  <c r="O17" i="3"/>
  <c r="O16" i="3"/>
  <c r="O15" i="3"/>
  <c r="O14" i="3"/>
  <c r="O13" i="3"/>
  <c r="O12" i="3"/>
  <c r="O11" i="3"/>
  <c r="O10" i="3"/>
  <c r="O9" i="3"/>
  <c r="O8" i="3"/>
  <c r="O7" i="3"/>
  <c r="I36" i="3"/>
  <c r="H36" i="3"/>
  <c r="G36" i="3"/>
  <c r="F36" i="3"/>
  <c r="E36" i="3"/>
  <c r="D36" i="3"/>
  <c r="C36" i="3"/>
  <c r="B36" i="3"/>
  <c r="I35" i="3"/>
  <c r="H35" i="3"/>
  <c r="G35" i="3"/>
  <c r="F35" i="3"/>
  <c r="E35" i="3"/>
  <c r="D35" i="3"/>
  <c r="C35" i="3"/>
  <c r="B35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32" i="3"/>
  <c r="I32" i="3"/>
  <c r="H32" i="3"/>
  <c r="G32" i="3"/>
  <c r="F32" i="3"/>
  <c r="E32" i="3"/>
  <c r="D32" i="3"/>
  <c r="C32" i="3"/>
  <c r="B32" i="3"/>
  <c r="J31" i="3"/>
  <c r="I31" i="3"/>
  <c r="H31" i="3"/>
  <c r="G31" i="3"/>
  <c r="F31" i="3"/>
  <c r="E31" i="3"/>
  <c r="D31" i="3"/>
  <c r="C31" i="3"/>
  <c r="B31" i="3"/>
  <c r="J30" i="3"/>
  <c r="I30" i="3"/>
  <c r="H30" i="3"/>
  <c r="G30" i="3"/>
  <c r="F30" i="3"/>
  <c r="E30" i="3"/>
  <c r="D30" i="3"/>
  <c r="C30" i="3"/>
  <c r="B30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7" i="3"/>
  <c r="I27" i="3"/>
  <c r="H27" i="3"/>
  <c r="G27" i="3"/>
  <c r="F27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E25" i="3"/>
  <c r="D25" i="3"/>
  <c r="C25" i="3"/>
  <c r="B25" i="3"/>
  <c r="X29" i="3" l="1"/>
  <c r="X65" i="3"/>
  <c r="X101" i="3"/>
  <c r="L134" i="3"/>
  <c r="Q68" i="10" s="1"/>
  <c r="L154" i="3"/>
  <c r="L47" i="3"/>
  <c r="X46" i="3"/>
  <c r="X82" i="3"/>
  <c r="L83" i="3"/>
  <c r="K71" i="10" s="1"/>
  <c r="X28" i="3"/>
  <c r="L29" i="3"/>
  <c r="N56" i="10" s="1"/>
  <c r="X64" i="3"/>
  <c r="L65" i="3"/>
  <c r="Q56" i="10" s="1"/>
  <c r="X100" i="3"/>
  <c r="L101" i="3"/>
  <c r="N71" i="10" s="1"/>
  <c r="X154" i="3"/>
  <c r="X136" i="3"/>
  <c r="X45" i="3"/>
  <c r="L46" i="3"/>
  <c r="X81" i="3"/>
  <c r="L82" i="3"/>
  <c r="K70" i="10" s="1"/>
  <c r="L136" i="3"/>
  <c r="Q70" i="10" s="1"/>
  <c r="L28" i="3"/>
  <c r="N55" i="10" s="1"/>
  <c r="L64" i="3"/>
  <c r="Q55" i="10" s="1"/>
  <c r="L100" i="3"/>
  <c r="N70" i="10" s="1"/>
  <c r="X135" i="3"/>
  <c r="L152" i="3"/>
  <c r="X27" i="3"/>
  <c r="L44" i="3"/>
  <c r="X63" i="3"/>
  <c r="L80" i="3"/>
  <c r="K68" i="10" s="1"/>
  <c r="X99" i="3"/>
  <c r="X153" i="3"/>
  <c r="X25" i="3"/>
  <c r="L26" i="3"/>
  <c r="N53" i="10" s="1"/>
  <c r="X61" i="3"/>
  <c r="L62" i="3"/>
  <c r="Q53" i="10" s="1"/>
  <c r="X97" i="3"/>
  <c r="L98" i="3"/>
  <c r="N68" i="10" s="1"/>
  <c r="L135" i="3"/>
  <c r="Q69" i="10" s="1"/>
  <c r="X134" i="3"/>
  <c r="W160" i="3"/>
  <c r="W156" i="3"/>
  <c r="W152" i="3"/>
  <c r="W159" i="3"/>
  <c r="W155" i="3"/>
  <c r="Y155" i="3" s="1"/>
  <c r="W151" i="3"/>
  <c r="W162" i="3"/>
  <c r="W158" i="3"/>
  <c r="W154" i="3"/>
  <c r="Y154" i="3" s="1"/>
  <c r="W161" i="3"/>
  <c r="W157" i="3"/>
  <c r="W153" i="3"/>
  <c r="L27" i="3"/>
  <c r="N54" i="10" s="1"/>
  <c r="X26" i="3"/>
  <c r="W52" i="3"/>
  <c r="W48" i="3"/>
  <c r="W44" i="3"/>
  <c r="W51" i="3"/>
  <c r="W47" i="3"/>
  <c r="Y47" i="3" s="1"/>
  <c r="W43" i="3"/>
  <c r="W54" i="3"/>
  <c r="W50" i="3"/>
  <c r="W46" i="3"/>
  <c r="W53" i="3"/>
  <c r="W49" i="3"/>
  <c r="W45" i="3"/>
  <c r="Y45" i="3" s="1"/>
  <c r="L63" i="3"/>
  <c r="Q54" i="10" s="1"/>
  <c r="X62" i="3"/>
  <c r="W88" i="3"/>
  <c r="W84" i="3"/>
  <c r="W80" i="3"/>
  <c r="W87" i="3"/>
  <c r="W83" i="3"/>
  <c r="Y83" i="3" s="1"/>
  <c r="W79" i="3"/>
  <c r="W90" i="3"/>
  <c r="W86" i="3"/>
  <c r="W82" i="3"/>
  <c r="Y82" i="3" s="1"/>
  <c r="W89" i="3"/>
  <c r="W85" i="3"/>
  <c r="W81" i="3"/>
  <c r="Y81" i="3" s="1"/>
  <c r="L99" i="3"/>
  <c r="N69" i="10" s="1"/>
  <c r="X98" i="3"/>
  <c r="W124" i="3"/>
  <c r="W120" i="3"/>
  <c r="W116" i="3"/>
  <c r="Y116" i="3" s="1"/>
  <c r="W123" i="3"/>
  <c r="W119" i="3"/>
  <c r="Y119" i="3" s="1"/>
  <c r="W115" i="3"/>
  <c r="W126" i="3"/>
  <c r="W122" i="3"/>
  <c r="W118" i="3"/>
  <c r="Y118" i="3" s="1"/>
  <c r="W125" i="3"/>
  <c r="W121" i="3"/>
  <c r="W117" i="3"/>
  <c r="Y117" i="3" s="1"/>
  <c r="W142" i="3"/>
  <c r="W138" i="3"/>
  <c r="W134" i="3"/>
  <c r="W141" i="3"/>
  <c r="W137" i="3"/>
  <c r="Y137" i="3" s="1"/>
  <c r="W133" i="3"/>
  <c r="W144" i="3"/>
  <c r="W140" i="3"/>
  <c r="W136" i="3"/>
  <c r="Y136" i="3" s="1"/>
  <c r="W143" i="3"/>
  <c r="W139" i="3"/>
  <c r="W135" i="3"/>
  <c r="Y135" i="3" s="1"/>
  <c r="L153" i="3"/>
  <c r="X152" i="3"/>
  <c r="W34" i="3"/>
  <c r="W30" i="3"/>
  <c r="W26" i="3"/>
  <c r="W33" i="3"/>
  <c r="W29" i="3"/>
  <c r="Y29" i="3" s="1"/>
  <c r="W25" i="3"/>
  <c r="W36" i="3"/>
  <c r="W32" i="3"/>
  <c r="W28" i="3"/>
  <c r="Y28" i="3" s="1"/>
  <c r="W35" i="3"/>
  <c r="W31" i="3"/>
  <c r="W27" i="3"/>
  <c r="Y27" i="3" s="1"/>
  <c r="L45" i="3"/>
  <c r="X44" i="3"/>
  <c r="W70" i="3"/>
  <c r="W66" i="3"/>
  <c r="W62" i="3"/>
  <c r="W69" i="3"/>
  <c r="W65" i="3"/>
  <c r="Y65" i="3" s="1"/>
  <c r="W61" i="3"/>
  <c r="W72" i="3"/>
  <c r="W68" i="3"/>
  <c r="W64" i="3"/>
  <c r="Y64" i="3" s="1"/>
  <c r="W71" i="3"/>
  <c r="W67" i="3"/>
  <c r="W63" i="3"/>
  <c r="Y63" i="3" s="1"/>
  <c r="L81" i="3"/>
  <c r="K69" i="10" s="1"/>
  <c r="X80" i="3"/>
  <c r="W106" i="3"/>
  <c r="W102" i="3"/>
  <c r="W98" i="3"/>
  <c r="W105" i="3"/>
  <c r="W101" i="3"/>
  <c r="Y101" i="3" s="1"/>
  <c r="W97" i="3"/>
  <c r="W108" i="3"/>
  <c r="W104" i="3"/>
  <c r="W100" i="3"/>
  <c r="Y100" i="3" s="1"/>
  <c r="W107" i="3"/>
  <c r="W103" i="3"/>
  <c r="W99" i="3"/>
  <c r="Y99" i="3" s="1"/>
  <c r="X37" i="3"/>
  <c r="X73" i="3"/>
  <c r="X109" i="3"/>
  <c r="X151" i="3"/>
  <c r="X43" i="3"/>
  <c r="X79" i="3"/>
  <c r="X133" i="3"/>
  <c r="J145" i="3"/>
  <c r="J163" i="3"/>
  <c r="J55" i="3"/>
  <c r="J91" i="3"/>
  <c r="J127" i="3"/>
  <c r="J37" i="3"/>
  <c r="J73" i="3"/>
  <c r="J109" i="3"/>
  <c r="J110" i="3" s="1"/>
  <c r="K98" i="4"/>
  <c r="K11" i="4"/>
  <c r="K65" i="4"/>
  <c r="K101" i="4"/>
  <c r="K117" i="4"/>
  <c r="K134" i="4"/>
  <c r="K138" i="4"/>
  <c r="K47" i="4"/>
  <c r="K27" i="4"/>
  <c r="K81" i="4"/>
  <c r="K153" i="4"/>
  <c r="V34" i="4"/>
  <c r="V32" i="4"/>
  <c r="V33" i="4"/>
  <c r="V31" i="4"/>
  <c r="K10" i="4"/>
  <c r="K26" i="4"/>
  <c r="K30" i="4"/>
  <c r="K64" i="4"/>
  <c r="K80" i="4"/>
  <c r="K84" i="4"/>
  <c r="K116" i="4"/>
  <c r="K120" i="4"/>
  <c r="V138" i="4"/>
  <c r="V141" i="4"/>
  <c r="V139" i="4"/>
  <c r="V140" i="4"/>
  <c r="V142" i="4"/>
  <c r="K137" i="4"/>
  <c r="K152" i="4"/>
  <c r="K156" i="4"/>
  <c r="K46" i="4"/>
  <c r="V86" i="4"/>
  <c r="V87" i="4"/>
  <c r="V85" i="4"/>
  <c r="V88" i="4"/>
  <c r="V12" i="4"/>
  <c r="V15" i="4"/>
  <c r="V16" i="4"/>
  <c r="V14" i="4"/>
  <c r="V13" i="4"/>
  <c r="V66" i="4"/>
  <c r="V67" i="4"/>
  <c r="V68" i="4"/>
  <c r="V69" i="4"/>
  <c r="V70" i="4"/>
  <c r="V102" i="4"/>
  <c r="V106" i="4"/>
  <c r="V104" i="4"/>
  <c r="V105" i="4"/>
  <c r="V103" i="4"/>
  <c r="V48" i="4"/>
  <c r="V51" i="4"/>
  <c r="V52" i="4"/>
  <c r="V49" i="4"/>
  <c r="V50" i="4"/>
  <c r="V156" i="4"/>
  <c r="V158" i="4"/>
  <c r="V160" i="4"/>
  <c r="V159" i="4"/>
  <c r="V157" i="4"/>
  <c r="V120" i="4"/>
  <c r="V123" i="4"/>
  <c r="V124" i="4"/>
  <c r="V121" i="4"/>
  <c r="V122" i="4"/>
  <c r="K9" i="4"/>
  <c r="K29" i="4"/>
  <c r="K63" i="4"/>
  <c r="K83" i="4"/>
  <c r="K99" i="4"/>
  <c r="K100" i="4"/>
  <c r="K119" i="4"/>
  <c r="K136" i="4"/>
  <c r="K155" i="4"/>
  <c r="K45" i="4"/>
  <c r="V84" i="4"/>
  <c r="K8" i="4"/>
  <c r="K12" i="4"/>
  <c r="K28" i="4"/>
  <c r="K62" i="4"/>
  <c r="K66" i="4"/>
  <c r="K82" i="4"/>
  <c r="K102" i="4"/>
  <c r="K118" i="4"/>
  <c r="K135" i="4"/>
  <c r="K154" i="4"/>
  <c r="K44" i="4"/>
  <c r="K48" i="4"/>
  <c r="V30" i="4"/>
  <c r="K43" i="4"/>
  <c r="Y46" i="3" l="1"/>
  <c r="J128" i="3"/>
  <c r="Y153" i="3"/>
  <c r="J74" i="3"/>
  <c r="Y80" i="3"/>
  <c r="W73" i="3"/>
  <c r="Y152" i="3"/>
  <c r="W145" i="3"/>
  <c r="W127" i="3"/>
  <c r="Y62" i="3"/>
  <c r="W55" i="3"/>
  <c r="Y134" i="3"/>
  <c r="W109" i="3"/>
  <c r="Y44" i="3"/>
  <c r="W37" i="3"/>
  <c r="Y98" i="3"/>
  <c r="W91" i="3"/>
  <c r="Y26" i="3"/>
  <c r="W163" i="3"/>
  <c r="X91" i="3"/>
  <c r="X55" i="3"/>
  <c r="J38" i="3"/>
  <c r="J56" i="3"/>
  <c r="X163" i="3"/>
  <c r="X110" i="3" s="1"/>
  <c r="X145" i="3"/>
  <c r="J92" i="3"/>
  <c r="J146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5" i="3"/>
  <c r="I15" i="3"/>
  <c r="H15" i="3"/>
  <c r="G15" i="3"/>
  <c r="F15" i="3"/>
  <c r="E15" i="3"/>
  <c r="D15" i="3"/>
  <c r="C15" i="3"/>
  <c r="B15" i="3"/>
  <c r="J14" i="3"/>
  <c r="I14" i="3"/>
  <c r="H14" i="3"/>
  <c r="G14" i="3"/>
  <c r="F14" i="3"/>
  <c r="E14" i="3"/>
  <c r="D14" i="3"/>
  <c r="C14" i="3"/>
  <c r="B14" i="3"/>
  <c r="J13" i="3"/>
  <c r="I13" i="3"/>
  <c r="H13" i="3"/>
  <c r="G13" i="3"/>
  <c r="F13" i="3"/>
  <c r="E13" i="3"/>
  <c r="D13" i="3"/>
  <c r="C13" i="3"/>
  <c r="B13" i="3"/>
  <c r="J12" i="3"/>
  <c r="I12" i="3"/>
  <c r="H12" i="3"/>
  <c r="G12" i="3"/>
  <c r="F12" i="3"/>
  <c r="E12" i="3"/>
  <c r="D12" i="3"/>
  <c r="C12" i="3"/>
  <c r="B12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9" i="3"/>
  <c r="I9" i="3"/>
  <c r="H9" i="3"/>
  <c r="G9" i="3"/>
  <c r="F9" i="3"/>
  <c r="E9" i="3"/>
  <c r="D9" i="3"/>
  <c r="C9" i="3"/>
  <c r="B9" i="3"/>
  <c r="J8" i="3"/>
  <c r="I8" i="3"/>
  <c r="H8" i="3"/>
  <c r="G8" i="3"/>
  <c r="F8" i="3"/>
  <c r="E8" i="3"/>
  <c r="D8" i="3"/>
  <c r="C8" i="3"/>
  <c r="B8" i="3"/>
  <c r="J7" i="3"/>
  <c r="I7" i="3"/>
  <c r="H7" i="3"/>
  <c r="G7" i="3"/>
  <c r="F7" i="3"/>
  <c r="E7" i="3"/>
  <c r="D7" i="3"/>
  <c r="C7" i="3"/>
  <c r="B7" i="3"/>
  <c r="O90" i="2"/>
  <c r="O89" i="2"/>
  <c r="O88" i="2"/>
  <c r="O87" i="2"/>
  <c r="O86" i="2"/>
  <c r="O85" i="2"/>
  <c r="O84" i="2"/>
  <c r="O83" i="2"/>
  <c r="O82" i="2"/>
  <c r="O81" i="2"/>
  <c r="O80" i="2"/>
  <c r="O79" i="2"/>
  <c r="O54" i="2"/>
  <c r="O53" i="2"/>
  <c r="O52" i="2"/>
  <c r="O51" i="2"/>
  <c r="O50" i="2"/>
  <c r="O49" i="2"/>
  <c r="O48" i="2"/>
  <c r="O47" i="2"/>
  <c r="O46" i="2"/>
  <c r="O45" i="2"/>
  <c r="O44" i="2"/>
  <c r="O43" i="2"/>
  <c r="O36" i="2"/>
  <c r="O35" i="2"/>
  <c r="O34" i="2"/>
  <c r="O33" i="2"/>
  <c r="O32" i="2"/>
  <c r="O31" i="2"/>
  <c r="O30" i="2"/>
  <c r="O29" i="2"/>
  <c r="O28" i="2"/>
  <c r="O27" i="2"/>
  <c r="O26" i="2"/>
  <c r="O25" i="2"/>
  <c r="I90" i="2"/>
  <c r="H90" i="2"/>
  <c r="G90" i="2"/>
  <c r="F90" i="2"/>
  <c r="E90" i="2"/>
  <c r="D90" i="2"/>
  <c r="C90" i="2"/>
  <c r="B90" i="2"/>
  <c r="I89" i="2"/>
  <c r="H89" i="2"/>
  <c r="G89" i="2"/>
  <c r="F89" i="2"/>
  <c r="E89" i="2"/>
  <c r="D89" i="2"/>
  <c r="C89" i="2"/>
  <c r="B89" i="2"/>
  <c r="J88" i="2"/>
  <c r="I88" i="2"/>
  <c r="H88" i="2"/>
  <c r="G88" i="2"/>
  <c r="F88" i="2"/>
  <c r="E88" i="2"/>
  <c r="D88" i="2"/>
  <c r="C88" i="2"/>
  <c r="B88" i="2"/>
  <c r="J87" i="2"/>
  <c r="I87" i="2"/>
  <c r="H87" i="2"/>
  <c r="G87" i="2"/>
  <c r="F87" i="2"/>
  <c r="E87" i="2"/>
  <c r="D87" i="2"/>
  <c r="C87" i="2"/>
  <c r="B87" i="2"/>
  <c r="J86" i="2"/>
  <c r="I86" i="2"/>
  <c r="H86" i="2"/>
  <c r="G86" i="2"/>
  <c r="F86" i="2"/>
  <c r="E86" i="2"/>
  <c r="D86" i="2"/>
  <c r="C86" i="2"/>
  <c r="B86" i="2"/>
  <c r="J85" i="2"/>
  <c r="I85" i="2"/>
  <c r="H85" i="2"/>
  <c r="G85" i="2"/>
  <c r="F85" i="2"/>
  <c r="E85" i="2"/>
  <c r="D85" i="2"/>
  <c r="C85" i="2"/>
  <c r="B85" i="2"/>
  <c r="J84" i="2"/>
  <c r="I84" i="2"/>
  <c r="H84" i="2"/>
  <c r="G84" i="2"/>
  <c r="F84" i="2"/>
  <c r="E84" i="2"/>
  <c r="D84" i="2"/>
  <c r="C84" i="2"/>
  <c r="B84" i="2"/>
  <c r="J83" i="2"/>
  <c r="I83" i="2"/>
  <c r="H83" i="2"/>
  <c r="G83" i="2"/>
  <c r="F83" i="2"/>
  <c r="E83" i="2"/>
  <c r="D83" i="2"/>
  <c r="C83" i="2"/>
  <c r="B83" i="2"/>
  <c r="J82" i="2"/>
  <c r="I82" i="2"/>
  <c r="H82" i="2"/>
  <c r="G82" i="2"/>
  <c r="F82" i="2"/>
  <c r="E82" i="2"/>
  <c r="D82" i="2"/>
  <c r="C82" i="2"/>
  <c r="B82" i="2"/>
  <c r="J81" i="2"/>
  <c r="I81" i="2"/>
  <c r="H81" i="2"/>
  <c r="G81" i="2"/>
  <c r="F81" i="2"/>
  <c r="E81" i="2"/>
  <c r="D81" i="2"/>
  <c r="C81" i="2"/>
  <c r="B81" i="2"/>
  <c r="J80" i="2"/>
  <c r="L80" i="2" s="1"/>
  <c r="I80" i="2"/>
  <c r="H80" i="2"/>
  <c r="G80" i="2"/>
  <c r="F80" i="2"/>
  <c r="E80" i="2"/>
  <c r="D80" i="2"/>
  <c r="C80" i="2"/>
  <c r="B80" i="2"/>
  <c r="J79" i="2"/>
  <c r="I79" i="2"/>
  <c r="H79" i="2"/>
  <c r="G79" i="2"/>
  <c r="F79" i="2"/>
  <c r="E79" i="2"/>
  <c r="D79" i="2"/>
  <c r="C79" i="2"/>
  <c r="B79" i="2"/>
  <c r="I54" i="2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J52" i="2"/>
  <c r="I52" i="2"/>
  <c r="H52" i="2"/>
  <c r="G52" i="2"/>
  <c r="F52" i="2"/>
  <c r="E52" i="2"/>
  <c r="D52" i="2"/>
  <c r="C52" i="2"/>
  <c r="B52" i="2"/>
  <c r="J51" i="2"/>
  <c r="I51" i="2"/>
  <c r="H51" i="2"/>
  <c r="G51" i="2"/>
  <c r="F51" i="2"/>
  <c r="E51" i="2"/>
  <c r="D51" i="2"/>
  <c r="C51" i="2"/>
  <c r="B51" i="2"/>
  <c r="J50" i="2"/>
  <c r="I50" i="2"/>
  <c r="H50" i="2"/>
  <c r="G50" i="2"/>
  <c r="F50" i="2"/>
  <c r="E50" i="2"/>
  <c r="D50" i="2"/>
  <c r="C50" i="2"/>
  <c r="B50" i="2"/>
  <c r="J49" i="2"/>
  <c r="I49" i="2"/>
  <c r="H49" i="2"/>
  <c r="G49" i="2"/>
  <c r="F49" i="2"/>
  <c r="E49" i="2"/>
  <c r="D49" i="2"/>
  <c r="C49" i="2"/>
  <c r="B49" i="2"/>
  <c r="J48" i="2"/>
  <c r="I48" i="2"/>
  <c r="H48" i="2"/>
  <c r="G48" i="2"/>
  <c r="F48" i="2"/>
  <c r="E48" i="2"/>
  <c r="D48" i="2"/>
  <c r="C48" i="2"/>
  <c r="B48" i="2"/>
  <c r="J47" i="2"/>
  <c r="I47" i="2"/>
  <c r="H47" i="2"/>
  <c r="G47" i="2"/>
  <c r="F47" i="2"/>
  <c r="E47" i="2"/>
  <c r="D47" i="2"/>
  <c r="C47" i="2"/>
  <c r="B47" i="2"/>
  <c r="J46" i="2"/>
  <c r="L46" i="2" s="1"/>
  <c r="Q40" i="10" s="1"/>
  <c r="I46" i="2"/>
  <c r="H46" i="2"/>
  <c r="G46" i="2"/>
  <c r="F46" i="2"/>
  <c r="E46" i="2"/>
  <c r="D46" i="2"/>
  <c r="C46" i="2"/>
  <c r="B46" i="2"/>
  <c r="J45" i="2"/>
  <c r="I45" i="2"/>
  <c r="H45" i="2"/>
  <c r="G45" i="2"/>
  <c r="F45" i="2"/>
  <c r="E45" i="2"/>
  <c r="D45" i="2"/>
  <c r="C45" i="2"/>
  <c r="B45" i="2"/>
  <c r="J44" i="2"/>
  <c r="I44" i="2"/>
  <c r="H44" i="2"/>
  <c r="G44" i="2"/>
  <c r="F44" i="2"/>
  <c r="E44" i="2"/>
  <c r="D44" i="2"/>
  <c r="C44" i="2"/>
  <c r="B44" i="2"/>
  <c r="J43" i="2"/>
  <c r="I43" i="2"/>
  <c r="H43" i="2"/>
  <c r="G43" i="2"/>
  <c r="F43" i="2"/>
  <c r="E43" i="2"/>
  <c r="D43" i="2"/>
  <c r="C43" i="2"/>
  <c r="B43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0" i="2"/>
  <c r="I30" i="2"/>
  <c r="H30" i="2"/>
  <c r="G30" i="2"/>
  <c r="F30" i="2"/>
  <c r="E30" i="2"/>
  <c r="D30" i="2"/>
  <c r="C30" i="2"/>
  <c r="B30" i="2"/>
  <c r="J29" i="2"/>
  <c r="L29" i="2" s="1"/>
  <c r="N41" i="10" s="1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7" i="2"/>
  <c r="I27" i="2"/>
  <c r="H27" i="2"/>
  <c r="G27" i="2"/>
  <c r="F27" i="2"/>
  <c r="E27" i="2"/>
  <c r="D27" i="2"/>
  <c r="C27" i="2"/>
  <c r="B27" i="2"/>
  <c r="J26" i="2"/>
  <c r="L26" i="2" s="1"/>
  <c r="N38" i="10" s="1"/>
  <c r="I26" i="2"/>
  <c r="H26" i="2"/>
  <c r="G26" i="2"/>
  <c r="F26" i="2"/>
  <c r="E26" i="2"/>
  <c r="D26" i="2"/>
  <c r="C26" i="2"/>
  <c r="B26" i="2"/>
  <c r="J25" i="2"/>
  <c r="I25" i="2"/>
  <c r="H25" i="2"/>
  <c r="G25" i="2"/>
  <c r="F25" i="2"/>
  <c r="E25" i="2"/>
  <c r="D25" i="2"/>
  <c r="C25" i="2"/>
  <c r="B25" i="2"/>
  <c r="O18" i="2"/>
  <c r="O17" i="2"/>
  <c r="O16" i="2"/>
  <c r="O15" i="2"/>
  <c r="O14" i="2"/>
  <c r="O13" i="2"/>
  <c r="O12" i="2"/>
  <c r="O11" i="2"/>
  <c r="O10" i="2"/>
  <c r="O9" i="2"/>
  <c r="O8" i="2"/>
  <c r="O7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B13" i="2"/>
  <c r="J12" i="2"/>
  <c r="I12" i="2"/>
  <c r="H12" i="2"/>
  <c r="G12" i="2"/>
  <c r="F12" i="2"/>
  <c r="E12" i="2"/>
  <c r="D12" i="2"/>
  <c r="C12" i="2"/>
  <c r="B12" i="2"/>
  <c r="J11" i="2"/>
  <c r="L11" i="2" s="1"/>
  <c r="K41" i="10" s="1"/>
  <c r="I11" i="2"/>
  <c r="H11" i="2"/>
  <c r="G11" i="2"/>
  <c r="F11" i="2"/>
  <c r="E11" i="2"/>
  <c r="D11" i="2"/>
  <c r="C11" i="2"/>
  <c r="B11" i="2"/>
  <c r="J10" i="2"/>
  <c r="L10" i="2" s="1"/>
  <c r="K40" i="10" s="1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8" i="2"/>
  <c r="I8" i="2"/>
  <c r="H8" i="2"/>
  <c r="G8" i="2"/>
  <c r="F8" i="2"/>
  <c r="E8" i="2"/>
  <c r="D8" i="2"/>
  <c r="C8" i="2"/>
  <c r="B8" i="2"/>
  <c r="C7" i="2"/>
  <c r="D7" i="2"/>
  <c r="E7" i="2"/>
  <c r="F7" i="2"/>
  <c r="F98" i="2" s="1"/>
  <c r="G7" i="2"/>
  <c r="H7" i="2"/>
  <c r="I7" i="2"/>
  <c r="J7" i="2"/>
  <c r="J98" i="2" s="1"/>
  <c r="B7" i="2"/>
  <c r="X11" i="2" l="1"/>
  <c r="E113" i="2"/>
  <c r="E117" i="2" s="1"/>
  <c r="X47" i="2"/>
  <c r="W29" i="2"/>
  <c r="W83" i="2"/>
  <c r="H98" i="2"/>
  <c r="D98" i="2"/>
  <c r="X29" i="2"/>
  <c r="X83" i="2"/>
  <c r="X82" i="2"/>
  <c r="L83" i="2"/>
  <c r="Y29" i="2"/>
  <c r="Y83" i="2"/>
  <c r="W47" i="2"/>
  <c r="Y47" i="2" s="1"/>
  <c r="X46" i="2"/>
  <c r="L47" i="2"/>
  <c r="Q41" i="10" s="1"/>
  <c r="I113" i="2"/>
  <c r="C128" i="2"/>
  <c r="C132" i="2" s="1"/>
  <c r="X10" i="2"/>
  <c r="X27" i="2"/>
  <c r="L28" i="2"/>
  <c r="N40" i="10" s="1"/>
  <c r="G128" i="2"/>
  <c r="X81" i="2"/>
  <c r="L82" i="2"/>
  <c r="X28" i="2"/>
  <c r="W92" i="3"/>
  <c r="J102" i="2"/>
  <c r="K103" i="2"/>
  <c r="I117" i="2"/>
  <c r="G132" i="2"/>
  <c r="I98" i="2"/>
  <c r="E98" i="2"/>
  <c r="B113" i="2"/>
  <c r="B117" i="2" s="1"/>
  <c r="F113" i="2"/>
  <c r="J113" i="2"/>
  <c r="D128" i="2"/>
  <c r="H128" i="2"/>
  <c r="H102" i="2"/>
  <c r="X9" i="2"/>
  <c r="C113" i="2"/>
  <c r="G113" i="2"/>
  <c r="E128" i="2"/>
  <c r="I128" i="2"/>
  <c r="X45" i="2"/>
  <c r="F103" i="2"/>
  <c r="F102" i="2"/>
  <c r="D102" i="2"/>
  <c r="B98" i="2"/>
  <c r="B102" i="2" s="1"/>
  <c r="G98" i="2"/>
  <c r="H103" i="2" s="1"/>
  <c r="C98" i="2"/>
  <c r="D113" i="2"/>
  <c r="H113" i="2"/>
  <c r="B128" i="2"/>
  <c r="B132" i="2" s="1"/>
  <c r="F128" i="2"/>
  <c r="J128" i="2"/>
  <c r="L27" i="2"/>
  <c r="N39" i="10" s="1"/>
  <c r="X26" i="2"/>
  <c r="L81" i="2"/>
  <c r="X80" i="2"/>
  <c r="W38" i="3"/>
  <c r="X7" i="2"/>
  <c r="X19" i="2" s="1"/>
  <c r="L8" i="2"/>
  <c r="K38" i="10" s="1"/>
  <c r="X43" i="2"/>
  <c r="L44" i="2"/>
  <c r="Q38" i="10" s="1"/>
  <c r="W128" i="3"/>
  <c r="W74" i="3"/>
  <c r="L9" i="2"/>
  <c r="K39" i="10" s="1"/>
  <c r="X8" i="2"/>
  <c r="L45" i="2"/>
  <c r="Q39" i="10" s="1"/>
  <c r="X44" i="2"/>
  <c r="W56" i="3"/>
  <c r="W146" i="3"/>
  <c r="W110" i="3"/>
  <c r="X146" i="3"/>
  <c r="X56" i="3"/>
  <c r="X128" i="3"/>
  <c r="X25" i="2"/>
  <c r="X79" i="2"/>
  <c r="X92" i="3"/>
  <c r="X74" i="3"/>
  <c r="X38" i="3"/>
  <c r="X7" i="3"/>
  <c r="J19" i="3"/>
  <c r="J20" i="3" s="1"/>
  <c r="W18" i="3"/>
  <c r="J37" i="2"/>
  <c r="L25" i="2"/>
  <c r="N37" i="10" s="1"/>
  <c r="J19" i="2"/>
  <c r="L7" i="2"/>
  <c r="K37" i="10" s="1"/>
  <c r="J91" i="2"/>
  <c r="L79" i="2"/>
  <c r="J55" i="2"/>
  <c r="L43" i="2"/>
  <c r="Q37" i="10" s="1"/>
  <c r="W36" i="2"/>
  <c r="W90" i="2"/>
  <c r="W17" i="2"/>
  <c r="W18" i="2"/>
  <c r="W54" i="2"/>
  <c r="W35" i="2"/>
  <c r="W89" i="2"/>
  <c r="W17" i="3"/>
  <c r="W53" i="2"/>
  <c r="W16" i="3"/>
  <c r="W34" i="2"/>
  <c r="W16" i="2"/>
  <c r="W52" i="2"/>
  <c r="W88" i="2"/>
  <c r="J70" i="1"/>
  <c r="J70" i="14" s="1"/>
  <c r="J52" i="1"/>
  <c r="J52" i="14" s="1"/>
  <c r="J34" i="1"/>
  <c r="J34" i="14" s="1"/>
  <c r="J16" i="1"/>
  <c r="J16" i="14" s="1"/>
  <c r="G133" i="2" l="1"/>
  <c r="X55" i="2"/>
  <c r="J133" i="2"/>
  <c r="J132" i="2"/>
  <c r="K133" i="2"/>
  <c r="E132" i="2"/>
  <c r="E133" i="2"/>
  <c r="J118" i="2"/>
  <c r="J117" i="2"/>
  <c r="K118" i="2"/>
  <c r="I102" i="2"/>
  <c r="I103" i="2"/>
  <c r="C102" i="2"/>
  <c r="C103" i="2"/>
  <c r="D103" i="2"/>
  <c r="J56" i="2"/>
  <c r="G102" i="2"/>
  <c r="G103" i="2"/>
  <c r="C133" i="2"/>
  <c r="C117" i="2"/>
  <c r="C118" i="2"/>
  <c r="H132" i="2"/>
  <c r="H133" i="2"/>
  <c r="J103" i="2"/>
  <c r="E118" i="2"/>
  <c r="D117" i="2"/>
  <c r="D118" i="2"/>
  <c r="F133" i="2"/>
  <c r="F132" i="2"/>
  <c r="G117" i="2"/>
  <c r="G118" i="2"/>
  <c r="F118" i="2"/>
  <c r="F117" i="2"/>
  <c r="H117" i="2"/>
  <c r="H118" i="2"/>
  <c r="I133" i="2"/>
  <c r="I132" i="2"/>
  <c r="D132" i="2"/>
  <c r="D133" i="2"/>
  <c r="E103" i="2"/>
  <c r="E102" i="2"/>
  <c r="I118" i="2"/>
  <c r="X37" i="2"/>
  <c r="X91" i="2"/>
  <c r="X19" i="3"/>
  <c r="J20" i="2"/>
  <c r="J38" i="2"/>
  <c r="J70" i="2"/>
  <c r="J354" i="8"/>
  <c r="J336" i="8"/>
  <c r="J318" i="8"/>
  <c r="J300" i="8"/>
  <c r="J282" i="8"/>
  <c r="R160" i="11" s="1"/>
  <c r="J264" i="8"/>
  <c r="O160" i="11" s="1"/>
  <c r="J246" i="8"/>
  <c r="L160" i="11" s="1"/>
  <c r="J228" i="8"/>
  <c r="I160" i="11" s="1"/>
  <c r="J210" i="8"/>
  <c r="F160" i="11" s="1"/>
  <c r="J192" i="8"/>
  <c r="C160" i="11" s="1"/>
  <c r="J175" i="8"/>
  <c r="J157" i="8"/>
  <c r="J139" i="8"/>
  <c r="J121" i="8"/>
  <c r="J103" i="8"/>
  <c r="R132" i="11" s="1"/>
  <c r="J85" i="8"/>
  <c r="O132" i="11" s="1"/>
  <c r="J67" i="8"/>
  <c r="L132" i="11" s="1"/>
  <c r="J49" i="8"/>
  <c r="I132" i="11" s="1"/>
  <c r="J31" i="8"/>
  <c r="F132" i="11" s="1"/>
  <c r="J13" i="8"/>
  <c r="C132" i="11" s="1"/>
  <c r="J104" i="6"/>
  <c r="J86" i="6"/>
  <c r="J68" i="6"/>
  <c r="J51" i="6"/>
  <c r="J33" i="6"/>
  <c r="J15" i="6"/>
  <c r="J69" i="5"/>
  <c r="J51" i="5"/>
  <c r="J33" i="5"/>
  <c r="J15" i="5"/>
  <c r="J69" i="1"/>
  <c r="J51" i="1"/>
  <c r="J51" i="14" s="1"/>
  <c r="J33" i="1"/>
  <c r="J33" i="14" s="1"/>
  <c r="J15" i="1"/>
  <c r="J15" i="14" s="1"/>
  <c r="J353" i="8"/>
  <c r="J335" i="8"/>
  <c r="J317" i="8"/>
  <c r="J299" i="8"/>
  <c r="J281" i="8"/>
  <c r="R159" i="11" s="1"/>
  <c r="J263" i="8"/>
  <c r="O159" i="11" s="1"/>
  <c r="J245" i="8"/>
  <c r="L159" i="11" s="1"/>
  <c r="J227" i="8"/>
  <c r="I159" i="11" s="1"/>
  <c r="J209" i="8"/>
  <c r="F159" i="11" s="1"/>
  <c r="J191" i="8"/>
  <c r="C159" i="11" s="1"/>
  <c r="J174" i="8"/>
  <c r="J156" i="8"/>
  <c r="J138" i="8"/>
  <c r="J120" i="8"/>
  <c r="J102" i="8"/>
  <c r="R131" i="11" s="1"/>
  <c r="J84" i="8"/>
  <c r="O131" i="11" s="1"/>
  <c r="J66" i="8"/>
  <c r="L131" i="11" s="1"/>
  <c r="J48" i="8"/>
  <c r="I131" i="11" s="1"/>
  <c r="J30" i="8"/>
  <c r="F131" i="11" s="1"/>
  <c r="J12" i="8"/>
  <c r="C131" i="11" s="1"/>
  <c r="J102" i="6"/>
  <c r="J103" i="6"/>
  <c r="J84" i="6"/>
  <c r="J85" i="6"/>
  <c r="J66" i="6"/>
  <c r="J67" i="6"/>
  <c r="J49" i="6"/>
  <c r="J50" i="6"/>
  <c r="J31" i="6"/>
  <c r="J32" i="6"/>
  <c r="J13" i="6"/>
  <c r="J14" i="6"/>
  <c r="J67" i="5"/>
  <c r="J68" i="5"/>
  <c r="J49" i="5"/>
  <c r="J50" i="5"/>
  <c r="J31" i="5"/>
  <c r="J32" i="5"/>
  <c r="J13" i="5"/>
  <c r="J14" i="5"/>
  <c r="J67" i="1"/>
  <c r="J67" i="14" s="1"/>
  <c r="J68" i="1"/>
  <c r="J49" i="1"/>
  <c r="J50" i="1"/>
  <c r="J14" i="1"/>
  <c r="J14" i="14" s="1"/>
  <c r="J31" i="1"/>
  <c r="J32" i="1"/>
  <c r="J13" i="1"/>
  <c r="J66" i="1"/>
  <c r="X65" i="1" s="1"/>
  <c r="J48" i="1"/>
  <c r="X47" i="1" s="1"/>
  <c r="J30" i="1"/>
  <c r="X29" i="1" s="1"/>
  <c r="J12" i="1"/>
  <c r="X11" i="1" s="1"/>
  <c r="X38" i="2" l="1"/>
  <c r="X20" i="2"/>
  <c r="X56" i="2"/>
  <c r="X20" i="3"/>
  <c r="J68" i="14"/>
  <c r="J31" i="14"/>
  <c r="J389" i="8"/>
  <c r="J138" i="6"/>
  <c r="J157" i="6"/>
  <c r="J461" i="8"/>
  <c r="J533" i="8"/>
  <c r="J121" i="6"/>
  <c r="J407" i="8"/>
  <c r="J479" i="8"/>
  <c r="J425" i="8"/>
  <c r="J497" i="8"/>
  <c r="J139" i="6"/>
  <c r="J69" i="14"/>
  <c r="J371" i="8"/>
  <c r="J443" i="8"/>
  <c r="J515" i="8"/>
  <c r="J69" i="2"/>
  <c r="J137" i="6"/>
  <c r="J424" i="8"/>
  <c r="J496" i="8"/>
  <c r="J120" i="6"/>
  <c r="J156" i="6"/>
  <c r="J370" i="8"/>
  <c r="J442" i="8"/>
  <c r="J514" i="8"/>
  <c r="J388" i="8"/>
  <c r="J460" i="8"/>
  <c r="J532" i="8"/>
  <c r="J13" i="14"/>
  <c r="J119" i="6"/>
  <c r="J67" i="2"/>
  <c r="J50" i="14"/>
  <c r="J68" i="2"/>
  <c r="J155" i="6"/>
  <c r="J406" i="8"/>
  <c r="J478" i="8"/>
  <c r="J32" i="14"/>
  <c r="J49" i="14"/>
  <c r="J66" i="2"/>
  <c r="X65" i="2" s="1"/>
  <c r="J351" i="8" l="1"/>
  <c r="J352" i="8"/>
  <c r="X351" i="8" s="1"/>
  <c r="J333" i="8"/>
  <c r="J334" i="8"/>
  <c r="X333" i="8" s="1"/>
  <c r="J315" i="8"/>
  <c r="J316" i="8"/>
  <c r="X315" i="8" s="1"/>
  <c r="J297" i="8"/>
  <c r="J298" i="8"/>
  <c r="X297" i="8" s="1"/>
  <c r="J279" i="8"/>
  <c r="L279" i="8" s="1"/>
  <c r="J280" i="8"/>
  <c r="J261" i="8"/>
  <c r="L261" i="8" s="1"/>
  <c r="J262" i="8"/>
  <c r="J243" i="8"/>
  <c r="L243" i="8" s="1"/>
  <c r="J244" i="8"/>
  <c r="J225" i="8"/>
  <c r="L225" i="8" s="1"/>
  <c r="J226" i="8"/>
  <c r="J207" i="8"/>
  <c r="L207" i="8" s="1"/>
  <c r="J208" i="8"/>
  <c r="J189" i="8"/>
  <c r="L189" i="8" s="1"/>
  <c r="J190" i="8"/>
  <c r="J172" i="8"/>
  <c r="J173" i="8"/>
  <c r="X172" i="8" s="1"/>
  <c r="J154" i="8"/>
  <c r="J155" i="8"/>
  <c r="X154" i="8" s="1"/>
  <c r="J136" i="8"/>
  <c r="J137" i="8"/>
  <c r="X136" i="8" s="1"/>
  <c r="J118" i="8"/>
  <c r="J119" i="8"/>
  <c r="X118" i="8" s="1"/>
  <c r="J100" i="8"/>
  <c r="L100" i="8" s="1"/>
  <c r="J101" i="8"/>
  <c r="J82" i="8"/>
  <c r="L82" i="8" s="1"/>
  <c r="J83" i="8"/>
  <c r="J64" i="8"/>
  <c r="L64" i="8" s="1"/>
  <c r="J65" i="8"/>
  <c r="J46" i="8"/>
  <c r="L46" i="8" s="1"/>
  <c r="J47" i="8"/>
  <c r="J28" i="8"/>
  <c r="L28" i="8" s="1"/>
  <c r="J29" i="8"/>
  <c r="J11" i="8"/>
  <c r="J10" i="8"/>
  <c r="L10" i="8" s="1"/>
  <c r="E129" i="11" s="1"/>
  <c r="J316" i="7"/>
  <c r="J317" i="7"/>
  <c r="J298" i="7"/>
  <c r="J299" i="7"/>
  <c r="J280" i="7"/>
  <c r="X279" i="7" s="1"/>
  <c r="J281" i="7"/>
  <c r="J262" i="7"/>
  <c r="J263" i="7"/>
  <c r="R101" i="11" s="1"/>
  <c r="J244" i="7"/>
  <c r="X243" i="7" s="1"/>
  <c r="J245" i="7"/>
  <c r="J226" i="7"/>
  <c r="J227" i="7"/>
  <c r="J208" i="7"/>
  <c r="X207" i="7" s="1"/>
  <c r="J209" i="7"/>
  <c r="J190" i="7"/>
  <c r="J191" i="7"/>
  <c r="O101" i="11" s="1"/>
  <c r="J172" i="7"/>
  <c r="J173" i="7"/>
  <c r="L101" i="11" s="1"/>
  <c r="J155" i="7"/>
  <c r="J156" i="7"/>
  <c r="J137" i="7"/>
  <c r="X136" i="7" s="1"/>
  <c r="J138" i="7"/>
  <c r="I118" i="7"/>
  <c r="J119" i="7"/>
  <c r="X118" i="7" s="1"/>
  <c r="J120" i="7"/>
  <c r="J101" i="7"/>
  <c r="J102" i="7"/>
  <c r="R86" i="11" s="1"/>
  <c r="J83" i="7"/>
  <c r="X82" i="7" s="1"/>
  <c r="J84" i="7"/>
  <c r="J65" i="7"/>
  <c r="J66" i="7"/>
  <c r="J47" i="7"/>
  <c r="X46" i="7" s="1"/>
  <c r="J48" i="7"/>
  <c r="J29" i="7"/>
  <c r="J30" i="7"/>
  <c r="O86" i="11" s="1"/>
  <c r="J12" i="7"/>
  <c r="L86" i="11" s="1"/>
  <c r="J11" i="7"/>
  <c r="J101" i="6"/>
  <c r="X100" i="6" s="1"/>
  <c r="J83" i="6"/>
  <c r="X82" i="6" s="1"/>
  <c r="J65" i="6"/>
  <c r="X64" i="6" s="1"/>
  <c r="J48" i="6"/>
  <c r="X47" i="6" s="1"/>
  <c r="J30" i="6"/>
  <c r="X29" i="6" s="1"/>
  <c r="J12" i="6"/>
  <c r="X11" i="6" s="1"/>
  <c r="J66" i="5"/>
  <c r="J48" i="5"/>
  <c r="J30" i="5"/>
  <c r="J12" i="5"/>
  <c r="I130" i="11" l="1"/>
  <c r="X46" i="8"/>
  <c r="O130" i="11"/>
  <c r="X82" i="8"/>
  <c r="C158" i="11"/>
  <c r="X189" i="8"/>
  <c r="I158" i="11"/>
  <c r="X225" i="8"/>
  <c r="O158" i="11"/>
  <c r="X261" i="8"/>
  <c r="X476" i="8"/>
  <c r="X512" i="8"/>
  <c r="X135" i="6"/>
  <c r="X154" i="7"/>
  <c r="O100" i="11"/>
  <c r="X189" i="7"/>
  <c r="X225" i="7"/>
  <c r="R100" i="11"/>
  <c r="X261" i="7"/>
  <c r="X297" i="7"/>
  <c r="C130" i="11"/>
  <c r="X10" i="8"/>
  <c r="X117" i="8"/>
  <c r="L118" i="8"/>
  <c r="X153" i="8"/>
  <c r="L154" i="8"/>
  <c r="X296" i="8"/>
  <c r="L297" i="8"/>
  <c r="X332" i="8"/>
  <c r="L333" i="8"/>
  <c r="X117" i="6"/>
  <c r="X153" i="6"/>
  <c r="O85" i="11"/>
  <c r="X28" i="7"/>
  <c r="X64" i="7"/>
  <c r="R85" i="11"/>
  <c r="X100" i="7"/>
  <c r="F130" i="11"/>
  <c r="X28" i="8"/>
  <c r="L130" i="11"/>
  <c r="X64" i="8"/>
  <c r="R130" i="11"/>
  <c r="X100" i="8"/>
  <c r="F158" i="11"/>
  <c r="X207" i="8"/>
  <c r="L158" i="11"/>
  <c r="X243" i="8"/>
  <c r="R158" i="11"/>
  <c r="X279" i="8"/>
  <c r="X494" i="8"/>
  <c r="X530" i="8"/>
  <c r="L85" i="11"/>
  <c r="X10" i="7"/>
  <c r="L100" i="11"/>
  <c r="X171" i="7"/>
  <c r="X368" i="7"/>
  <c r="X404" i="7"/>
  <c r="X440" i="7"/>
  <c r="X315" i="7"/>
  <c r="X135" i="8"/>
  <c r="L136" i="8"/>
  <c r="X171" i="8"/>
  <c r="L172" i="8"/>
  <c r="X314" i="8"/>
  <c r="L315" i="8"/>
  <c r="X350" i="8"/>
  <c r="L351" i="8"/>
  <c r="C129" i="11"/>
  <c r="X9" i="8"/>
  <c r="I129" i="11"/>
  <c r="X45" i="8"/>
  <c r="O129" i="11"/>
  <c r="X81" i="8"/>
  <c r="C157" i="11"/>
  <c r="X188" i="8"/>
  <c r="I157" i="11"/>
  <c r="X224" i="8"/>
  <c r="O157" i="11"/>
  <c r="X260" i="8"/>
  <c r="X475" i="8"/>
  <c r="X511" i="8"/>
  <c r="F129" i="11"/>
  <c r="X27" i="8"/>
  <c r="L129" i="11"/>
  <c r="X63" i="8"/>
  <c r="R129" i="11"/>
  <c r="X99" i="8"/>
  <c r="F157" i="11"/>
  <c r="X206" i="8"/>
  <c r="L157" i="11"/>
  <c r="X242" i="8"/>
  <c r="R157" i="11"/>
  <c r="X278" i="8"/>
  <c r="X493" i="8"/>
  <c r="X529" i="8"/>
  <c r="J30" i="14"/>
  <c r="X29" i="14" s="1"/>
  <c r="J48" i="14"/>
  <c r="X47" i="14" s="1"/>
  <c r="J66" i="14"/>
  <c r="X65" i="14" s="1"/>
  <c r="J12" i="14"/>
  <c r="X11" i="14" s="1"/>
  <c r="J136" i="6"/>
  <c r="J118" i="6"/>
  <c r="J388" i="7"/>
  <c r="J513" i="8"/>
  <c r="J368" i="8"/>
  <c r="L368" i="8" s="1"/>
  <c r="J440" i="8"/>
  <c r="L440" i="8" s="1"/>
  <c r="J512" i="8"/>
  <c r="L512" i="8" s="1"/>
  <c r="J441" i="8"/>
  <c r="J370" i="7"/>
  <c r="J442" i="7"/>
  <c r="J387" i="8"/>
  <c r="J423" i="8"/>
  <c r="J459" i="8"/>
  <c r="J369" i="7"/>
  <c r="J441" i="7"/>
  <c r="J458" i="8"/>
  <c r="L458" i="8" s="1"/>
  <c r="J530" i="8"/>
  <c r="L530" i="8" s="1"/>
  <c r="J424" i="7"/>
  <c r="J352" i="7"/>
  <c r="J406" i="7"/>
  <c r="J423" i="7"/>
  <c r="J478" i="7"/>
  <c r="J405" i="8"/>
  <c r="J495" i="8"/>
  <c r="J334" i="7"/>
  <c r="J351" i="7"/>
  <c r="J405" i="7"/>
  <c r="J460" i="7"/>
  <c r="J477" i="7"/>
  <c r="J422" i="8"/>
  <c r="L422" i="8" s="1"/>
  <c r="J477" i="8"/>
  <c r="J494" i="8"/>
  <c r="L494" i="8" s="1"/>
  <c r="J154" i="6"/>
  <c r="J333" i="7"/>
  <c r="J387" i="7"/>
  <c r="J459" i="7"/>
  <c r="J369" i="8"/>
  <c r="J386" i="8"/>
  <c r="L386" i="8" s="1"/>
  <c r="J404" i="8"/>
  <c r="L404" i="8" s="1"/>
  <c r="J476" i="8"/>
  <c r="L476" i="8" s="1"/>
  <c r="J531" i="8"/>
  <c r="J65" i="1"/>
  <c r="J47" i="1"/>
  <c r="J29" i="1"/>
  <c r="J11" i="1"/>
  <c r="J100" i="6"/>
  <c r="J82" i="6"/>
  <c r="J64" i="6"/>
  <c r="J47" i="6"/>
  <c r="J29" i="6"/>
  <c r="J11" i="6"/>
  <c r="J65" i="5"/>
  <c r="X64" i="5" s="1"/>
  <c r="J47" i="5"/>
  <c r="J29" i="5"/>
  <c r="J11" i="5"/>
  <c r="X422" i="8" l="1"/>
  <c r="X10" i="6"/>
  <c r="L11" i="6"/>
  <c r="Q40" i="11" s="1"/>
  <c r="X81" i="6"/>
  <c r="L82" i="6"/>
  <c r="T55" i="11" s="1"/>
  <c r="X46" i="1"/>
  <c r="L47" i="1"/>
  <c r="Q26" i="10" s="1"/>
  <c r="X458" i="7"/>
  <c r="X350" i="7"/>
  <c r="X440" i="8"/>
  <c r="X368" i="8"/>
  <c r="X28" i="1"/>
  <c r="L29" i="1"/>
  <c r="N26" i="10" s="1"/>
  <c r="X476" i="7"/>
  <c r="X64" i="1"/>
  <c r="L65" i="1"/>
  <c r="X332" i="7"/>
  <c r="X458" i="8"/>
  <c r="X386" i="8"/>
  <c r="X422" i="7"/>
  <c r="X63" i="6"/>
  <c r="L64" i="6"/>
  <c r="Q55" i="11" s="1"/>
  <c r="X28" i="6"/>
  <c r="L29" i="6"/>
  <c r="T40" i="11" s="1"/>
  <c r="X99" i="6"/>
  <c r="L100" i="6"/>
  <c r="T25" i="11" s="1"/>
  <c r="X46" i="6"/>
  <c r="L47" i="6"/>
  <c r="X10" i="1"/>
  <c r="L11" i="1"/>
  <c r="K26" i="10" s="1"/>
  <c r="X404" i="8"/>
  <c r="X386" i="7"/>
  <c r="L29" i="5"/>
  <c r="X28" i="5"/>
  <c r="L11" i="5"/>
  <c r="X10" i="5"/>
  <c r="L47" i="5"/>
  <c r="X46" i="5"/>
  <c r="X116" i="6"/>
  <c r="X421" i="8"/>
  <c r="X439" i="8"/>
  <c r="X367" i="8"/>
  <c r="X134" i="6"/>
  <c r="X152" i="6"/>
  <c r="X457" i="8"/>
  <c r="X385" i="8"/>
  <c r="X403" i="8"/>
  <c r="J153" i="6"/>
  <c r="L153" i="6" s="1"/>
  <c r="J117" i="6"/>
  <c r="L117" i="6" s="1"/>
  <c r="Q70" i="11" s="1"/>
  <c r="J47" i="14"/>
  <c r="J65" i="14"/>
  <c r="J11" i="14"/>
  <c r="J29" i="14"/>
  <c r="J65" i="2"/>
  <c r="J135" i="6"/>
  <c r="L135" i="6" s="1"/>
  <c r="T70" i="11" s="1"/>
  <c r="X64" i="14" l="1"/>
  <c r="L65" i="14"/>
  <c r="Q11" i="15" s="1"/>
  <c r="X10" i="14"/>
  <c r="L11" i="14"/>
  <c r="K26" i="15" s="1"/>
  <c r="X46" i="14"/>
  <c r="L47" i="14"/>
  <c r="Q26" i="15" s="1"/>
  <c r="X28" i="14"/>
  <c r="L29" i="14"/>
  <c r="N26" i="15" s="1"/>
  <c r="X64" i="2"/>
  <c r="L65" i="2"/>
  <c r="J349" i="8"/>
  <c r="J350" i="8"/>
  <c r="J331" i="8"/>
  <c r="L331" i="8" s="1"/>
  <c r="J332" i="8"/>
  <c r="J313" i="8"/>
  <c r="J314" i="8"/>
  <c r="J295" i="8"/>
  <c r="L295" i="8" s="1"/>
  <c r="J296" i="8"/>
  <c r="J277" i="8"/>
  <c r="L277" i="8" s="1"/>
  <c r="J278" i="8"/>
  <c r="L278" i="8" s="1"/>
  <c r="J259" i="8"/>
  <c r="J260" i="8"/>
  <c r="L260" i="8" s="1"/>
  <c r="J241" i="8"/>
  <c r="L241" i="8" s="1"/>
  <c r="J242" i="8"/>
  <c r="L242" i="8" s="1"/>
  <c r="J223" i="8"/>
  <c r="J224" i="8"/>
  <c r="L224" i="8" s="1"/>
  <c r="J205" i="8"/>
  <c r="L205" i="8" s="1"/>
  <c r="J206" i="8"/>
  <c r="L206" i="8" s="1"/>
  <c r="J187" i="8"/>
  <c r="J188" i="8"/>
  <c r="L188" i="8" s="1"/>
  <c r="J170" i="8"/>
  <c r="J171" i="8"/>
  <c r="J152" i="8"/>
  <c r="L152" i="8" s="1"/>
  <c r="J153" i="8"/>
  <c r="J134" i="8"/>
  <c r="J135" i="8"/>
  <c r="J116" i="8"/>
  <c r="L116" i="8" s="1"/>
  <c r="J117" i="8"/>
  <c r="J98" i="8"/>
  <c r="L98" i="8" s="1"/>
  <c r="J99" i="8"/>
  <c r="L99" i="8" s="1"/>
  <c r="J80" i="8"/>
  <c r="J81" i="8"/>
  <c r="L81" i="8" s="1"/>
  <c r="J62" i="8"/>
  <c r="L62" i="8" s="1"/>
  <c r="J63" i="8"/>
  <c r="L63" i="8" s="1"/>
  <c r="J44" i="8"/>
  <c r="J45" i="8"/>
  <c r="L45" i="8" s="1"/>
  <c r="J26" i="8"/>
  <c r="L26" i="8" s="1"/>
  <c r="J27" i="8"/>
  <c r="L27" i="8" s="1"/>
  <c r="J8" i="8"/>
  <c r="J9" i="8"/>
  <c r="L9" i="8" s="1"/>
  <c r="E128" i="11" s="1"/>
  <c r="O179" i="7"/>
  <c r="O178" i="7"/>
  <c r="O177" i="7"/>
  <c r="O176" i="7"/>
  <c r="O175" i="7"/>
  <c r="O174" i="7"/>
  <c r="O173" i="7"/>
  <c r="O172" i="7"/>
  <c r="O171" i="7"/>
  <c r="O170" i="7"/>
  <c r="O169" i="7"/>
  <c r="J313" i="7"/>
  <c r="J314" i="7"/>
  <c r="L314" i="7" s="1"/>
  <c r="J315" i="7"/>
  <c r="J295" i="7"/>
  <c r="J296" i="7"/>
  <c r="L296" i="7" s="1"/>
  <c r="J297" i="7"/>
  <c r="J277" i="7"/>
  <c r="J278" i="7"/>
  <c r="L278" i="7" s="1"/>
  <c r="J279" i="7"/>
  <c r="J259" i="7"/>
  <c r="J260" i="7"/>
  <c r="L260" i="7" s="1"/>
  <c r="T98" i="11" s="1"/>
  <c r="J261" i="7"/>
  <c r="L261" i="7" s="1"/>
  <c r="T99" i="11" s="1"/>
  <c r="J241" i="7"/>
  <c r="J242" i="7"/>
  <c r="L242" i="7" s="1"/>
  <c r="J243" i="7"/>
  <c r="J223" i="7"/>
  <c r="J224" i="7"/>
  <c r="L224" i="7" s="1"/>
  <c r="J225" i="7"/>
  <c r="J205" i="7"/>
  <c r="J206" i="7"/>
  <c r="L206" i="7" s="1"/>
  <c r="J207" i="7"/>
  <c r="J187" i="7"/>
  <c r="J188" i="7"/>
  <c r="L188" i="7" s="1"/>
  <c r="Q98" i="11" s="1"/>
  <c r="J189" i="7"/>
  <c r="L189" i="7" s="1"/>
  <c r="Q99" i="11" s="1"/>
  <c r="J169" i="7"/>
  <c r="J170" i="7"/>
  <c r="L170" i="7" s="1"/>
  <c r="N98" i="11" s="1"/>
  <c r="J171" i="7"/>
  <c r="L171" i="7" s="1"/>
  <c r="N99" i="11" s="1"/>
  <c r="J152" i="7"/>
  <c r="J153" i="7"/>
  <c r="L153" i="7" s="1"/>
  <c r="J154" i="7"/>
  <c r="J134" i="7"/>
  <c r="J135" i="7"/>
  <c r="L135" i="7" s="1"/>
  <c r="J136" i="7"/>
  <c r="J116" i="7"/>
  <c r="J117" i="7"/>
  <c r="L117" i="7" s="1"/>
  <c r="J118" i="7"/>
  <c r="J98" i="7"/>
  <c r="J99" i="7"/>
  <c r="L99" i="7" s="1"/>
  <c r="T83" i="11" s="1"/>
  <c r="J100" i="7"/>
  <c r="J80" i="7"/>
  <c r="J81" i="7"/>
  <c r="J82" i="7"/>
  <c r="J62" i="7"/>
  <c r="J63" i="7"/>
  <c r="L63" i="7" s="1"/>
  <c r="J64" i="7"/>
  <c r="J44" i="7"/>
  <c r="J45" i="7"/>
  <c r="L45" i="7" s="1"/>
  <c r="J46" i="7"/>
  <c r="J26" i="7"/>
  <c r="J27" i="7"/>
  <c r="L27" i="7" s="1"/>
  <c r="Q83" i="11" s="1"/>
  <c r="J28" i="7"/>
  <c r="L28" i="7" s="1"/>
  <c r="Q84" i="11" s="1"/>
  <c r="J10" i="7"/>
  <c r="L10" i="7" s="1"/>
  <c r="N84" i="11" s="1"/>
  <c r="J9" i="7"/>
  <c r="L9" i="7" s="1"/>
  <c r="N83" i="11" s="1"/>
  <c r="J8" i="7"/>
  <c r="J312" i="7"/>
  <c r="J294" i="7"/>
  <c r="J276" i="7"/>
  <c r="J258" i="7"/>
  <c r="R96" i="11" s="1"/>
  <c r="J240" i="7"/>
  <c r="J222" i="7"/>
  <c r="J204" i="7"/>
  <c r="J186" i="7"/>
  <c r="O96" i="11" s="1"/>
  <c r="J168" i="7"/>
  <c r="L96" i="11" s="1"/>
  <c r="J151" i="7"/>
  <c r="J133" i="7"/>
  <c r="J115" i="7"/>
  <c r="J97" i="7"/>
  <c r="R81" i="11" s="1"/>
  <c r="J79" i="7"/>
  <c r="J61" i="7"/>
  <c r="J43" i="7"/>
  <c r="J25" i="7"/>
  <c r="O81" i="11" s="1"/>
  <c r="J7" i="7"/>
  <c r="L81" i="11" s="1"/>
  <c r="J99" i="6"/>
  <c r="J81" i="6"/>
  <c r="J63" i="6"/>
  <c r="J46" i="6"/>
  <c r="J28" i="6"/>
  <c r="J10" i="6"/>
  <c r="J64" i="5"/>
  <c r="J46" i="5"/>
  <c r="J28" i="5"/>
  <c r="J10" i="5"/>
  <c r="X62" i="6" l="1"/>
  <c r="L63" i="6"/>
  <c r="Q54" i="11" s="1"/>
  <c r="X242" i="7"/>
  <c r="L243" i="7"/>
  <c r="X314" i="7"/>
  <c r="L315" i="7"/>
  <c r="X81" i="7"/>
  <c r="L82" i="7"/>
  <c r="X153" i="7"/>
  <c r="L154" i="7"/>
  <c r="X224" i="7"/>
  <c r="L225" i="7"/>
  <c r="X296" i="7"/>
  <c r="L297" i="7"/>
  <c r="X45" i="7"/>
  <c r="L46" i="7"/>
  <c r="X80" i="6"/>
  <c r="L81" i="6"/>
  <c r="T54" i="11" s="1"/>
  <c r="X98" i="6"/>
  <c r="L99" i="6"/>
  <c r="T24" i="11" s="1"/>
  <c r="X63" i="7"/>
  <c r="L64" i="7"/>
  <c r="X135" i="7"/>
  <c r="L136" i="7"/>
  <c r="X206" i="7"/>
  <c r="L207" i="7"/>
  <c r="X278" i="7"/>
  <c r="L279" i="7"/>
  <c r="X117" i="7"/>
  <c r="L118" i="7"/>
  <c r="X63" i="5"/>
  <c r="L64" i="5"/>
  <c r="T10" i="11" s="1"/>
  <c r="X27" i="5"/>
  <c r="L28" i="5"/>
  <c r="X9" i="5"/>
  <c r="L10" i="5"/>
  <c r="X45" i="5"/>
  <c r="L46" i="5"/>
  <c r="X45" i="6"/>
  <c r="L46" i="6"/>
  <c r="L84" i="11"/>
  <c r="X9" i="7"/>
  <c r="O99" i="11"/>
  <c r="X188" i="7"/>
  <c r="R99" i="11"/>
  <c r="X260" i="7"/>
  <c r="O84" i="11"/>
  <c r="X27" i="7"/>
  <c r="R84" i="11"/>
  <c r="L100" i="7"/>
  <c r="T84" i="11" s="1"/>
  <c r="X99" i="7"/>
  <c r="L99" i="11"/>
  <c r="X170" i="7"/>
  <c r="X403" i="7"/>
  <c r="X475" i="7"/>
  <c r="X170" i="8"/>
  <c r="L171" i="8"/>
  <c r="X313" i="8"/>
  <c r="L314" i="8"/>
  <c r="X349" i="8"/>
  <c r="L350" i="8"/>
  <c r="X385" i="7"/>
  <c r="X457" i="7"/>
  <c r="X9" i="6"/>
  <c r="L10" i="6"/>
  <c r="Q39" i="11" s="1"/>
  <c r="X27" i="6"/>
  <c r="L28" i="6"/>
  <c r="T39" i="11" s="1"/>
  <c r="X80" i="7"/>
  <c r="L81" i="7"/>
  <c r="X367" i="7"/>
  <c r="X439" i="7"/>
  <c r="X295" i="8"/>
  <c r="L296" i="8"/>
  <c r="X331" i="8"/>
  <c r="L332" i="8"/>
  <c r="X152" i="8"/>
  <c r="X510" i="8" s="1"/>
  <c r="L153" i="8"/>
  <c r="X134" i="8"/>
  <c r="L135" i="8"/>
  <c r="X116" i="8"/>
  <c r="L117" i="8"/>
  <c r="X241" i="7"/>
  <c r="X313" i="7"/>
  <c r="X152" i="7"/>
  <c r="X151" i="6"/>
  <c r="X223" i="7"/>
  <c r="X295" i="7"/>
  <c r="C128" i="11"/>
  <c r="X8" i="8"/>
  <c r="I128" i="11"/>
  <c r="X44" i="8"/>
  <c r="O128" i="11"/>
  <c r="X80" i="8"/>
  <c r="C156" i="11"/>
  <c r="X187" i="8"/>
  <c r="I156" i="11"/>
  <c r="X223" i="8"/>
  <c r="O156" i="11"/>
  <c r="X259" i="8"/>
  <c r="X474" i="8"/>
  <c r="C127" i="11"/>
  <c r="L8" i="8"/>
  <c r="E127" i="11" s="1"/>
  <c r="I127" i="11"/>
  <c r="L44" i="8"/>
  <c r="O127" i="11"/>
  <c r="L80" i="8"/>
  <c r="C155" i="11"/>
  <c r="L187" i="8"/>
  <c r="I155" i="11"/>
  <c r="L223" i="8"/>
  <c r="O155" i="11"/>
  <c r="L259" i="8"/>
  <c r="X115" i="6"/>
  <c r="F128" i="11"/>
  <c r="X26" i="8"/>
  <c r="L128" i="11"/>
  <c r="X62" i="8"/>
  <c r="R128" i="11"/>
  <c r="X98" i="8"/>
  <c r="F156" i="11"/>
  <c r="X205" i="8"/>
  <c r="L156" i="11"/>
  <c r="X241" i="8"/>
  <c r="R156" i="11"/>
  <c r="X277" i="8"/>
  <c r="X492" i="8"/>
  <c r="X528" i="8"/>
  <c r="X133" i="6"/>
  <c r="X133" i="8"/>
  <c r="L134" i="8"/>
  <c r="X169" i="8"/>
  <c r="L170" i="8"/>
  <c r="X312" i="8"/>
  <c r="X324" i="8" s="1"/>
  <c r="L313" i="8"/>
  <c r="X348" i="8"/>
  <c r="L349" i="8"/>
  <c r="X44" i="7"/>
  <c r="L83" i="11"/>
  <c r="X8" i="7"/>
  <c r="L169" i="7"/>
  <c r="N97" i="11" s="1"/>
  <c r="L97" i="11"/>
  <c r="X168" i="7"/>
  <c r="L241" i="7"/>
  <c r="X240" i="7"/>
  <c r="L313" i="7"/>
  <c r="X312" i="7"/>
  <c r="X62" i="7"/>
  <c r="L80" i="7"/>
  <c r="X79" i="7"/>
  <c r="X134" i="7"/>
  <c r="L152" i="7"/>
  <c r="X151" i="7"/>
  <c r="X205" i="7"/>
  <c r="L223" i="7"/>
  <c r="X222" i="7"/>
  <c r="X277" i="7"/>
  <c r="L295" i="7"/>
  <c r="X294" i="7"/>
  <c r="L26" i="7"/>
  <c r="Q82" i="11" s="1"/>
  <c r="O82" i="11"/>
  <c r="X25" i="7"/>
  <c r="X456" i="7"/>
  <c r="L62" i="7"/>
  <c r="X61" i="7"/>
  <c r="X116" i="7"/>
  <c r="L134" i="7"/>
  <c r="X133" i="7"/>
  <c r="O98" i="11"/>
  <c r="X187" i="7"/>
  <c r="L205" i="7"/>
  <c r="X204" i="7"/>
  <c r="R98" i="11"/>
  <c r="X259" i="7"/>
  <c r="L277" i="7"/>
  <c r="X276" i="7"/>
  <c r="L98" i="7"/>
  <c r="T82" i="11" s="1"/>
  <c r="R82" i="11"/>
  <c r="X97" i="7"/>
  <c r="L8" i="7"/>
  <c r="N82" i="11" s="1"/>
  <c r="L82" i="11"/>
  <c r="X7" i="7"/>
  <c r="O83" i="11"/>
  <c r="X26" i="7"/>
  <c r="L44" i="7"/>
  <c r="X43" i="7"/>
  <c r="R83" i="11"/>
  <c r="X98" i="7"/>
  <c r="L116" i="7"/>
  <c r="X115" i="7"/>
  <c r="L98" i="11"/>
  <c r="X169" i="7"/>
  <c r="L187" i="7"/>
  <c r="Q97" i="11" s="1"/>
  <c r="O97" i="11"/>
  <c r="X186" i="7"/>
  <c r="X402" i="7"/>
  <c r="L259" i="7"/>
  <c r="T97" i="11" s="1"/>
  <c r="R97" i="11"/>
  <c r="X258" i="7"/>
  <c r="X324" i="7"/>
  <c r="X474" i="7"/>
  <c r="X25" i="8"/>
  <c r="F127" i="11"/>
  <c r="X61" i="8"/>
  <c r="X73" i="8" s="1"/>
  <c r="L127" i="11"/>
  <c r="X97" i="8"/>
  <c r="R127" i="11"/>
  <c r="X204" i="8"/>
  <c r="X216" i="8" s="1"/>
  <c r="F155" i="11"/>
  <c r="X240" i="8"/>
  <c r="X252" i="8" s="1"/>
  <c r="L155" i="11"/>
  <c r="X276" i="8"/>
  <c r="X288" i="8" s="1"/>
  <c r="R155" i="11"/>
  <c r="J73" i="7"/>
  <c r="L61" i="7"/>
  <c r="J145" i="7"/>
  <c r="L133" i="7"/>
  <c r="J216" i="7"/>
  <c r="L204" i="7"/>
  <c r="J288" i="7"/>
  <c r="L276" i="7"/>
  <c r="J19" i="7"/>
  <c r="L7" i="7"/>
  <c r="N81" i="11" s="1"/>
  <c r="J91" i="7"/>
  <c r="L79" i="7"/>
  <c r="J163" i="7"/>
  <c r="L151" i="7"/>
  <c r="J234" i="7"/>
  <c r="L222" i="7"/>
  <c r="J306" i="7"/>
  <c r="L294" i="7"/>
  <c r="J37" i="7"/>
  <c r="J38" i="7" s="1"/>
  <c r="L25" i="7"/>
  <c r="Q81" i="11" s="1"/>
  <c r="J109" i="7"/>
  <c r="J110" i="7" s="1"/>
  <c r="L97" i="7"/>
  <c r="T81" i="11" s="1"/>
  <c r="J180" i="7"/>
  <c r="L168" i="7"/>
  <c r="N96" i="11" s="1"/>
  <c r="J252" i="7"/>
  <c r="L240" i="7"/>
  <c r="J324" i="7"/>
  <c r="L312" i="7"/>
  <c r="J55" i="7"/>
  <c r="J56" i="7" s="1"/>
  <c r="L43" i="7"/>
  <c r="J127" i="7"/>
  <c r="J128" i="7" s="1"/>
  <c r="L115" i="7"/>
  <c r="J198" i="7"/>
  <c r="L186" i="7"/>
  <c r="Q96" i="11" s="1"/>
  <c r="J270" i="7"/>
  <c r="L258" i="7"/>
  <c r="T96" i="11" s="1"/>
  <c r="X7" i="8"/>
  <c r="X43" i="8"/>
  <c r="X79" i="8"/>
  <c r="X115" i="8"/>
  <c r="X151" i="8"/>
  <c r="X186" i="8"/>
  <c r="X222" i="8"/>
  <c r="X258" i="8"/>
  <c r="X294" i="8"/>
  <c r="X306" i="8" s="1"/>
  <c r="X330" i="8"/>
  <c r="X342" i="8" s="1"/>
  <c r="X37" i="8"/>
  <c r="X109" i="8"/>
  <c r="X145" i="8"/>
  <c r="X181" i="8"/>
  <c r="X455" i="8"/>
  <c r="X491" i="8"/>
  <c r="X527" i="8"/>
  <c r="X360" i="8"/>
  <c r="W54" i="7"/>
  <c r="W269" i="7"/>
  <c r="W72" i="7"/>
  <c r="W144" i="7"/>
  <c r="W215" i="7"/>
  <c r="W287" i="7"/>
  <c r="W126" i="7"/>
  <c r="W18" i="7"/>
  <c r="W90" i="7"/>
  <c r="W162" i="7"/>
  <c r="W233" i="7"/>
  <c r="W305" i="7"/>
  <c r="W197" i="7"/>
  <c r="W36" i="7"/>
  <c r="W108" i="7"/>
  <c r="W179" i="7"/>
  <c r="W251" i="7"/>
  <c r="W323" i="7"/>
  <c r="J474" i="7"/>
  <c r="L474" i="7" s="1"/>
  <c r="J368" i="7"/>
  <c r="L368" i="7" s="1"/>
  <c r="J440" i="7"/>
  <c r="L440" i="7" s="1"/>
  <c r="J329" i="7"/>
  <c r="L329" i="7" s="1"/>
  <c r="J349" i="7"/>
  <c r="L349" i="7" s="1"/>
  <c r="J134" i="6"/>
  <c r="L134" i="6" s="1"/>
  <c r="T69" i="11" s="1"/>
  <c r="J421" i="7"/>
  <c r="L421" i="7" s="1"/>
  <c r="J332" i="7"/>
  <c r="L332" i="7" s="1"/>
  <c r="J385" i="8"/>
  <c r="L385" i="8" s="1"/>
  <c r="J384" i="8"/>
  <c r="L384" i="8" s="1"/>
  <c r="J437" i="7"/>
  <c r="L437" i="7" s="1"/>
  <c r="J475" i="8"/>
  <c r="L475" i="8" s="1"/>
  <c r="J366" i="7"/>
  <c r="L366" i="7" s="1"/>
  <c r="J476" i="7"/>
  <c r="L476" i="7" s="1"/>
  <c r="J474" i="8"/>
  <c r="L474" i="8" s="1"/>
  <c r="J421" i="8"/>
  <c r="L421" i="8" s="1"/>
  <c r="J457" i="8"/>
  <c r="L457" i="8" s="1"/>
  <c r="J420" i="8"/>
  <c r="L420" i="8" s="1"/>
  <c r="J367" i="8"/>
  <c r="L367" i="8" s="1"/>
  <c r="J403" i="8"/>
  <c r="L403" i="8" s="1"/>
  <c r="J455" i="7"/>
  <c r="L455" i="7" s="1"/>
  <c r="J350" i="7"/>
  <c r="L350" i="7" s="1"/>
  <c r="J422" i="7"/>
  <c r="L422" i="7" s="1"/>
  <c r="J456" i="7"/>
  <c r="L456" i="7" s="1"/>
  <c r="J330" i="7"/>
  <c r="L330" i="7" s="1"/>
  <c r="J347" i="7"/>
  <c r="L347" i="7" s="1"/>
  <c r="J419" i="7"/>
  <c r="L419" i="7" s="1"/>
  <c r="J473" i="7"/>
  <c r="L473" i="7" s="1"/>
  <c r="J331" i="7"/>
  <c r="L331" i="7" s="1"/>
  <c r="J348" i="7"/>
  <c r="L348" i="7" s="1"/>
  <c r="J386" i="7"/>
  <c r="L386" i="7" s="1"/>
  <c r="J403" i="7"/>
  <c r="L403" i="7" s="1"/>
  <c r="J420" i="7"/>
  <c r="L420" i="7" s="1"/>
  <c r="J458" i="7"/>
  <c r="L458" i="7" s="1"/>
  <c r="J475" i="7"/>
  <c r="L475" i="7" s="1"/>
  <c r="J404" i="7"/>
  <c r="L404" i="7" s="1"/>
  <c r="J438" i="7"/>
  <c r="L438" i="7" s="1"/>
  <c r="J383" i="7"/>
  <c r="L383" i="7" s="1"/>
  <c r="J401" i="7"/>
  <c r="L401" i="7" s="1"/>
  <c r="J367" i="7"/>
  <c r="L367" i="7" s="1"/>
  <c r="J384" i="7"/>
  <c r="L384" i="7" s="1"/>
  <c r="J439" i="7"/>
  <c r="L439" i="7" s="1"/>
  <c r="J116" i="6"/>
  <c r="L116" i="6" s="1"/>
  <c r="Q69" i="11" s="1"/>
  <c r="J385" i="7"/>
  <c r="L385" i="7" s="1"/>
  <c r="J152" i="6"/>
  <c r="L152" i="6" s="1"/>
  <c r="J365" i="7"/>
  <c r="L365" i="7" s="1"/>
  <c r="J402" i="7"/>
  <c r="L402" i="7" s="1"/>
  <c r="J457" i="7"/>
  <c r="L457" i="7" s="1"/>
  <c r="J439" i="8"/>
  <c r="L439" i="8" s="1"/>
  <c r="J492" i="8"/>
  <c r="L492" i="8" s="1"/>
  <c r="J528" i="8"/>
  <c r="L528" i="8" s="1"/>
  <c r="J438" i="8"/>
  <c r="L438" i="8" s="1"/>
  <c r="J511" i="8"/>
  <c r="L511" i="8" s="1"/>
  <c r="J366" i="8"/>
  <c r="L366" i="8" s="1"/>
  <c r="J510" i="8"/>
  <c r="L510" i="8" s="1"/>
  <c r="J402" i="8"/>
  <c r="L402" i="8" s="1"/>
  <c r="J456" i="8"/>
  <c r="L456" i="8" s="1"/>
  <c r="J493" i="8"/>
  <c r="L493" i="8" s="1"/>
  <c r="J529" i="8"/>
  <c r="L529" i="8" s="1"/>
  <c r="X325" i="8" l="1"/>
  <c r="X421" i="7"/>
  <c r="X331" i="7"/>
  <c r="X349" i="7"/>
  <c r="X270" i="8"/>
  <c r="X271" i="8" s="1"/>
  <c r="X234" i="8"/>
  <c r="X235" i="8" s="1"/>
  <c r="X420" i="8"/>
  <c r="X438" i="8"/>
  <c r="X366" i="8"/>
  <c r="X456" i="8"/>
  <c r="X384" i="8"/>
  <c r="X402" i="8"/>
  <c r="X146" i="8"/>
  <c r="X419" i="8"/>
  <c r="X383" i="8"/>
  <c r="X145" i="7"/>
  <c r="X234" i="7"/>
  <c r="X383" i="7"/>
  <c r="J92" i="7"/>
  <c r="X253" i="8"/>
  <c r="X127" i="7"/>
  <c r="X55" i="7"/>
  <c r="X19" i="7"/>
  <c r="X306" i="7"/>
  <c r="X455" i="7"/>
  <c r="X473" i="7"/>
  <c r="X329" i="7"/>
  <c r="X180" i="7"/>
  <c r="X365" i="7"/>
  <c r="X216" i="7"/>
  <c r="X343" i="8"/>
  <c r="X270" i="7"/>
  <c r="X419" i="7"/>
  <c r="X384" i="7"/>
  <c r="X420" i="7"/>
  <c r="X348" i="7"/>
  <c r="X37" i="7"/>
  <c r="X366" i="7"/>
  <c r="X91" i="7"/>
  <c r="X347" i="7"/>
  <c r="X198" i="7"/>
  <c r="X437" i="7"/>
  <c r="X288" i="7"/>
  <c r="X307" i="8"/>
  <c r="X289" i="8"/>
  <c r="X217" i="8"/>
  <c r="X330" i="7"/>
  <c r="X109" i="7"/>
  <c r="X73" i="7"/>
  <c r="X438" i="7"/>
  <c r="X163" i="7"/>
  <c r="X485" i="7" s="1"/>
  <c r="X401" i="7"/>
  <c r="X252" i="7"/>
  <c r="J431" i="7"/>
  <c r="J271" i="7"/>
  <c r="J485" i="7"/>
  <c r="J341" i="7"/>
  <c r="J181" i="7"/>
  <c r="J395" i="7"/>
  <c r="J235" i="7"/>
  <c r="J449" i="7"/>
  <c r="J289" i="7"/>
  <c r="J146" i="7"/>
  <c r="J359" i="7"/>
  <c r="J199" i="7"/>
  <c r="J413" i="7"/>
  <c r="J253" i="7"/>
  <c r="J307" i="7"/>
  <c r="J467" i="7"/>
  <c r="J20" i="7"/>
  <c r="J377" i="7"/>
  <c r="J217" i="7"/>
  <c r="J74" i="7"/>
  <c r="X127" i="8"/>
  <c r="X128" i="8" s="1"/>
  <c r="X38" i="8"/>
  <c r="X401" i="8"/>
  <c r="X91" i="8"/>
  <c r="X92" i="8" s="1"/>
  <c r="X503" i="8"/>
  <c r="X467" i="8"/>
  <c r="X431" i="8"/>
  <c r="X395" i="8"/>
  <c r="X74" i="8"/>
  <c r="X509" i="8"/>
  <c r="X198" i="8"/>
  <c r="X199" i="8" s="1"/>
  <c r="X365" i="8"/>
  <c r="X55" i="8"/>
  <c r="X56" i="8" s="1"/>
  <c r="X539" i="8"/>
  <c r="X437" i="8"/>
  <c r="X110" i="8"/>
  <c r="X473" i="8"/>
  <c r="X163" i="8"/>
  <c r="X19" i="8"/>
  <c r="X20" i="8" s="1"/>
  <c r="W430" i="7"/>
  <c r="W484" i="7"/>
  <c r="W340" i="7"/>
  <c r="W466" i="7"/>
  <c r="W376" i="7"/>
  <c r="W448" i="7"/>
  <c r="W412" i="7"/>
  <c r="W358" i="7"/>
  <c r="W394" i="7"/>
  <c r="J64" i="1"/>
  <c r="L64" i="1" s="1"/>
  <c r="J46" i="1"/>
  <c r="L46" i="1" s="1"/>
  <c r="Q25" i="10" s="1"/>
  <c r="J28" i="1"/>
  <c r="L28" i="1" s="1"/>
  <c r="N25" i="10" s="1"/>
  <c r="J10" i="1"/>
  <c r="L10" i="1" s="1"/>
  <c r="K25" i="10" s="1"/>
  <c r="O108" i="8"/>
  <c r="O107" i="8"/>
  <c r="O106" i="8"/>
  <c r="O105" i="8"/>
  <c r="O104" i="8"/>
  <c r="O103" i="8"/>
  <c r="O102" i="8"/>
  <c r="O101" i="8"/>
  <c r="O100" i="8"/>
  <c r="O99" i="8"/>
  <c r="O98" i="8"/>
  <c r="O97" i="8"/>
  <c r="O90" i="8"/>
  <c r="O89" i="8"/>
  <c r="O88" i="8"/>
  <c r="O87" i="8"/>
  <c r="O86" i="8"/>
  <c r="O85" i="8"/>
  <c r="O84" i="8"/>
  <c r="O83" i="8"/>
  <c r="O82" i="8"/>
  <c r="O81" i="8"/>
  <c r="O80" i="8"/>
  <c r="O79" i="8"/>
  <c r="O72" i="8"/>
  <c r="O71" i="8"/>
  <c r="O70" i="8"/>
  <c r="O69" i="8"/>
  <c r="O68" i="8"/>
  <c r="O67" i="8"/>
  <c r="O66" i="8"/>
  <c r="O65" i="8"/>
  <c r="O64" i="8"/>
  <c r="O63" i="8"/>
  <c r="O62" i="8"/>
  <c r="O61" i="8"/>
  <c r="O54" i="8"/>
  <c r="O53" i="8"/>
  <c r="O52" i="8"/>
  <c r="O51" i="8"/>
  <c r="O50" i="8"/>
  <c r="O49" i="8"/>
  <c r="O48" i="8"/>
  <c r="O47" i="8"/>
  <c r="O46" i="8"/>
  <c r="O45" i="8"/>
  <c r="O44" i="8"/>
  <c r="O43" i="8"/>
  <c r="O18" i="8"/>
  <c r="O17" i="8"/>
  <c r="O16" i="8"/>
  <c r="O15" i="8"/>
  <c r="O14" i="8"/>
  <c r="O13" i="8"/>
  <c r="O12" i="8"/>
  <c r="O11" i="8"/>
  <c r="O10" i="8"/>
  <c r="O9" i="8"/>
  <c r="O8" i="8"/>
  <c r="O7" i="8"/>
  <c r="O36" i="8"/>
  <c r="O35" i="8"/>
  <c r="O34" i="8"/>
  <c r="O33" i="8"/>
  <c r="O32" i="8"/>
  <c r="O31" i="8"/>
  <c r="O30" i="8"/>
  <c r="O29" i="8"/>
  <c r="O28" i="8"/>
  <c r="O27" i="8"/>
  <c r="O26" i="8"/>
  <c r="O25" i="8"/>
  <c r="X92" i="7" l="1"/>
  <c r="X74" i="7"/>
  <c r="J64" i="14"/>
  <c r="X63" i="1"/>
  <c r="J10" i="14"/>
  <c r="X9" i="1"/>
  <c r="J28" i="14"/>
  <c r="X27" i="1"/>
  <c r="J46" i="14"/>
  <c r="X45" i="1"/>
  <c r="X110" i="7"/>
  <c r="X38" i="7"/>
  <c r="X128" i="7"/>
  <c r="X377" i="7"/>
  <c r="X378" i="7" s="1"/>
  <c r="X217" i="7"/>
  <c r="X359" i="7"/>
  <c r="X360" i="7" s="1"/>
  <c r="X199" i="7"/>
  <c r="X56" i="7"/>
  <c r="X146" i="7"/>
  <c r="X449" i="7"/>
  <c r="X450" i="7" s="1"/>
  <c r="X289" i="7"/>
  <c r="X271" i="7"/>
  <c r="X431" i="7"/>
  <c r="X432" i="7" s="1"/>
  <c r="X467" i="7"/>
  <c r="X468" i="7" s="1"/>
  <c r="X307" i="7"/>
  <c r="X20" i="7"/>
  <c r="X235" i="7"/>
  <c r="X395" i="7"/>
  <c r="X396" i="7" s="1"/>
  <c r="X341" i="7"/>
  <c r="X181" i="7"/>
  <c r="J468" i="7"/>
  <c r="X253" i="7"/>
  <c r="X413" i="7"/>
  <c r="X414" i="7" s="1"/>
  <c r="J360" i="7"/>
  <c r="J396" i="7"/>
  <c r="J414" i="7"/>
  <c r="J378" i="7"/>
  <c r="J450" i="7"/>
  <c r="J342" i="7"/>
  <c r="J432" i="7"/>
  <c r="X468" i="8"/>
  <c r="X521" i="8"/>
  <c r="X432" i="8"/>
  <c r="X377" i="8"/>
  <c r="X378" i="8" s="1"/>
  <c r="X164" i="8"/>
  <c r="X485" i="8"/>
  <c r="X486" i="8" s="1"/>
  <c r="X449" i="8"/>
  <c r="X450" i="8" s="1"/>
  <c r="X504" i="8"/>
  <c r="X396" i="8"/>
  <c r="X413" i="8"/>
  <c r="X414" i="8" s="1"/>
  <c r="J64" i="2"/>
  <c r="P114" i="8"/>
  <c r="Q114" i="8" s="1"/>
  <c r="R114" i="8" s="1"/>
  <c r="S114" i="8" s="1"/>
  <c r="T114" i="8" s="1"/>
  <c r="U114" i="8" s="1"/>
  <c r="V114" i="8" s="1"/>
  <c r="O115" i="8"/>
  <c r="O116" i="8"/>
  <c r="O117" i="8"/>
  <c r="O118" i="8"/>
  <c r="O119" i="8"/>
  <c r="O120" i="8"/>
  <c r="O121" i="8"/>
  <c r="O122" i="8"/>
  <c r="O123" i="8"/>
  <c r="O124" i="8"/>
  <c r="O125" i="8"/>
  <c r="O126" i="8"/>
  <c r="P132" i="8"/>
  <c r="Q132" i="8" s="1"/>
  <c r="R132" i="8" s="1"/>
  <c r="S132" i="8" s="1"/>
  <c r="T132" i="8" s="1"/>
  <c r="U132" i="8" s="1"/>
  <c r="V132" i="8" s="1"/>
  <c r="O133" i="8"/>
  <c r="O134" i="8"/>
  <c r="O135" i="8"/>
  <c r="O136" i="8"/>
  <c r="O137" i="8"/>
  <c r="O138" i="8"/>
  <c r="O139" i="8"/>
  <c r="O140" i="8"/>
  <c r="O141" i="8"/>
  <c r="O142" i="8"/>
  <c r="O143" i="8"/>
  <c r="O144" i="8"/>
  <c r="P150" i="8"/>
  <c r="Q150" i="8" s="1"/>
  <c r="R150" i="8" s="1"/>
  <c r="S150" i="8" s="1"/>
  <c r="T150" i="8" s="1"/>
  <c r="U150" i="8" s="1"/>
  <c r="V150" i="8" s="1"/>
  <c r="O151" i="8"/>
  <c r="O152" i="8"/>
  <c r="O153" i="8"/>
  <c r="O154" i="8"/>
  <c r="O155" i="8"/>
  <c r="O156" i="8"/>
  <c r="O157" i="8"/>
  <c r="O158" i="8"/>
  <c r="O159" i="8"/>
  <c r="O160" i="8"/>
  <c r="O161" i="8"/>
  <c r="O162" i="8"/>
  <c r="P168" i="8"/>
  <c r="Q168" i="8" s="1"/>
  <c r="R168" i="8" s="1"/>
  <c r="S168" i="8" s="1"/>
  <c r="T168" i="8" s="1"/>
  <c r="U168" i="8" s="1"/>
  <c r="V168" i="8" s="1"/>
  <c r="O169" i="8"/>
  <c r="O170" i="8"/>
  <c r="O171" i="8"/>
  <c r="O172" i="8"/>
  <c r="O173" i="8"/>
  <c r="O174" i="8"/>
  <c r="O175" i="8"/>
  <c r="O176" i="8"/>
  <c r="O177" i="8"/>
  <c r="O178" i="8"/>
  <c r="O179" i="8"/>
  <c r="O180" i="8"/>
  <c r="O109" i="8"/>
  <c r="P96" i="8"/>
  <c r="Q96" i="8" s="1"/>
  <c r="R96" i="8" s="1"/>
  <c r="S96" i="8" s="1"/>
  <c r="T96" i="8" s="1"/>
  <c r="U96" i="8" s="1"/>
  <c r="V96" i="8" s="1"/>
  <c r="P78" i="8"/>
  <c r="Q78" i="8" s="1"/>
  <c r="R78" i="8" s="1"/>
  <c r="S78" i="8" s="1"/>
  <c r="T78" i="8" s="1"/>
  <c r="U78" i="8" s="1"/>
  <c r="V78" i="8" s="1"/>
  <c r="P60" i="8"/>
  <c r="Q60" i="8" s="1"/>
  <c r="R60" i="8" s="1"/>
  <c r="S60" i="8" s="1"/>
  <c r="T60" i="8" s="1"/>
  <c r="U60" i="8" s="1"/>
  <c r="V60" i="8" s="1"/>
  <c r="P42" i="8"/>
  <c r="Q42" i="8" s="1"/>
  <c r="R42" i="8" s="1"/>
  <c r="S42" i="8" s="1"/>
  <c r="T42" i="8" s="1"/>
  <c r="U42" i="8" s="1"/>
  <c r="V42" i="8" s="1"/>
  <c r="P24" i="8"/>
  <c r="Q24" i="8" s="1"/>
  <c r="R24" i="8" s="1"/>
  <c r="S24" i="8" s="1"/>
  <c r="T24" i="8" s="1"/>
  <c r="U24" i="8" s="1"/>
  <c r="V24" i="8" s="1"/>
  <c r="J348" i="8"/>
  <c r="J330" i="8"/>
  <c r="L330" i="8" s="1"/>
  <c r="J312" i="8"/>
  <c r="L312" i="8" s="1"/>
  <c r="J294" i="8"/>
  <c r="L294" i="8" s="1"/>
  <c r="J276" i="8"/>
  <c r="J258" i="8"/>
  <c r="J240" i="8"/>
  <c r="J222" i="8"/>
  <c r="J204" i="8"/>
  <c r="J186" i="8"/>
  <c r="C154" i="11" s="1"/>
  <c r="J169" i="8"/>
  <c r="J151" i="8"/>
  <c r="J133" i="8"/>
  <c r="J115" i="8"/>
  <c r="J97" i="8"/>
  <c r="J79" i="8"/>
  <c r="J61" i="8"/>
  <c r="J43" i="8"/>
  <c r="J25" i="8"/>
  <c r="J7" i="8"/>
  <c r="L133" i="8" l="1"/>
  <c r="L151" i="8"/>
  <c r="X45" i="14"/>
  <c r="L46" i="14"/>
  <c r="Q25" i="15" s="1"/>
  <c r="X9" i="14"/>
  <c r="L10" i="14"/>
  <c r="K25" i="15" s="1"/>
  <c r="L169" i="8"/>
  <c r="L115" i="8"/>
  <c r="X27" i="14"/>
  <c r="L28" i="14"/>
  <c r="N25" i="15" s="1"/>
  <c r="X63" i="14"/>
  <c r="L64" i="14"/>
  <c r="Q10" i="15" s="1"/>
  <c r="X63" i="2"/>
  <c r="L64" i="2"/>
  <c r="L258" i="8"/>
  <c r="O154" i="11"/>
  <c r="L61" i="8"/>
  <c r="L126" i="11"/>
  <c r="L204" i="8"/>
  <c r="F154" i="11"/>
  <c r="L276" i="8"/>
  <c r="R154" i="11"/>
  <c r="L7" i="8"/>
  <c r="E126" i="11" s="1"/>
  <c r="C126" i="11"/>
  <c r="L222" i="8"/>
  <c r="I154" i="11"/>
  <c r="X342" i="7"/>
  <c r="L43" i="8"/>
  <c r="I126" i="11"/>
  <c r="L79" i="8"/>
  <c r="O126" i="11"/>
  <c r="L25" i="8"/>
  <c r="F126" i="11"/>
  <c r="L97" i="8"/>
  <c r="R126" i="11"/>
  <c r="L240" i="8"/>
  <c r="L154" i="11"/>
  <c r="X522" i="8"/>
  <c r="J360" i="8"/>
  <c r="L348" i="8"/>
  <c r="J198" i="8"/>
  <c r="L186" i="8"/>
  <c r="J145" i="8"/>
  <c r="W144" i="8"/>
  <c r="J19" i="8"/>
  <c r="W18" i="8"/>
  <c r="J91" i="8"/>
  <c r="W90" i="8"/>
  <c r="J163" i="8"/>
  <c r="W162" i="8"/>
  <c r="W233" i="8"/>
  <c r="J234" i="8"/>
  <c r="J306" i="8"/>
  <c r="W305" i="8"/>
  <c r="W72" i="8"/>
  <c r="J73" i="8"/>
  <c r="W287" i="8"/>
  <c r="J288" i="8"/>
  <c r="W108" i="8"/>
  <c r="J109" i="8"/>
  <c r="J252" i="8"/>
  <c r="W251" i="8"/>
  <c r="J324" i="8"/>
  <c r="W323" i="8"/>
  <c r="W215" i="8"/>
  <c r="J216" i="8"/>
  <c r="W359" i="8"/>
  <c r="W36" i="8"/>
  <c r="J37" i="8"/>
  <c r="W180" i="8"/>
  <c r="J181" i="8"/>
  <c r="W54" i="8"/>
  <c r="J55" i="8"/>
  <c r="W126" i="8"/>
  <c r="J127" i="8"/>
  <c r="W197" i="8"/>
  <c r="W269" i="8"/>
  <c r="J270" i="8"/>
  <c r="W341" i="8"/>
  <c r="J342" i="8"/>
  <c r="O145" i="8"/>
  <c r="J419" i="8"/>
  <c r="L419" i="8" s="1"/>
  <c r="J491" i="8"/>
  <c r="L491" i="8" s="1"/>
  <c r="O127" i="8"/>
  <c r="O163" i="8"/>
  <c r="O181" i="8"/>
  <c r="J401" i="8"/>
  <c r="L401" i="8" s="1"/>
  <c r="J473" i="8"/>
  <c r="L473" i="8" s="1"/>
  <c r="O73" i="8"/>
  <c r="J365" i="8"/>
  <c r="L365" i="8" s="1"/>
  <c r="J437" i="8"/>
  <c r="L437" i="8" s="1"/>
  <c r="J509" i="8"/>
  <c r="L509" i="8" s="1"/>
  <c r="O55" i="8"/>
  <c r="J383" i="8"/>
  <c r="L383" i="8" s="1"/>
  <c r="J455" i="8"/>
  <c r="L455" i="8" s="1"/>
  <c r="J527" i="8"/>
  <c r="L527" i="8" s="1"/>
  <c r="O37" i="8"/>
  <c r="O91" i="8"/>
  <c r="O92" i="8" s="1"/>
  <c r="O146" i="8" l="1"/>
  <c r="J199" i="8"/>
  <c r="O38" i="8"/>
  <c r="J343" i="8"/>
  <c r="J521" i="8"/>
  <c r="J56" i="8"/>
  <c r="J217" i="8"/>
  <c r="J395" i="8"/>
  <c r="W430" i="8"/>
  <c r="J289" i="8"/>
  <c r="J467" i="8"/>
  <c r="W484" i="8"/>
  <c r="W520" i="8"/>
  <c r="W376" i="8"/>
  <c r="W394" i="8"/>
  <c r="J253" i="8"/>
  <c r="J431" i="8"/>
  <c r="W466" i="8"/>
  <c r="J307" i="8"/>
  <c r="J485" i="8"/>
  <c r="J164" i="8"/>
  <c r="J20" i="8"/>
  <c r="J377" i="8"/>
  <c r="J38" i="8"/>
  <c r="J271" i="8"/>
  <c r="J449" i="8"/>
  <c r="J128" i="8"/>
  <c r="J539" i="8"/>
  <c r="W502" i="8"/>
  <c r="J110" i="8"/>
  <c r="J74" i="8"/>
  <c r="J235" i="8"/>
  <c r="J413" i="8"/>
  <c r="W448" i="8"/>
  <c r="W538" i="8"/>
  <c r="J325" i="8"/>
  <c r="J503" i="8"/>
  <c r="W412" i="8"/>
  <c r="J92" i="8"/>
  <c r="J146" i="8"/>
  <c r="O110" i="8"/>
  <c r="O56" i="8"/>
  <c r="O128" i="8"/>
  <c r="O164" i="8"/>
  <c r="O74" i="8"/>
  <c r="J98" i="6"/>
  <c r="J80" i="6"/>
  <c r="J62" i="6"/>
  <c r="J45" i="6"/>
  <c r="J27" i="6"/>
  <c r="J9" i="6"/>
  <c r="J63" i="5"/>
  <c r="J45" i="5"/>
  <c r="J27" i="5"/>
  <c r="J9" i="5"/>
  <c r="J63" i="1"/>
  <c r="J45" i="1"/>
  <c r="J27" i="1"/>
  <c r="J9" i="1"/>
  <c r="L63" i="5" l="1"/>
  <c r="T9" i="11" s="1"/>
  <c r="X62" i="5"/>
  <c r="L27" i="5"/>
  <c r="X26" i="5"/>
  <c r="L9" i="5"/>
  <c r="X8" i="5"/>
  <c r="L45" i="5"/>
  <c r="X44" i="5"/>
  <c r="X62" i="1"/>
  <c r="L63" i="1"/>
  <c r="X61" i="6"/>
  <c r="L62" i="6"/>
  <c r="Q53" i="11" s="1"/>
  <c r="X8" i="1"/>
  <c r="L9" i="1"/>
  <c r="K24" i="10" s="1"/>
  <c r="X8" i="6"/>
  <c r="L9" i="6"/>
  <c r="Q38" i="11" s="1"/>
  <c r="X79" i="6"/>
  <c r="L80" i="6"/>
  <c r="T53" i="11" s="1"/>
  <c r="X26" i="1"/>
  <c r="L27" i="1"/>
  <c r="N24" i="10" s="1"/>
  <c r="X26" i="6"/>
  <c r="L27" i="6"/>
  <c r="T38" i="11" s="1"/>
  <c r="X97" i="6"/>
  <c r="L98" i="6"/>
  <c r="T23" i="11" s="1"/>
  <c r="X44" i="1"/>
  <c r="L45" i="1"/>
  <c r="Q24" i="10" s="1"/>
  <c r="X44" i="6"/>
  <c r="L45" i="6"/>
  <c r="X114" i="6"/>
  <c r="X132" i="6"/>
  <c r="J63" i="14"/>
  <c r="J396" i="8"/>
  <c r="J432" i="8"/>
  <c r="J504" i="8"/>
  <c r="J450" i="8"/>
  <c r="J486" i="8"/>
  <c r="J522" i="8"/>
  <c r="J414" i="8"/>
  <c r="J378" i="8"/>
  <c r="J468" i="8"/>
  <c r="J45" i="14"/>
  <c r="J151" i="6"/>
  <c r="L151" i="6" s="1"/>
  <c r="J133" i="6"/>
  <c r="L133" i="6" s="1"/>
  <c r="T68" i="11" s="1"/>
  <c r="J63" i="2"/>
  <c r="J9" i="14"/>
  <c r="J115" i="6"/>
  <c r="L115" i="6" s="1"/>
  <c r="Q68" i="11" s="1"/>
  <c r="J27" i="14"/>
  <c r="L63" i="2" l="1"/>
  <c r="X62" i="2"/>
  <c r="X150" i="6"/>
  <c r="X44" i="14"/>
  <c r="L45" i="14"/>
  <c r="Q24" i="15" s="1"/>
  <c r="X26" i="14"/>
  <c r="L27" i="14"/>
  <c r="N24" i="15" s="1"/>
  <c r="X62" i="14"/>
  <c r="L63" i="14"/>
  <c r="Q9" i="15" s="1"/>
  <c r="X8" i="14"/>
  <c r="L9" i="14"/>
  <c r="K24" i="15" s="1"/>
  <c r="N64" i="13"/>
  <c r="N63" i="13"/>
  <c r="N62" i="13"/>
  <c r="N61" i="13"/>
  <c r="N60" i="13"/>
  <c r="N59" i="13"/>
  <c r="N58" i="13"/>
  <c r="N57" i="13"/>
  <c r="N56" i="13"/>
  <c r="N55" i="13"/>
  <c r="K64" i="13"/>
  <c r="K63" i="13"/>
  <c r="K62" i="13"/>
  <c r="K61" i="13"/>
  <c r="K60" i="13"/>
  <c r="K59" i="13"/>
  <c r="K58" i="13"/>
  <c r="K57" i="13"/>
  <c r="K56" i="13"/>
  <c r="K55" i="13"/>
  <c r="N49" i="13"/>
  <c r="N48" i="13"/>
  <c r="N47" i="13"/>
  <c r="N46" i="13"/>
  <c r="N45" i="13"/>
  <c r="N44" i="13"/>
  <c r="N43" i="13"/>
  <c r="N42" i="13"/>
  <c r="N41" i="13"/>
  <c r="N40" i="13"/>
  <c r="K49" i="13"/>
  <c r="K48" i="13"/>
  <c r="K47" i="13"/>
  <c r="K46" i="13"/>
  <c r="K45" i="13"/>
  <c r="K44" i="13"/>
  <c r="K43" i="13"/>
  <c r="K42" i="13"/>
  <c r="K41" i="13"/>
  <c r="K40" i="13"/>
  <c r="N34" i="13"/>
  <c r="N33" i="13"/>
  <c r="N32" i="13"/>
  <c r="N31" i="13"/>
  <c r="N30" i="13"/>
  <c r="N29" i="13"/>
  <c r="N28" i="13"/>
  <c r="N27" i="13"/>
  <c r="N26" i="13"/>
  <c r="N25" i="13"/>
  <c r="K34" i="13"/>
  <c r="K33" i="13"/>
  <c r="K32" i="13"/>
  <c r="K31" i="13"/>
  <c r="K30" i="13"/>
  <c r="K29" i="13"/>
  <c r="K28" i="13"/>
  <c r="K27" i="13"/>
  <c r="K26" i="13"/>
  <c r="K25" i="13"/>
  <c r="N19" i="13"/>
  <c r="N18" i="13"/>
  <c r="N17" i="13"/>
  <c r="N16" i="13"/>
  <c r="N15" i="13"/>
  <c r="N14" i="13"/>
  <c r="N13" i="13"/>
  <c r="N12" i="13"/>
  <c r="N11" i="13"/>
  <c r="N10" i="13"/>
  <c r="K19" i="13"/>
  <c r="K18" i="13"/>
  <c r="K17" i="13"/>
  <c r="K16" i="13"/>
  <c r="K15" i="13"/>
  <c r="K14" i="13"/>
  <c r="K13" i="13"/>
  <c r="K12" i="13"/>
  <c r="K11" i="13"/>
  <c r="K10" i="13"/>
  <c r="O33" i="15"/>
  <c r="O32" i="15"/>
  <c r="O31" i="15"/>
  <c r="O30" i="15"/>
  <c r="O29" i="15"/>
  <c r="O28" i="15"/>
  <c r="O27" i="15"/>
  <c r="O26" i="15"/>
  <c r="O25" i="15"/>
  <c r="O24" i="15"/>
  <c r="L33" i="15"/>
  <c r="L32" i="15"/>
  <c r="L31" i="15"/>
  <c r="L30" i="15"/>
  <c r="L29" i="15"/>
  <c r="L28" i="15"/>
  <c r="L27" i="15"/>
  <c r="L26" i="15"/>
  <c r="L25" i="15"/>
  <c r="L24" i="15"/>
  <c r="I33" i="15"/>
  <c r="I32" i="15"/>
  <c r="I31" i="15"/>
  <c r="I30" i="15"/>
  <c r="I29" i="15"/>
  <c r="I28" i="15"/>
  <c r="I27" i="15"/>
  <c r="I26" i="15"/>
  <c r="I25" i="15"/>
  <c r="I24" i="15"/>
  <c r="O18" i="15"/>
  <c r="O17" i="15"/>
  <c r="O16" i="15"/>
  <c r="O15" i="15"/>
  <c r="O14" i="15"/>
  <c r="O13" i="15"/>
  <c r="O12" i="15"/>
  <c r="O11" i="15"/>
  <c r="O10" i="15"/>
  <c r="O9" i="15"/>
  <c r="R77" i="11"/>
  <c r="R76" i="11"/>
  <c r="R75" i="11"/>
  <c r="R74" i="11"/>
  <c r="R73" i="11"/>
  <c r="R72" i="11"/>
  <c r="R71" i="11"/>
  <c r="R70" i="11"/>
  <c r="R69" i="11"/>
  <c r="R68" i="11"/>
  <c r="O77" i="11"/>
  <c r="O76" i="11"/>
  <c r="O75" i="11"/>
  <c r="O74" i="11"/>
  <c r="O73" i="11"/>
  <c r="O72" i="11"/>
  <c r="O71" i="11"/>
  <c r="O70" i="11"/>
  <c r="O69" i="11"/>
  <c r="O68" i="11"/>
  <c r="R62" i="11"/>
  <c r="R61" i="11"/>
  <c r="R60" i="11"/>
  <c r="R59" i="11"/>
  <c r="R58" i="11"/>
  <c r="R57" i="11"/>
  <c r="R56" i="11"/>
  <c r="R55" i="11"/>
  <c r="R54" i="11"/>
  <c r="R53" i="11"/>
  <c r="O62" i="11"/>
  <c r="O61" i="11"/>
  <c r="O60" i="11"/>
  <c r="O59" i="11"/>
  <c r="O58" i="11"/>
  <c r="O57" i="11"/>
  <c r="O56" i="11"/>
  <c r="O55" i="11"/>
  <c r="O54" i="11"/>
  <c r="O53" i="11"/>
  <c r="R47" i="11"/>
  <c r="R46" i="11"/>
  <c r="R45" i="11"/>
  <c r="R44" i="11"/>
  <c r="R43" i="11"/>
  <c r="R42" i="11"/>
  <c r="R41" i="11"/>
  <c r="R40" i="11"/>
  <c r="R39" i="11"/>
  <c r="R38" i="11"/>
  <c r="O47" i="11"/>
  <c r="O46" i="11"/>
  <c r="O45" i="11"/>
  <c r="O44" i="11"/>
  <c r="O43" i="11"/>
  <c r="O42" i="11"/>
  <c r="O41" i="11"/>
  <c r="O40" i="11"/>
  <c r="O39" i="11"/>
  <c r="O38" i="11"/>
  <c r="R32" i="11"/>
  <c r="R31" i="11"/>
  <c r="R30" i="11"/>
  <c r="R29" i="11"/>
  <c r="R28" i="11"/>
  <c r="R27" i="11"/>
  <c r="R26" i="11"/>
  <c r="R25" i="11"/>
  <c r="R24" i="11"/>
  <c r="R23" i="11"/>
  <c r="R18" i="11"/>
  <c r="R17" i="11"/>
  <c r="R16" i="11"/>
  <c r="R15" i="11"/>
  <c r="R14" i="11"/>
  <c r="R13" i="11"/>
  <c r="R12" i="11"/>
  <c r="R11" i="11"/>
  <c r="R10" i="11"/>
  <c r="R9" i="11"/>
  <c r="Q86" i="10"/>
  <c r="Q87" i="10"/>
  <c r="Q88" i="10"/>
  <c r="Q89" i="10"/>
  <c r="Q90" i="10"/>
  <c r="Q91" i="10"/>
  <c r="Q92" i="10"/>
  <c r="O78" i="10"/>
  <c r="O77" i="10"/>
  <c r="O76" i="10"/>
  <c r="O75" i="10"/>
  <c r="O74" i="10"/>
  <c r="O73" i="10"/>
  <c r="O72" i="10"/>
  <c r="O71" i="10"/>
  <c r="O70" i="10"/>
  <c r="O69" i="10"/>
  <c r="L78" i="10"/>
  <c r="L77" i="10"/>
  <c r="L76" i="10"/>
  <c r="L75" i="10"/>
  <c r="L74" i="10"/>
  <c r="L73" i="10"/>
  <c r="L72" i="10"/>
  <c r="L71" i="10"/>
  <c r="L70" i="10"/>
  <c r="L69" i="10"/>
  <c r="I78" i="10"/>
  <c r="I77" i="10"/>
  <c r="I76" i="10"/>
  <c r="I75" i="10"/>
  <c r="I74" i="10"/>
  <c r="I73" i="10"/>
  <c r="I72" i="10"/>
  <c r="I71" i="10"/>
  <c r="I70" i="10"/>
  <c r="I69" i="10"/>
  <c r="O63" i="10"/>
  <c r="O62" i="10"/>
  <c r="O61" i="10"/>
  <c r="O60" i="10"/>
  <c r="O59" i="10"/>
  <c r="O58" i="10"/>
  <c r="O57" i="10"/>
  <c r="O56" i="10"/>
  <c r="O55" i="10"/>
  <c r="O54" i="10"/>
  <c r="L63" i="10"/>
  <c r="L62" i="10"/>
  <c r="L61" i="10"/>
  <c r="L60" i="10"/>
  <c r="L59" i="10"/>
  <c r="L58" i="10"/>
  <c r="L57" i="10"/>
  <c r="L56" i="10"/>
  <c r="L55" i="10"/>
  <c r="L54" i="10"/>
  <c r="L52" i="10"/>
  <c r="I63" i="10"/>
  <c r="I62" i="10"/>
  <c r="I61" i="10"/>
  <c r="I60" i="10"/>
  <c r="I59" i="10"/>
  <c r="I58" i="10"/>
  <c r="I57" i="10"/>
  <c r="I56" i="10"/>
  <c r="I55" i="10"/>
  <c r="I54" i="10"/>
  <c r="I52" i="10"/>
  <c r="O48" i="10"/>
  <c r="O47" i="10"/>
  <c r="O46" i="10"/>
  <c r="O45" i="10"/>
  <c r="O44" i="10"/>
  <c r="O43" i="10"/>
  <c r="O42" i="10"/>
  <c r="O41" i="10"/>
  <c r="O40" i="10"/>
  <c r="O39" i="10"/>
  <c r="L48" i="10"/>
  <c r="L47" i="10"/>
  <c r="L46" i="10"/>
  <c r="L45" i="10"/>
  <c r="L44" i="10"/>
  <c r="L43" i="10"/>
  <c r="L42" i="10"/>
  <c r="L41" i="10"/>
  <c r="L40" i="10"/>
  <c r="L39" i="10"/>
  <c r="I48" i="10"/>
  <c r="I47" i="10"/>
  <c r="I46" i="10"/>
  <c r="I45" i="10"/>
  <c r="I44" i="10"/>
  <c r="I43" i="10"/>
  <c r="I42" i="10"/>
  <c r="I41" i="10"/>
  <c r="I40" i="10"/>
  <c r="I39" i="10"/>
  <c r="O33" i="10"/>
  <c r="O32" i="10"/>
  <c r="O31" i="10"/>
  <c r="O30" i="10"/>
  <c r="O29" i="10"/>
  <c r="O28" i="10"/>
  <c r="O27" i="10"/>
  <c r="O26" i="10"/>
  <c r="O25" i="10"/>
  <c r="O24" i="10"/>
  <c r="L33" i="10"/>
  <c r="L32" i="10"/>
  <c r="L31" i="10"/>
  <c r="L30" i="10"/>
  <c r="L29" i="10"/>
  <c r="L28" i="10"/>
  <c r="L27" i="10"/>
  <c r="L26" i="10"/>
  <c r="L25" i="10"/>
  <c r="L24" i="10"/>
  <c r="I33" i="10"/>
  <c r="I32" i="10"/>
  <c r="I31" i="10"/>
  <c r="I30" i="10"/>
  <c r="I29" i="10"/>
  <c r="I28" i="10"/>
  <c r="I27" i="10"/>
  <c r="I26" i="10"/>
  <c r="I25" i="10"/>
  <c r="I24" i="10"/>
  <c r="O18" i="10"/>
  <c r="O17" i="10"/>
  <c r="O16" i="10"/>
  <c r="O15" i="10"/>
  <c r="O14" i="10"/>
  <c r="O13" i="10"/>
  <c r="O12" i="10"/>
  <c r="O11" i="10"/>
  <c r="O10" i="10"/>
  <c r="O9" i="10"/>
  <c r="I178" i="8" l="1"/>
  <c r="I179" i="8"/>
  <c r="I180" i="8"/>
  <c r="I160" i="8"/>
  <c r="I161" i="8"/>
  <c r="I162" i="8"/>
  <c r="I142" i="8"/>
  <c r="I143" i="8"/>
  <c r="I144" i="8"/>
  <c r="I124" i="8"/>
  <c r="I125" i="8"/>
  <c r="I126" i="8"/>
  <c r="I105" i="8"/>
  <c r="I106" i="8"/>
  <c r="I107" i="8"/>
  <c r="I108" i="8"/>
  <c r="I88" i="8"/>
  <c r="I89" i="8"/>
  <c r="I90" i="8"/>
  <c r="I70" i="8"/>
  <c r="I71" i="8"/>
  <c r="I72" i="8"/>
  <c r="I52" i="8"/>
  <c r="I53" i="8"/>
  <c r="I54" i="8"/>
  <c r="I34" i="8"/>
  <c r="I35" i="8"/>
  <c r="I36" i="8"/>
  <c r="I16" i="8"/>
  <c r="I17" i="8"/>
  <c r="I18" i="8"/>
  <c r="I357" i="8"/>
  <c r="I358" i="8"/>
  <c r="I359" i="8"/>
  <c r="I339" i="8"/>
  <c r="I340" i="8"/>
  <c r="I341" i="8"/>
  <c r="I321" i="8"/>
  <c r="I322" i="8"/>
  <c r="I323" i="8"/>
  <c r="I303" i="8"/>
  <c r="I304" i="8"/>
  <c r="I305" i="8"/>
  <c r="I285" i="8"/>
  <c r="I286" i="8"/>
  <c r="I287" i="8"/>
  <c r="I267" i="8"/>
  <c r="I268" i="8"/>
  <c r="I269" i="8"/>
  <c r="I249" i="8"/>
  <c r="I250" i="8"/>
  <c r="I251" i="8"/>
  <c r="I231" i="8"/>
  <c r="I232" i="8"/>
  <c r="I233" i="8"/>
  <c r="I213" i="8"/>
  <c r="I214" i="8"/>
  <c r="I215" i="8"/>
  <c r="I195" i="8"/>
  <c r="I196" i="8"/>
  <c r="I197" i="8"/>
  <c r="W250" i="8" l="1"/>
  <c r="W35" i="8"/>
  <c r="W304" i="8"/>
  <c r="W179" i="8"/>
  <c r="W214" i="8"/>
  <c r="W286" i="8"/>
  <c r="W358" i="8"/>
  <c r="W71" i="8"/>
  <c r="W161" i="8"/>
  <c r="W107" i="8"/>
  <c r="W125" i="8"/>
  <c r="W483" i="8" s="1"/>
  <c r="W232" i="8"/>
  <c r="W17" i="8"/>
  <c r="W89" i="8"/>
  <c r="W196" i="8"/>
  <c r="W375" i="8" s="1"/>
  <c r="W268" i="8"/>
  <c r="W53" i="8"/>
  <c r="W143" i="8"/>
  <c r="W195" i="8"/>
  <c r="I447" i="8"/>
  <c r="W267" i="8"/>
  <c r="W159" i="8"/>
  <c r="I429" i="8"/>
  <c r="W249" i="8"/>
  <c r="W321" i="8"/>
  <c r="W34" i="8"/>
  <c r="W106" i="8"/>
  <c r="W124" i="8"/>
  <c r="I502" i="8"/>
  <c r="W322" i="8"/>
  <c r="I519" i="8"/>
  <c r="W339" i="8"/>
  <c r="W52" i="8"/>
  <c r="W69" i="8"/>
  <c r="W142" i="8"/>
  <c r="W465" i="8"/>
  <c r="W303" i="8"/>
  <c r="W16" i="8"/>
  <c r="W88" i="8"/>
  <c r="W178" i="8"/>
  <c r="W231" i="8"/>
  <c r="W213" i="8"/>
  <c r="W230" i="8"/>
  <c r="W285" i="8"/>
  <c r="I520" i="8"/>
  <c r="W340" i="8"/>
  <c r="I537" i="8"/>
  <c r="W357" i="8"/>
  <c r="W15" i="8"/>
  <c r="W70" i="8"/>
  <c r="W87" i="8"/>
  <c r="W160" i="8"/>
  <c r="W177" i="8"/>
  <c r="I536" i="8"/>
  <c r="W356" i="8"/>
  <c r="W194" i="8"/>
  <c r="I446" i="8"/>
  <c r="W266" i="8"/>
  <c r="W338" i="8"/>
  <c r="W51" i="8"/>
  <c r="W141" i="8"/>
  <c r="I392" i="8"/>
  <c r="W212" i="8"/>
  <c r="I464" i="8"/>
  <c r="W284" i="8"/>
  <c r="W248" i="8"/>
  <c r="W320" i="8"/>
  <c r="W33" i="8"/>
  <c r="W105" i="8"/>
  <c r="W123" i="8"/>
  <c r="I482" i="8"/>
  <c r="W302" i="8"/>
  <c r="W104" i="8"/>
  <c r="I430" i="8"/>
  <c r="I393" i="8"/>
  <c r="I410" i="8"/>
  <c r="I448" i="8"/>
  <c r="I465" i="8"/>
  <c r="I412" i="8"/>
  <c r="I483" i="8"/>
  <c r="I500" i="8"/>
  <c r="I538" i="8"/>
  <c r="I484" i="8"/>
  <c r="I501" i="8"/>
  <c r="I518" i="8"/>
  <c r="I428" i="8"/>
  <c r="I466" i="8"/>
  <c r="I394" i="8"/>
  <c r="I411" i="8"/>
  <c r="I374" i="8"/>
  <c r="I376" i="8"/>
  <c r="I375" i="8"/>
  <c r="W537" i="8" l="1"/>
  <c r="W411" i="8"/>
  <c r="W447" i="8"/>
  <c r="W429" i="8"/>
  <c r="W393" i="8"/>
  <c r="W409" i="8"/>
  <c r="W519" i="8"/>
  <c r="W518" i="8"/>
  <c r="W501" i="8"/>
  <c r="W536" i="8"/>
  <c r="W392" i="8"/>
  <c r="W482" i="8"/>
  <c r="W500" i="8"/>
  <c r="W374" i="8"/>
  <c r="W464" i="8"/>
  <c r="W410" i="8"/>
  <c r="W428" i="8"/>
  <c r="W446" i="8"/>
  <c r="W463" i="8"/>
  <c r="W427" i="8"/>
  <c r="W373" i="8"/>
  <c r="W481" i="8"/>
  <c r="W391" i="8"/>
  <c r="W517" i="8"/>
  <c r="W535" i="8"/>
  <c r="W499" i="8"/>
  <c r="W445" i="8"/>
  <c r="O349" i="8"/>
  <c r="O350" i="8"/>
  <c r="O351" i="8"/>
  <c r="O352" i="8"/>
  <c r="O353" i="8"/>
  <c r="O354" i="8"/>
  <c r="O355" i="8"/>
  <c r="O356" i="8"/>
  <c r="O357" i="8"/>
  <c r="O358" i="8"/>
  <c r="O359" i="8"/>
  <c r="O348" i="8"/>
  <c r="I349" i="8"/>
  <c r="I350" i="8"/>
  <c r="I351" i="8"/>
  <c r="I352" i="8"/>
  <c r="I353" i="8"/>
  <c r="I354" i="8"/>
  <c r="I355" i="8"/>
  <c r="I356" i="8"/>
  <c r="B349" i="8"/>
  <c r="C349" i="8"/>
  <c r="D349" i="8"/>
  <c r="E349" i="8"/>
  <c r="F349" i="8"/>
  <c r="G349" i="8"/>
  <c r="H349" i="8"/>
  <c r="B350" i="8"/>
  <c r="C350" i="8"/>
  <c r="D350" i="8"/>
  <c r="E350" i="8"/>
  <c r="F350" i="8"/>
  <c r="G350" i="8"/>
  <c r="H350" i="8"/>
  <c r="B351" i="8"/>
  <c r="C351" i="8"/>
  <c r="D351" i="8"/>
  <c r="E351" i="8"/>
  <c r="F351" i="8"/>
  <c r="G351" i="8"/>
  <c r="H351" i="8"/>
  <c r="B352" i="8"/>
  <c r="C352" i="8"/>
  <c r="D352" i="8"/>
  <c r="E352" i="8"/>
  <c r="F352" i="8"/>
  <c r="G352" i="8"/>
  <c r="H352" i="8"/>
  <c r="B353" i="8"/>
  <c r="C353" i="8"/>
  <c r="D353" i="8"/>
  <c r="E353" i="8"/>
  <c r="F353" i="8"/>
  <c r="G353" i="8"/>
  <c r="H353" i="8"/>
  <c r="B354" i="8"/>
  <c r="C354" i="8"/>
  <c r="D354" i="8"/>
  <c r="E354" i="8"/>
  <c r="F354" i="8"/>
  <c r="G354" i="8"/>
  <c r="H354" i="8"/>
  <c r="B355" i="8"/>
  <c r="C355" i="8"/>
  <c r="D355" i="8"/>
  <c r="E355" i="8"/>
  <c r="F355" i="8"/>
  <c r="G355" i="8"/>
  <c r="H355" i="8"/>
  <c r="B356" i="8"/>
  <c r="C356" i="8"/>
  <c r="D356" i="8"/>
  <c r="E356" i="8"/>
  <c r="F356" i="8"/>
  <c r="G356" i="8"/>
  <c r="H356" i="8"/>
  <c r="B357" i="8"/>
  <c r="C357" i="8"/>
  <c r="D357" i="8"/>
  <c r="E357" i="8"/>
  <c r="F357" i="8"/>
  <c r="G357" i="8"/>
  <c r="H357" i="8"/>
  <c r="B358" i="8"/>
  <c r="C358" i="8"/>
  <c r="D358" i="8"/>
  <c r="E358" i="8"/>
  <c r="F358" i="8"/>
  <c r="G358" i="8"/>
  <c r="H358" i="8"/>
  <c r="B359" i="8"/>
  <c r="C359" i="8"/>
  <c r="D359" i="8"/>
  <c r="E359" i="8"/>
  <c r="F359" i="8"/>
  <c r="G359" i="8"/>
  <c r="H359" i="8"/>
  <c r="I348" i="8"/>
  <c r="H348" i="8"/>
  <c r="G348" i="8"/>
  <c r="F348" i="8"/>
  <c r="E348" i="8"/>
  <c r="D348" i="8"/>
  <c r="C348" i="8"/>
  <c r="B348" i="8"/>
  <c r="O331" i="8"/>
  <c r="O332" i="8"/>
  <c r="O333" i="8"/>
  <c r="O334" i="8"/>
  <c r="O335" i="8"/>
  <c r="O336" i="8"/>
  <c r="O337" i="8"/>
  <c r="O338" i="8"/>
  <c r="O339" i="8"/>
  <c r="O340" i="8"/>
  <c r="O341" i="8"/>
  <c r="O330" i="8"/>
  <c r="B339" i="8"/>
  <c r="C339" i="8"/>
  <c r="D339" i="8"/>
  <c r="E339" i="8"/>
  <c r="F339" i="8"/>
  <c r="G339" i="8"/>
  <c r="H339" i="8"/>
  <c r="B340" i="8"/>
  <c r="C340" i="8"/>
  <c r="D340" i="8"/>
  <c r="E340" i="8"/>
  <c r="F340" i="8"/>
  <c r="G340" i="8"/>
  <c r="H340" i="8"/>
  <c r="B341" i="8"/>
  <c r="C341" i="8"/>
  <c r="D341" i="8"/>
  <c r="E341" i="8"/>
  <c r="F341" i="8"/>
  <c r="G341" i="8"/>
  <c r="H341" i="8"/>
  <c r="B331" i="8"/>
  <c r="C331" i="8"/>
  <c r="D331" i="8"/>
  <c r="E331" i="8"/>
  <c r="F331" i="8"/>
  <c r="G331" i="8"/>
  <c r="H331" i="8"/>
  <c r="I331" i="8"/>
  <c r="B332" i="8"/>
  <c r="C332" i="8"/>
  <c r="D332" i="8"/>
  <c r="E332" i="8"/>
  <c r="F332" i="8"/>
  <c r="G332" i="8"/>
  <c r="H332" i="8"/>
  <c r="I332" i="8"/>
  <c r="B333" i="8"/>
  <c r="C333" i="8"/>
  <c r="D333" i="8"/>
  <c r="E333" i="8"/>
  <c r="F333" i="8"/>
  <c r="G333" i="8"/>
  <c r="H333" i="8"/>
  <c r="I333" i="8"/>
  <c r="B334" i="8"/>
  <c r="C334" i="8"/>
  <c r="D334" i="8"/>
  <c r="E334" i="8"/>
  <c r="F334" i="8"/>
  <c r="G334" i="8"/>
  <c r="H334" i="8"/>
  <c r="I334" i="8"/>
  <c r="B335" i="8"/>
  <c r="C335" i="8"/>
  <c r="D335" i="8"/>
  <c r="E335" i="8"/>
  <c r="F335" i="8"/>
  <c r="G335" i="8"/>
  <c r="H335" i="8"/>
  <c r="I335" i="8"/>
  <c r="B336" i="8"/>
  <c r="C336" i="8"/>
  <c r="D336" i="8"/>
  <c r="E336" i="8"/>
  <c r="F336" i="8"/>
  <c r="G336" i="8"/>
  <c r="H336" i="8"/>
  <c r="I336" i="8"/>
  <c r="B337" i="8"/>
  <c r="C337" i="8"/>
  <c r="D337" i="8"/>
  <c r="E337" i="8"/>
  <c r="F337" i="8"/>
  <c r="G337" i="8"/>
  <c r="H337" i="8"/>
  <c r="I337" i="8"/>
  <c r="B338" i="8"/>
  <c r="C338" i="8"/>
  <c r="D338" i="8"/>
  <c r="E338" i="8"/>
  <c r="F338" i="8"/>
  <c r="G338" i="8"/>
  <c r="H338" i="8"/>
  <c r="I338" i="8"/>
  <c r="I330" i="8"/>
  <c r="H330" i="8"/>
  <c r="G330" i="8"/>
  <c r="F330" i="8"/>
  <c r="E330" i="8"/>
  <c r="D330" i="8"/>
  <c r="C330" i="8"/>
  <c r="B330" i="8"/>
  <c r="O313" i="8"/>
  <c r="O314" i="8"/>
  <c r="O315" i="8"/>
  <c r="O316" i="8"/>
  <c r="O317" i="8"/>
  <c r="O318" i="8"/>
  <c r="O319" i="8"/>
  <c r="O320" i="8"/>
  <c r="O321" i="8"/>
  <c r="O322" i="8"/>
  <c r="O323" i="8"/>
  <c r="O312" i="8"/>
  <c r="B321" i="8"/>
  <c r="C321" i="8"/>
  <c r="D321" i="8"/>
  <c r="E321" i="8"/>
  <c r="F321" i="8"/>
  <c r="G321" i="8"/>
  <c r="H321" i="8"/>
  <c r="B322" i="8"/>
  <c r="C322" i="8"/>
  <c r="D322" i="8"/>
  <c r="E322" i="8"/>
  <c r="F322" i="8"/>
  <c r="G322" i="8"/>
  <c r="H322" i="8"/>
  <c r="B323" i="8"/>
  <c r="C323" i="8"/>
  <c r="D323" i="8"/>
  <c r="E323" i="8"/>
  <c r="F323" i="8"/>
  <c r="G323" i="8"/>
  <c r="H323" i="8"/>
  <c r="B313" i="8"/>
  <c r="C313" i="8"/>
  <c r="D313" i="8"/>
  <c r="E313" i="8"/>
  <c r="F313" i="8"/>
  <c r="G313" i="8"/>
  <c r="H313" i="8"/>
  <c r="I313" i="8"/>
  <c r="B314" i="8"/>
  <c r="C314" i="8"/>
  <c r="D314" i="8"/>
  <c r="E314" i="8"/>
  <c r="F314" i="8"/>
  <c r="G314" i="8"/>
  <c r="H314" i="8"/>
  <c r="I314" i="8"/>
  <c r="B315" i="8"/>
  <c r="C315" i="8"/>
  <c r="D315" i="8"/>
  <c r="E315" i="8"/>
  <c r="F315" i="8"/>
  <c r="G315" i="8"/>
  <c r="H315" i="8"/>
  <c r="I315" i="8"/>
  <c r="B316" i="8"/>
  <c r="C316" i="8"/>
  <c r="D316" i="8"/>
  <c r="E316" i="8"/>
  <c r="F316" i="8"/>
  <c r="G316" i="8"/>
  <c r="H316" i="8"/>
  <c r="I316" i="8"/>
  <c r="B317" i="8"/>
  <c r="C317" i="8"/>
  <c r="D317" i="8"/>
  <c r="E317" i="8"/>
  <c r="F317" i="8"/>
  <c r="G317" i="8"/>
  <c r="H317" i="8"/>
  <c r="I317" i="8"/>
  <c r="B318" i="8"/>
  <c r="C318" i="8"/>
  <c r="D318" i="8"/>
  <c r="E318" i="8"/>
  <c r="F318" i="8"/>
  <c r="G318" i="8"/>
  <c r="H318" i="8"/>
  <c r="I318" i="8"/>
  <c r="B319" i="8"/>
  <c r="C319" i="8"/>
  <c r="D319" i="8"/>
  <c r="E319" i="8"/>
  <c r="F319" i="8"/>
  <c r="G319" i="8"/>
  <c r="H319" i="8"/>
  <c r="I319" i="8"/>
  <c r="B320" i="8"/>
  <c r="C320" i="8"/>
  <c r="D320" i="8"/>
  <c r="E320" i="8"/>
  <c r="F320" i="8"/>
  <c r="G320" i="8"/>
  <c r="H320" i="8"/>
  <c r="I320" i="8"/>
  <c r="I312" i="8"/>
  <c r="H312" i="8"/>
  <c r="G312" i="8"/>
  <c r="F312" i="8"/>
  <c r="E312" i="8"/>
  <c r="D312" i="8"/>
  <c r="C312" i="8"/>
  <c r="B312" i="8"/>
  <c r="O295" i="8"/>
  <c r="O296" i="8"/>
  <c r="O297" i="8"/>
  <c r="O298" i="8"/>
  <c r="O299" i="8"/>
  <c r="O300" i="8"/>
  <c r="O301" i="8"/>
  <c r="O302" i="8"/>
  <c r="O303" i="8"/>
  <c r="O304" i="8"/>
  <c r="O305" i="8"/>
  <c r="O294" i="8"/>
  <c r="B303" i="8"/>
  <c r="C303" i="8"/>
  <c r="D303" i="8"/>
  <c r="E303" i="8"/>
  <c r="F303" i="8"/>
  <c r="G303" i="8"/>
  <c r="H303" i="8"/>
  <c r="B304" i="8"/>
  <c r="C304" i="8"/>
  <c r="D304" i="8"/>
  <c r="E304" i="8"/>
  <c r="F304" i="8"/>
  <c r="G304" i="8"/>
  <c r="H304" i="8"/>
  <c r="B305" i="8"/>
  <c r="C305" i="8"/>
  <c r="D305" i="8"/>
  <c r="E305" i="8"/>
  <c r="F305" i="8"/>
  <c r="G305" i="8"/>
  <c r="H305" i="8"/>
  <c r="B295" i="8"/>
  <c r="C295" i="8"/>
  <c r="D295" i="8"/>
  <c r="E295" i="8"/>
  <c r="F295" i="8"/>
  <c r="G295" i="8"/>
  <c r="H295" i="8"/>
  <c r="I295" i="8"/>
  <c r="B296" i="8"/>
  <c r="C296" i="8"/>
  <c r="D296" i="8"/>
  <c r="E296" i="8"/>
  <c r="F296" i="8"/>
  <c r="G296" i="8"/>
  <c r="H296" i="8"/>
  <c r="I296" i="8"/>
  <c r="B297" i="8"/>
  <c r="C297" i="8"/>
  <c r="D297" i="8"/>
  <c r="E297" i="8"/>
  <c r="F297" i="8"/>
  <c r="G297" i="8"/>
  <c r="H297" i="8"/>
  <c r="I297" i="8"/>
  <c r="B298" i="8"/>
  <c r="C298" i="8"/>
  <c r="D298" i="8"/>
  <c r="E298" i="8"/>
  <c r="F298" i="8"/>
  <c r="G298" i="8"/>
  <c r="H298" i="8"/>
  <c r="I298" i="8"/>
  <c r="B299" i="8"/>
  <c r="C299" i="8"/>
  <c r="D299" i="8"/>
  <c r="E299" i="8"/>
  <c r="F299" i="8"/>
  <c r="G299" i="8"/>
  <c r="H299" i="8"/>
  <c r="I299" i="8"/>
  <c r="B300" i="8"/>
  <c r="C300" i="8"/>
  <c r="D300" i="8"/>
  <c r="E300" i="8"/>
  <c r="F300" i="8"/>
  <c r="G300" i="8"/>
  <c r="H300" i="8"/>
  <c r="I300" i="8"/>
  <c r="B301" i="8"/>
  <c r="C301" i="8"/>
  <c r="D301" i="8"/>
  <c r="E301" i="8"/>
  <c r="F301" i="8"/>
  <c r="G301" i="8"/>
  <c r="H301" i="8"/>
  <c r="I301" i="8"/>
  <c r="B302" i="8"/>
  <c r="C302" i="8"/>
  <c r="D302" i="8"/>
  <c r="E302" i="8"/>
  <c r="F302" i="8"/>
  <c r="G302" i="8"/>
  <c r="H302" i="8"/>
  <c r="I302" i="8"/>
  <c r="I294" i="8"/>
  <c r="H294" i="8"/>
  <c r="G294" i="8"/>
  <c r="F294" i="8"/>
  <c r="E294" i="8"/>
  <c r="D294" i="8"/>
  <c r="C294" i="8"/>
  <c r="B294" i="8"/>
  <c r="B285" i="8"/>
  <c r="C285" i="8"/>
  <c r="D285" i="8"/>
  <c r="E285" i="8"/>
  <c r="F285" i="8"/>
  <c r="G285" i="8"/>
  <c r="H285" i="8"/>
  <c r="B286" i="8"/>
  <c r="C286" i="8"/>
  <c r="D286" i="8"/>
  <c r="E286" i="8"/>
  <c r="F286" i="8"/>
  <c r="G286" i="8"/>
  <c r="H286" i="8"/>
  <c r="B287" i="8"/>
  <c r="C287" i="8"/>
  <c r="D287" i="8"/>
  <c r="E287" i="8"/>
  <c r="F287" i="8"/>
  <c r="G287" i="8"/>
  <c r="H287" i="8"/>
  <c r="B277" i="8"/>
  <c r="C277" i="8"/>
  <c r="D277" i="8"/>
  <c r="E277" i="8"/>
  <c r="F277" i="8"/>
  <c r="G277" i="8"/>
  <c r="H277" i="8"/>
  <c r="I277" i="8"/>
  <c r="B278" i="8"/>
  <c r="C278" i="8"/>
  <c r="D278" i="8"/>
  <c r="E278" i="8"/>
  <c r="F278" i="8"/>
  <c r="G278" i="8"/>
  <c r="H278" i="8"/>
  <c r="I278" i="8"/>
  <c r="B279" i="8"/>
  <c r="C279" i="8"/>
  <c r="D279" i="8"/>
  <c r="E279" i="8"/>
  <c r="F279" i="8"/>
  <c r="G279" i="8"/>
  <c r="H279" i="8"/>
  <c r="I279" i="8"/>
  <c r="B280" i="8"/>
  <c r="C280" i="8"/>
  <c r="D280" i="8"/>
  <c r="E280" i="8"/>
  <c r="F280" i="8"/>
  <c r="G280" i="8"/>
  <c r="H280" i="8"/>
  <c r="I280" i="8"/>
  <c r="B281" i="8"/>
  <c r="C281" i="8"/>
  <c r="D281" i="8"/>
  <c r="E281" i="8"/>
  <c r="F281" i="8"/>
  <c r="G281" i="8"/>
  <c r="H281" i="8"/>
  <c r="I281" i="8"/>
  <c r="B282" i="8"/>
  <c r="C282" i="8"/>
  <c r="D282" i="8"/>
  <c r="E282" i="8"/>
  <c r="F282" i="8"/>
  <c r="G282" i="8"/>
  <c r="H282" i="8"/>
  <c r="I282" i="8"/>
  <c r="B283" i="8"/>
  <c r="C283" i="8"/>
  <c r="D283" i="8"/>
  <c r="E283" i="8"/>
  <c r="F283" i="8"/>
  <c r="G283" i="8"/>
  <c r="H283" i="8"/>
  <c r="I283" i="8"/>
  <c r="B284" i="8"/>
  <c r="C284" i="8"/>
  <c r="D284" i="8"/>
  <c r="E284" i="8"/>
  <c r="F284" i="8"/>
  <c r="G284" i="8"/>
  <c r="H284" i="8"/>
  <c r="I284" i="8"/>
  <c r="O277" i="8"/>
  <c r="O278" i="8"/>
  <c r="O279" i="8"/>
  <c r="O280" i="8"/>
  <c r="O281" i="8"/>
  <c r="O282" i="8"/>
  <c r="O283" i="8"/>
  <c r="O284" i="8"/>
  <c r="O285" i="8"/>
  <c r="O286" i="8"/>
  <c r="O287" i="8"/>
  <c r="O276" i="8"/>
  <c r="I276" i="8"/>
  <c r="H276" i="8"/>
  <c r="G276" i="8"/>
  <c r="F276" i="8"/>
  <c r="E276" i="8"/>
  <c r="D276" i="8"/>
  <c r="C276" i="8"/>
  <c r="B276" i="8"/>
  <c r="O259" i="8"/>
  <c r="O260" i="8"/>
  <c r="O261" i="8"/>
  <c r="O262" i="8"/>
  <c r="O263" i="8"/>
  <c r="O264" i="8"/>
  <c r="O265" i="8"/>
  <c r="O266" i="8"/>
  <c r="O267" i="8"/>
  <c r="O268" i="8"/>
  <c r="O269" i="8"/>
  <c r="O258" i="8"/>
  <c r="B267" i="8"/>
  <c r="C267" i="8"/>
  <c r="D267" i="8"/>
  <c r="E267" i="8"/>
  <c r="F267" i="8"/>
  <c r="G267" i="8"/>
  <c r="H267" i="8"/>
  <c r="B268" i="8"/>
  <c r="C268" i="8"/>
  <c r="D268" i="8"/>
  <c r="E268" i="8"/>
  <c r="F268" i="8"/>
  <c r="G268" i="8"/>
  <c r="H268" i="8"/>
  <c r="B269" i="8"/>
  <c r="C269" i="8"/>
  <c r="D269" i="8"/>
  <c r="E269" i="8"/>
  <c r="F269" i="8"/>
  <c r="G269" i="8"/>
  <c r="H269" i="8"/>
  <c r="B259" i="8"/>
  <c r="C259" i="8"/>
  <c r="D259" i="8"/>
  <c r="E259" i="8"/>
  <c r="F259" i="8"/>
  <c r="G259" i="8"/>
  <c r="H259" i="8"/>
  <c r="I259" i="8"/>
  <c r="B260" i="8"/>
  <c r="C260" i="8"/>
  <c r="D260" i="8"/>
  <c r="E260" i="8"/>
  <c r="F260" i="8"/>
  <c r="G260" i="8"/>
  <c r="H260" i="8"/>
  <c r="I260" i="8"/>
  <c r="B261" i="8"/>
  <c r="C261" i="8"/>
  <c r="D261" i="8"/>
  <c r="E261" i="8"/>
  <c r="F261" i="8"/>
  <c r="G261" i="8"/>
  <c r="H261" i="8"/>
  <c r="I261" i="8"/>
  <c r="B262" i="8"/>
  <c r="C262" i="8"/>
  <c r="D262" i="8"/>
  <c r="E262" i="8"/>
  <c r="F262" i="8"/>
  <c r="G262" i="8"/>
  <c r="H262" i="8"/>
  <c r="I262" i="8"/>
  <c r="B263" i="8"/>
  <c r="C263" i="8"/>
  <c r="D263" i="8"/>
  <c r="E263" i="8"/>
  <c r="F263" i="8"/>
  <c r="G263" i="8"/>
  <c r="H263" i="8"/>
  <c r="I263" i="8"/>
  <c r="B264" i="8"/>
  <c r="C264" i="8"/>
  <c r="D264" i="8"/>
  <c r="E264" i="8"/>
  <c r="F264" i="8"/>
  <c r="G264" i="8"/>
  <c r="H264" i="8"/>
  <c r="I264" i="8"/>
  <c r="B265" i="8"/>
  <c r="C265" i="8"/>
  <c r="D265" i="8"/>
  <c r="E265" i="8"/>
  <c r="F265" i="8"/>
  <c r="G265" i="8"/>
  <c r="H265" i="8"/>
  <c r="I265" i="8"/>
  <c r="B266" i="8"/>
  <c r="C266" i="8"/>
  <c r="D266" i="8"/>
  <c r="E266" i="8"/>
  <c r="F266" i="8"/>
  <c r="G266" i="8"/>
  <c r="H266" i="8"/>
  <c r="I266" i="8"/>
  <c r="I258" i="8"/>
  <c r="H258" i="8"/>
  <c r="G258" i="8"/>
  <c r="F258" i="8"/>
  <c r="E258" i="8"/>
  <c r="D258" i="8"/>
  <c r="C258" i="8"/>
  <c r="B258" i="8"/>
  <c r="O241" i="8"/>
  <c r="O242" i="8"/>
  <c r="O243" i="8"/>
  <c r="O244" i="8"/>
  <c r="O245" i="8"/>
  <c r="O246" i="8"/>
  <c r="O247" i="8"/>
  <c r="O248" i="8"/>
  <c r="O249" i="8"/>
  <c r="O250" i="8"/>
  <c r="O251" i="8"/>
  <c r="O240" i="8"/>
  <c r="B249" i="8"/>
  <c r="C249" i="8"/>
  <c r="D249" i="8"/>
  <c r="E249" i="8"/>
  <c r="F249" i="8"/>
  <c r="G249" i="8"/>
  <c r="H249" i="8"/>
  <c r="B250" i="8"/>
  <c r="C250" i="8"/>
  <c r="D250" i="8"/>
  <c r="E250" i="8"/>
  <c r="F250" i="8"/>
  <c r="G250" i="8"/>
  <c r="H250" i="8"/>
  <c r="B251" i="8"/>
  <c r="C251" i="8"/>
  <c r="D251" i="8"/>
  <c r="E251" i="8"/>
  <c r="F251" i="8"/>
  <c r="G251" i="8"/>
  <c r="H251" i="8"/>
  <c r="B241" i="8"/>
  <c r="C241" i="8"/>
  <c r="D241" i="8"/>
  <c r="E241" i="8"/>
  <c r="F241" i="8"/>
  <c r="G241" i="8"/>
  <c r="H241" i="8"/>
  <c r="I241" i="8"/>
  <c r="B242" i="8"/>
  <c r="C242" i="8"/>
  <c r="D242" i="8"/>
  <c r="E242" i="8"/>
  <c r="F242" i="8"/>
  <c r="G242" i="8"/>
  <c r="H242" i="8"/>
  <c r="I242" i="8"/>
  <c r="B243" i="8"/>
  <c r="C243" i="8"/>
  <c r="D243" i="8"/>
  <c r="E243" i="8"/>
  <c r="F243" i="8"/>
  <c r="G243" i="8"/>
  <c r="H243" i="8"/>
  <c r="I243" i="8"/>
  <c r="B244" i="8"/>
  <c r="C244" i="8"/>
  <c r="D244" i="8"/>
  <c r="E244" i="8"/>
  <c r="F244" i="8"/>
  <c r="G244" i="8"/>
  <c r="H244" i="8"/>
  <c r="I244" i="8"/>
  <c r="B245" i="8"/>
  <c r="C245" i="8"/>
  <c r="D245" i="8"/>
  <c r="E245" i="8"/>
  <c r="F245" i="8"/>
  <c r="G245" i="8"/>
  <c r="H245" i="8"/>
  <c r="I245" i="8"/>
  <c r="B246" i="8"/>
  <c r="C246" i="8"/>
  <c r="D246" i="8"/>
  <c r="E246" i="8"/>
  <c r="F246" i="8"/>
  <c r="G246" i="8"/>
  <c r="H246" i="8"/>
  <c r="I246" i="8"/>
  <c r="B247" i="8"/>
  <c r="C247" i="8"/>
  <c r="D247" i="8"/>
  <c r="E247" i="8"/>
  <c r="F247" i="8"/>
  <c r="G247" i="8"/>
  <c r="H247" i="8"/>
  <c r="I247" i="8"/>
  <c r="B248" i="8"/>
  <c r="C248" i="8"/>
  <c r="D248" i="8"/>
  <c r="E248" i="8"/>
  <c r="F248" i="8"/>
  <c r="G248" i="8"/>
  <c r="H248" i="8"/>
  <c r="I248" i="8"/>
  <c r="I240" i="8"/>
  <c r="F240" i="8"/>
  <c r="H240" i="8"/>
  <c r="G240" i="8"/>
  <c r="E240" i="8"/>
  <c r="D240" i="8"/>
  <c r="C240" i="8"/>
  <c r="B240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B231" i="8"/>
  <c r="C231" i="8"/>
  <c r="D231" i="8"/>
  <c r="E231" i="8"/>
  <c r="F231" i="8"/>
  <c r="G231" i="8"/>
  <c r="H231" i="8"/>
  <c r="B232" i="8"/>
  <c r="C232" i="8"/>
  <c r="D232" i="8"/>
  <c r="E232" i="8"/>
  <c r="F232" i="8"/>
  <c r="G232" i="8"/>
  <c r="H232" i="8"/>
  <c r="B233" i="8"/>
  <c r="C233" i="8"/>
  <c r="D233" i="8"/>
  <c r="E233" i="8"/>
  <c r="F233" i="8"/>
  <c r="G233" i="8"/>
  <c r="H233" i="8"/>
  <c r="B223" i="8"/>
  <c r="C223" i="8"/>
  <c r="D223" i="8"/>
  <c r="E223" i="8"/>
  <c r="F223" i="8"/>
  <c r="G223" i="8"/>
  <c r="H223" i="8"/>
  <c r="I223" i="8"/>
  <c r="B224" i="8"/>
  <c r="C224" i="8"/>
  <c r="D224" i="8"/>
  <c r="E224" i="8"/>
  <c r="F224" i="8"/>
  <c r="G224" i="8"/>
  <c r="H224" i="8"/>
  <c r="I224" i="8"/>
  <c r="B225" i="8"/>
  <c r="C225" i="8"/>
  <c r="D225" i="8"/>
  <c r="E225" i="8"/>
  <c r="F225" i="8"/>
  <c r="G225" i="8"/>
  <c r="H225" i="8"/>
  <c r="I225" i="8"/>
  <c r="B226" i="8"/>
  <c r="C226" i="8"/>
  <c r="D226" i="8"/>
  <c r="E226" i="8"/>
  <c r="F226" i="8"/>
  <c r="G226" i="8"/>
  <c r="H226" i="8"/>
  <c r="I226" i="8"/>
  <c r="B227" i="8"/>
  <c r="C227" i="8"/>
  <c r="D227" i="8"/>
  <c r="E227" i="8"/>
  <c r="F227" i="8"/>
  <c r="G227" i="8"/>
  <c r="H227" i="8"/>
  <c r="I227" i="8"/>
  <c r="B228" i="8"/>
  <c r="C228" i="8"/>
  <c r="D228" i="8"/>
  <c r="E228" i="8"/>
  <c r="F228" i="8"/>
  <c r="G228" i="8"/>
  <c r="H228" i="8"/>
  <c r="I228" i="8"/>
  <c r="B229" i="8"/>
  <c r="C229" i="8"/>
  <c r="D229" i="8"/>
  <c r="E229" i="8"/>
  <c r="F229" i="8"/>
  <c r="G229" i="8"/>
  <c r="H229" i="8"/>
  <c r="I229" i="8"/>
  <c r="B230" i="8"/>
  <c r="C230" i="8"/>
  <c r="D230" i="8"/>
  <c r="E230" i="8"/>
  <c r="F230" i="8"/>
  <c r="G230" i="8"/>
  <c r="H230" i="8"/>
  <c r="I230" i="8"/>
  <c r="I222" i="8"/>
  <c r="H222" i="8"/>
  <c r="G222" i="8"/>
  <c r="F222" i="8"/>
  <c r="E222" i="8"/>
  <c r="D222" i="8"/>
  <c r="C222" i="8"/>
  <c r="B222" i="8"/>
  <c r="B213" i="8"/>
  <c r="C213" i="8"/>
  <c r="D213" i="8"/>
  <c r="E213" i="8"/>
  <c r="F213" i="8"/>
  <c r="G213" i="8"/>
  <c r="H213" i="8"/>
  <c r="B214" i="8"/>
  <c r="C214" i="8"/>
  <c r="D214" i="8"/>
  <c r="E214" i="8"/>
  <c r="F214" i="8"/>
  <c r="G214" i="8"/>
  <c r="H214" i="8"/>
  <c r="B215" i="8"/>
  <c r="C215" i="8"/>
  <c r="D215" i="8"/>
  <c r="E215" i="8"/>
  <c r="F215" i="8"/>
  <c r="G215" i="8"/>
  <c r="H215" i="8"/>
  <c r="B205" i="8"/>
  <c r="C205" i="8"/>
  <c r="D205" i="8"/>
  <c r="E205" i="8"/>
  <c r="F205" i="8"/>
  <c r="G205" i="8"/>
  <c r="H205" i="8"/>
  <c r="I205" i="8"/>
  <c r="B206" i="8"/>
  <c r="C206" i="8"/>
  <c r="D206" i="8"/>
  <c r="E206" i="8"/>
  <c r="F206" i="8"/>
  <c r="G206" i="8"/>
  <c r="H206" i="8"/>
  <c r="I206" i="8"/>
  <c r="B207" i="8"/>
  <c r="C207" i="8"/>
  <c r="D207" i="8"/>
  <c r="E207" i="8"/>
  <c r="F207" i="8"/>
  <c r="G207" i="8"/>
  <c r="H207" i="8"/>
  <c r="I207" i="8"/>
  <c r="B208" i="8"/>
  <c r="C208" i="8"/>
  <c r="D208" i="8"/>
  <c r="E208" i="8"/>
  <c r="F208" i="8"/>
  <c r="G208" i="8"/>
  <c r="H208" i="8"/>
  <c r="I208" i="8"/>
  <c r="B209" i="8"/>
  <c r="C209" i="8"/>
  <c r="D209" i="8"/>
  <c r="E209" i="8"/>
  <c r="F209" i="8"/>
  <c r="G209" i="8"/>
  <c r="H209" i="8"/>
  <c r="I209" i="8"/>
  <c r="B210" i="8"/>
  <c r="C210" i="8"/>
  <c r="D210" i="8"/>
  <c r="E210" i="8"/>
  <c r="F210" i="8"/>
  <c r="G210" i="8"/>
  <c r="H210" i="8"/>
  <c r="I210" i="8"/>
  <c r="B211" i="8"/>
  <c r="C211" i="8"/>
  <c r="D211" i="8"/>
  <c r="E211" i="8"/>
  <c r="F211" i="8"/>
  <c r="G211" i="8"/>
  <c r="H211" i="8"/>
  <c r="I211" i="8"/>
  <c r="B212" i="8"/>
  <c r="C212" i="8"/>
  <c r="D212" i="8"/>
  <c r="E212" i="8"/>
  <c r="F212" i="8"/>
  <c r="G212" i="8"/>
  <c r="H212" i="8"/>
  <c r="I212" i="8"/>
  <c r="O205" i="8"/>
  <c r="O206" i="8"/>
  <c r="O207" i="8"/>
  <c r="O208" i="8"/>
  <c r="O209" i="8"/>
  <c r="O210" i="8"/>
  <c r="O211" i="8"/>
  <c r="O212" i="8"/>
  <c r="O213" i="8"/>
  <c r="O214" i="8"/>
  <c r="O215" i="8"/>
  <c r="O204" i="8"/>
  <c r="I204" i="8"/>
  <c r="H204" i="8"/>
  <c r="G204" i="8"/>
  <c r="F204" i="8"/>
  <c r="E204" i="8"/>
  <c r="D204" i="8"/>
  <c r="C204" i="8"/>
  <c r="B204" i="8"/>
  <c r="B195" i="8"/>
  <c r="C195" i="8"/>
  <c r="D195" i="8"/>
  <c r="E195" i="8"/>
  <c r="F195" i="8"/>
  <c r="G195" i="8"/>
  <c r="H195" i="8"/>
  <c r="B196" i="8"/>
  <c r="C196" i="8"/>
  <c r="D196" i="8"/>
  <c r="E196" i="8"/>
  <c r="F196" i="8"/>
  <c r="G196" i="8"/>
  <c r="H196" i="8"/>
  <c r="B197" i="8"/>
  <c r="C197" i="8"/>
  <c r="D197" i="8"/>
  <c r="E197" i="8"/>
  <c r="F197" i="8"/>
  <c r="G197" i="8"/>
  <c r="H197" i="8"/>
  <c r="B187" i="8"/>
  <c r="C187" i="8"/>
  <c r="D187" i="8"/>
  <c r="E187" i="8"/>
  <c r="F187" i="8"/>
  <c r="G187" i="8"/>
  <c r="H187" i="8"/>
  <c r="I187" i="8"/>
  <c r="B188" i="8"/>
  <c r="C188" i="8"/>
  <c r="D188" i="8"/>
  <c r="E188" i="8"/>
  <c r="F188" i="8"/>
  <c r="G188" i="8"/>
  <c r="H188" i="8"/>
  <c r="I188" i="8"/>
  <c r="B189" i="8"/>
  <c r="C189" i="8"/>
  <c r="D189" i="8"/>
  <c r="E189" i="8"/>
  <c r="F189" i="8"/>
  <c r="G189" i="8"/>
  <c r="H189" i="8"/>
  <c r="I189" i="8"/>
  <c r="B190" i="8"/>
  <c r="C190" i="8"/>
  <c r="D190" i="8"/>
  <c r="E190" i="8"/>
  <c r="F190" i="8"/>
  <c r="G190" i="8"/>
  <c r="H190" i="8"/>
  <c r="I190" i="8"/>
  <c r="B191" i="8"/>
  <c r="C191" i="8"/>
  <c r="D191" i="8"/>
  <c r="E191" i="8"/>
  <c r="F191" i="8"/>
  <c r="G191" i="8"/>
  <c r="H191" i="8"/>
  <c r="I191" i="8"/>
  <c r="B192" i="8"/>
  <c r="C192" i="8"/>
  <c r="D192" i="8"/>
  <c r="E192" i="8"/>
  <c r="F192" i="8"/>
  <c r="G192" i="8"/>
  <c r="H192" i="8"/>
  <c r="I192" i="8"/>
  <c r="B193" i="8"/>
  <c r="C193" i="8"/>
  <c r="D193" i="8"/>
  <c r="E193" i="8"/>
  <c r="F193" i="8"/>
  <c r="G193" i="8"/>
  <c r="H193" i="8"/>
  <c r="I193" i="8"/>
  <c r="B194" i="8"/>
  <c r="C194" i="8"/>
  <c r="D194" i="8"/>
  <c r="E194" i="8"/>
  <c r="F194" i="8"/>
  <c r="G194" i="8"/>
  <c r="H194" i="8"/>
  <c r="I194" i="8"/>
  <c r="O187" i="8"/>
  <c r="O188" i="8"/>
  <c r="O189" i="8"/>
  <c r="O190" i="8"/>
  <c r="O191" i="8"/>
  <c r="O192" i="8"/>
  <c r="O193" i="8"/>
  <c r="O194" i="8"/>
  <c r="O195" i="8"/>
  <c r="O196" i="8"/>
  <c r="O197" i="8"/>
  <c r="O186" i="8"/>
  <c r="I186" i="8"/>
  <c r="H186" i="8"/>
  <c r="G186" i="8"/>
  <c r="F186" i="8"/>
  <c r="E186" i="8"/>
  <c r="D186" i="8"/>
  <c r="C186" i="8"/>
  <c r="B186" i="8"/>
  <c r="I170" i="8"/>
  <c r="I171" i="8"/>
  <c r="I172" i="8"/>
  <c r="I173" i="8"/>
  <c r="I174" i="8"/>
  <c r="I175" i="8"/>
  <c r="I176" i="8"/>
  <c r="I177" i="8"/>
  <c r="B170" i="8"/>
  <c r="C170" i="8"/>
  <c r="D170" i="8"/>
  <c r="E170" i="8"/>
  <c r="F170" i="8"/>
  <c r="G170" i="8"/>
  <c r="H170" i="8"/>
  <c r="B171" i="8"/>
  <c r="C171" i="8"/>
  <c r="D171" i="8"/>
  <c r="E171" i="8"/>
  <c r="F171" i="8"/>
  <c r="G171" i="8"/>
  <c r="H171" i="8"/>
  <c r="B172" i="8"/>
  <c r="C172" i="8"/>
  <c r="D172" i="8"/>
  <c r="E172" i="8"/>
  <c r="F172" i="8"/>
  <c r="G172" i="8"/>
  <c r="H172" i="8"/>
  <c r="B173" i="8"/>
  <c r="C173" i="8"/>
  <c r="D173" i="8"/>
  <c r="E173" i="8"/>
  <c r="F173" i="8"/>
  <c r="G173" i="8"/>
  <c r="H173" i="8"/>
  <c r="B174" i="8"/>
  <c r="C174" i="8"/>
  <c r="D174" i="8"/>
  <c r="E174" i="8"/>
  <c r="F174" i="8"/>
  <c r="G174" i="8"/>
  <c r="H174" i="8"/>
  <c r="B175" i="8"/>
  <c r="C175" i="8"/>
  <c r="D175" i="8"/>
  <c r="E175" i="8"/>
  <c r="F175" i="8"/>
  <c r="G175" i="8"/>
  <c r="H175" i="8"/>
  <c r="B176" i="8"/>
  <c r="C176" i="8"/>
  <c r="D176" i="8"/>
  <c r="E176" i="8"/>
  <c r="F176" i="8"/>
  <c r="G176" i="8"/>
  <c r="H176" i="8"/>
  <c r="B177" i="8"/>
  <c r="C177" i="8"/>
  <c r="D177" i="8"/>
  <c r="E177" i="8"/>
  <c r="F177" i="8"/>
  <c r="G177" i="8"/>
  <c r="H177" i="8"/>
  <c r="B178" i="8"/>
  <c r="C178" i="8"/>
  <c r="D178" i="8"/>
  <c r="E178" i="8"/>
  <c r="F178" i="8"/>
  <c r="G178" i="8"/>
  <c r="H178" i="8"/>
  <c r="B179" i="8"/>
  <c r="C179" i="8"/>
  <c r="D179" i="8"/>
  <c r="E179" i="8"/>
  <c r="F179" i="8"/>
  <c r="G179" i="8"/>
  <c r="H179" i="8"/>
  <c r="B180" i="8"/>
  <c r="C180" i="8"/>
  <c r="D180" i="8"/>
  <c r="E180" i="8"/>
  <c r="F180" i="8"/>
  <c r="G180" i="8"/>
  <c r="H180" i="8"/>
  <c r="I169" i="8"/>
  <c r="H169" i="8"/>
  <c r="G169" i="8"/>
  <c r="F169" i="8"/>
  <c r="E169" i="8"/>
  <c r="D169" i="8"/>
  <c r="C169" i="8"/>
  <c r="B169" i="8"/>
  <c r="B160" i="8"/>
  <c r="C160" i="8"/>
  <c r="D160" i="8"/>
  <c r="E160" i="8"/>
  <c r="F160" i="8"/>
  <c r="G160" i="8"/>
  <c r="H160" i="8"/>
  <c r="B161" i="8"/>
  <c r="C161" i="8"/>
  <c r="D161" i="8"/>
  <c r="E161" i="8"/>
  <c r="F161" i="8"/>
  <c r="G161" i="8"/>
  <c r="H161" i="8"/>
  <c r="B162" i="8"/>
  <c r="C162" i="8"/>
  <c r="D162" i="8"/>
  <c r="E162" i="8"/>
  <c r="F162" i="8"/>
  <c r="G162" i="8"/>
  <c r="H162" i="8"/>
  <c r="B152" i="8"/>
  <c r="C152" i="8"/>
  <c r="D152" i="8"/>
  <c r="E152" i="8"/>
  <c r="F152" i="8"/>
  <c r="G152" i="8"/>
  <c r="H152" i="8"/>
  <c r="I152" i="8"/>
  <c r="B153" i="8"/>
  <c r="C153" i="8"/>
  <c r="D153" i="8"/>
  <c r="E153" i="8"/>
  <c r="F153" i="8"/>
  <c r="G153" i="8"/>
  <c r="H153" i="8"/>
  <c r="I153" i="8"/>
  <c r="B154" i="8"/>
  <c r="C154" i="8"/>
  <c r="D154" i="8"/>
  <c r="E154" i="8"/>
  <c r="F154" i="8"/>
  <c r="G154" i="8"/>
  <c r="H154" i="8"/>
  <c r="I154" i="8"/>
  <c r="B155" i="8"/>
  <c r="C155" i="8"/>
  <c r="D155" i="8"/>
  <c r="E155" i="8"/>
  <c r="F155" i="8"/>
  <c r="G155" i="8"/>
  <c r="H155" i="8"/>
  <c r="I155" i="8"/>
  <c r="B156" i="8"/>
  <c r="C156" i="8"/>
  <c r="D156" i="8"/>
  <c r="E156" i="8"/>
  <c r="F156" i="8"/>
  <c r="G156" i="8"/>
  <c r="H156" i="8"/>
  <c r="I156" i="8"/>
  <c r="B157" i="8"/>
  <c r="C157" i="8"/>
  <c r="D157" i="8"/>
  <c r="E157" i="8"/>
  <c r="F157" i="8"/>
  <c r="G157" i="8"/>
  <c r="H157" i="8"/>
  <c r="I157" i="8"/>
  <c r="B158" i="8"/>
  <c r="C158" i="8"/>
  <c r="D158" i="8"/>
  <c r="E158" i="8"/>
  <c r="F158" i="8"/>
  <c r="G158" i="8"/>
  <c r="H158" i="8"/>
  <c r="I158" i="8"/>
  <c r="B159" i="8"/>
  <c r="C159" i="8"/>
  <c r="D159" i="8"/>
  <c r="E159" i="8"/>
  <c r="F159" i="8"/>
  <c r="G159" i="8"/>
  <c r="H159" i="8"/>
  <c r="I159" i="8"/>
  <c r="I151" i="8"/>
  <c r="H151" i="8"/>
  <c r="G151" i="8"/>
  <c r="F151" i="8"/>
  <c r="E151" i="8"/>
  <c r="D151" i="8"/>
  <c r="C151" i="8"/>
  <c r="B151" i="8"/>
  <c r="I134" i="8"/>
  <c r="I135" i="8"/>
  <c r="I136" i="8"/>
  <c r="I137" i="8"/>
  <c r="I138" i="8"/>
  <c r="I139" i="8"/>
  <c r="I140" i="8"/>
  <c r="I141" i="8"/>
  <c r="B134" i="8"/>
  <c r="C134" i="8"/>
  <c r="D134" i="8"/>
  <c r="E134" i="8"/>
  <c r="F134" i="8"/>
  <c r="G134" i="8"/>
  <c r="H134" i="8"/>
  <c r="B135" i="8"/>
  <c r="C135" i="8"/>
  <c r="D135" i="8"/>
  <c r="E135" i="8"/>
  <c r="F135" i="8"/>
  <c r="G135" i="8"/>
  <c r="H135" i="8"/>
  <c r="B136" i="8"/>
  <c r="C136" i="8"/>
  <c r="D136" i="8"/>
  <c r="E136" i="8"/>
  <c r="F136" i="8"/>
  <c r="G136" i="8"/>
  <c r="H136" i="8"/>
  <c r="B137" i="8"/>
  <c r="C137" i="8"/>
  <c r="D137" i="8"/>
  <c r="E137" i="8"/>
  <c r="F137" i="8"/>
  <c r="G137" i="8"/>
  <c r="H137" i="8"/>
  <c r="B138" i="8"/>
  <c r="C138" i="8"/>
  <c r="D138" i="8"/>
  <c r="E138" i="8"/>
  <c r="F138" i="8"/>
  <c r="G138" i="8"/>
  <c r="H138" i="8"/>
  <c r="B139" i="8"/>
  <c r="C139" i="8"/>
  <c r="D139" i="8"/>
  <c r="E139" i="8"/>
  <c r="F139" i="8"/>
  <c r="G139" i="8"/>
  <c r="H139" i="8"/>
  <c r="B140" i="8"/>
  <c r="C140" i="8"/>
  <c r="D140" i="8"/>
  <c r="E140" i="8"/>
  <c r="F140" i="8"/>
  <c r="G140" i="8"/>
  <c r="H140" i="8"/>
  <c r="B141" i="8"/>
  <c r="C141" i="8"/>
  <c r="D141" i="8"/>
  <c r="E141" i="8"/>
  <c r="F141" i="8"/>
  <c r="G141" i="8"/>
  <c r="H141" i="8"/>
  <c r="B142" i="8"/>
  <c r="C142" i="8"/>
  <c r="D142" i="8"/>
  <c r="E142" i="8"/>
  <c r="F142" i="8"/>
  <c r="G142" i="8"/>
  <c r="H142" i="8"/>
  <c r="B143" i="8"/>
  <c r="C143" i="8"/>
  <c r="D143" i="8"/>
  <c r="E143" i="8"/>
  <c r="F143" i="8"/>
  <c r="G143" i="8"/>
  <c r="H143" i="8"/>
  <c r="B144" i="8"/>
  <c r="C144" i="8"/>
  <c r="D144" i="8"/>
  <c r="E144" i="8"/>
  <c r="F144" i="8"/>
  <c r="G144" i="8"/>
  <c r="H144" i="8"/>
  <c r="I133" i="8"/>
  <c r="V135" i="8" s="1"/>
  <c r="H133" i="8"/>
  <c r="G133" i="8"/>
  <c r="F133" i="8"/>
  <c r="E133" i="8"/>
  <c r="D133" i="8"/>
  <c r="C133" i="8"/>
  <c r="B133" i="8"/>
  <c r="I116" i="8"/>
  <c r="I117" i="8"/>
  <c r="I118" i="8"/>
  <c r="I119" i="8"/>
  <c r="I120" i="8"/>
  <c r="I121" i="8"/>
  <c r="I122" i="8"/>
  <c r="I123" i="8"/>
  <c r="B116" i="8"/>
  <c r="C116" i="8"/>
  <c r="D116" i="8"/>
  <c r="E116" i="8"/>
  <c r="F116" i="8"/>
  <c r="G116" i="8"/>
  <c r="H116" i="8"/>
  <c r="B117" i="8"/>
  <c r="C117" i="8"/>
  <c r="D117" i="8"/>
  <c r="E117" i="8"/>
  <c r="F117" i="8"/>
  <c r="G117" i="8"/>
  <c r="H117" i="8"/>
  <c r="B118" i="8"/>
  <c r="C118" i="8"/>
  <c r="D118" i="8"/>
  <c r="E118" i="8"/>
  <c r="F118" i="8"/>
  <c r="G118" i="8"/>
  <c r="H118" i="8"/>
  <c r="B119" i="8"/>
  <c r="C119" i="8"/>
  <c r="D119" i="8"/>
  <c r="E119" i="8"/>
  <c r="F119" i="8"/>
  <c r="G119" i="8"/>
  <c r="H119" i="8"/>
  <c r="B120" i="8"/>
  <c r="C120" i="8"/>
  <c r="D120" i="8"/>
  <c r="E120" i="8"/>
  <c r="F120" i="8"/>
  <c r="G120" i="8"/>
  <c r="H120" i="8"/>
  <c r="B121" i="8"/>
  <c r="C121" i="8"/>
  <c r="D121" i="8"/>
  <c r="E121" i="8"/>
  <c r="F121" i="8"/>
  <c r="G121" i="8"/>
  <c r="H121" i="8"/>
  <c r="B122" i="8"/>
  <c r="C122" i="8"/>
  <c r="D122" i="8"/>
  <c r="E122" i="8"/>
  <c r="F122" i="8"/>
  <c r="G122" i="8"/>
  <c r="H122" i="8"/>
  <c r="B123" i="8"/>
  <c r="C123" i="8"/>
  <c r="D123" i="8"/>
  <c r="E123" i="8"/>
  <c r="F123" i="8"/>
  <c r="G123" i="8"/>
  <c r="H123" i="8"/>
  <c r="B124" i="8"/>
  <c r="C124" i="8"/>
  <c r="D124" i="8"/>
  <c r="E124" i="8"/>
  <c r="F124" i="8"/>
  <c r="G124" i="8"/>
  <c r="H124" i="8"/>
  <c r="B125" i="8"/>
  <c r="C125" i="8"/>
  <c r="D125" i="8"/>
  <c r="E125" i="8"/>
  <c r="F125" i="8"/>
  <c r="G125" i="8"/>
  <c r="H125" i="8"/>
  <c r="B126" i="8"/>
  <c r="C126" i="8"/>
  <c r="D126" i="8"/>
  <c r="E126" i="8"/>
  <c r="F126" i="8"/>
  <c r="G126" i="8"/>
  <c r="H126" i="8"/>
  <c r="I115" i="8"/>
  <c r="H115" i="8"/>
  <c r="G115" i="8"/>
  <c r="F115" i="8"/>
  <c r="E115" i="8"/>
  <c r="D115" i="8"/>
  <c r="C115" i="8"/>
  <c r="B115" i="8"/>
  <c r="B105" i="8"/>
  <c r="C105" i="8"/>
  <c r="D105" i="8"/>
  <c r="E105" i="8"/>
  <c r="F105" i="8"/>
  <c r="G105" i="8"/>
  <c r="H105" i="8"/>
  <c r="B106" i="8"/>
  <c r="C106" i="8"/>
  <c r="D106" i="8"/>
  <c r="E106" i="8"/>
  <c r="F106" i="8"/>
  <c r="G106" i="8"/>
  <c r="H106" i="8"/>
  <c r="B107" i="8"/>
  <c r="C107" i="8"/>
  <c r="D107" i="8"/>
  <c r="E107" i="8"/>
  <c r="F107" i="8"/>
  <c r="G107" i="8"/>
  <c r="H107" i="8"/>
  <c r="B108" i="8"/>
  <c r="C108" i="8"/>
  <c r="D108" i="8"/>
  <c r="E108" i="8"/>
  <c r="F108" i="8"/>
  <c r="G108" i="8"/>
  <c r="H108" i="8"/>
  <c r="B98" i="8"/>
  <c r="C98" i="8"/>
  <c r="D98" i="8"/>
  <c r="E98" i="8"/>
  <c r="F98" i="8"/>
  <c r="G98" i="8"/>
  <c r="H98" i="8"/>
  <c r="I98" i="8"/>
  <c r="B99" i="8"/>
  <c r="C99" i="8"/>
  <c r="D99" i="8"/>
  <c r="E99" i="8"/>
  <c r="F99" i="8"/>
  <c r="G99" i="8"/>
  <c r="H99" i="8"/>
  <c r="I99" i="8"/>
  <c r="B100" i="8"/>
  <c r="C100" i="8"/>
  <c r="D100" i="8"/>
  <c r="E100" i="8"/>
  <c r="F100" i="8"/>
  <c r="G100" i="8"/>
  <c r="H100" i="8"/>
  <c r="I100" i="8"/>
  <c r="B101" i="8"/>
  <c r="C101" i="8"/>
  <c r="D101" i="8"/>
  <c r="E101" i="8"/>
  <c r="F101" i="8"/>
  <c r="G101" i="8"/>
  <c r="H101" i="8"/>
  <c r="I101" i="8"/>
  <c r="B102" i="8"/>
  <c r="C102" i="8"/>
  <c r="D102" i="8"/>
  <c r="E102" i="8"/>
  <c r="F102" i="8"/>
  <c r="G102" i="8"/>
  <c r="H102" i="8"/>
  <c r="I102" i="8"/>
  <c r="B103" i="8"/>
  <c r="C103" i="8"/>
  <c r="D103" i="8"/>
  <c r="E103" i="8"/>
  <c r="F103" i="8"/>
  <c r="G103" i="8"/>
  <c r="H103" i="8"/>
  <c r="I103" i="8"/>
  <c r="B104" i="8"/>
  <c r="C104" i="8"/>
  <c r="D104" i="8"/>
  <c r="E104" i="8"/>
  <c r="F104" i="8"/>
  <c r="G104" i="8"/>
  <c r="H104" i="8"/>
  <c r="I104" i="8"/>
  <c r="I97" i="8"/>
  <c r="H97" i="8"/>
  <c r="G97" i="8"/>
  <c r="F97" i="8"/>
  <c r="E97" i="8"/>
  <c r="D97" i="8"/>
  <c r="C97" i="8"/>
  <c r="B97" i="8"/>
  <c r="B88" i="8"/>
  <c r="C88" i="8"/>
  <c r="D88" i="8"/>
  <c r="E88" i="8"/>
  <c r="G88" i="8"/>
  <c r="H88" i="8"/>
  <c r="B89" i="8"/>
  <c r="C89" i="8"/>
  <c r="D89" i="8"/>
  <c r="E89" i="8"/>
  <c r="G89" i="8"/>
  <c r="H89" i="8"/>
  <c r="B90" i="8"/>
  <c r="C90" i="8"/>
  <c r="D90" i="8"/>
  <c r="E90" i="8"/>
  <c r="G90" i="8"/>
  <c r="H90" i="8"/>
  <c r="B80" i="8"/>
  <c r="C80" i="8"/>
  <c r="D80" i="8"/>
  <c r="E80" i="8"/>
  <c r="G80" i="8"/>
  <c r="H80" i="8"/>
  <c r="I80" i="8"/>
  <c r="B81" i="8"/>
  <c r="C81" i="8"/>
  <c r="D81" i="8"/>
  <c r="E81" i="8"/>
  <c r="G81" i="8"/>
  <c r="H81" i="8"/>
  <c r="I81" i="8"/>
  <c r="B82" i="8"/>
  <c r="C82" i="8"/>
  <c r="D82" i="8"/>
  <c r="E82" i="8"/>
  <c r="G82" i="8"/>
  <c r="H82" i="8"/>
  <c r="I82" i="8"/>
  <c r="B83" i="8"/>
  <c r="C83" i="8"/>
  <c r="D83" i="8"/>
  <c r="E83" i="8"/>
  <c r="G83" i="8"/>
  <c r="H83" i="8"/>
  <c r="I83" i="8"/>
  <c r="B84" i="8"/>
  <c r="C84" i="8"/>
  <c r="D84" i="8"/>
  <c r="E84" i="8"/>
  <c r="G84" i="8"/>
  <c r="H84" i="8"/>
  <c r="I84" i="8"/>
  <c r="B85" i="8"/>
  <c r="C85" i="8"/>
  <c r="D85" i="8"/>
  <c r="E85" i="8"/>
  <c r="G85" i="8"/>
  <c r="H85" i="8"/>
  <c r="I85" i="8"/>
  <c r="B86" i="8"/>
  <c r="C86" i="8"/>
  <c r="D86" i="8"/>
  <c r="E86" i="8"/>
  <c r="G86" i="8"/>
  <c r="H86" i="8"/>
  <c r="I86" i="8"/>
  <c r="B87" i="8"/>
  <c r="C87" i="8"/>
  <c r="D87" i="8"/>
  <c r="E87" i="8"/>
  <c r="G87" i="8"/>
  <c r="H87" i="8"/>
  <c r="I87" i="8"/>
  <c r="I79" i="8"/>
  <c r="H79" i="8"/>
  <c r="G79" i="8"/>
  <c r="E79" i="8"/>
  <c r="D79" i="8"/>
  <c r="C79" i="8"/>
  <c r="B79" i="8"/>
  <c r="I62" i="8"/>
  <c r="I63" i="8"/>
  <c r="I64" i="8"/>
  <c r="I65" i="8"/>
  <c r="I66" i="8"/>
  <c r="I67" i="8"/>
  <c r="I68" i="8"/>
  <c r="I69" i="8"/>
  <c r="B62" i="8"/>
  <c r="C62" i="8"/>
  <c r="D62" i="8"/>
  <c r="E62" i="8"/>
  <c r="F62" i="8"/>
  <c r="G62" i="8"/>
  <c r="H62" i="8"/>
  <c r="B63" i="8"/>
  <c r="C63" i="8"/>
  <c r="D63" i="8"/>
  <c r="E63" i="8"/>
  <c r="F63" i="8"/>
  <c r="G63" i="8"/>
  <c r="H63" i="8"/>
  <c r="B64" i="8"/>
  <c r="C64" i="8"/>
  <c r="D64" i="8"/>
  <c r="E64" i="8"/>
  <c r="F64" i="8"/>
  <c r="G64" i="8"/>
  <c r="H64" i="8"/>
  <c r="B65" i="8"/>
  <c r="C65" i="8"/>
  <c r="D65" i="8"/>
  <c r="E65" i="8"/>
  <c r="F65" i="8"/>
  <c r="G65" i="8"/>
  <c r="H65" i="8"/>
  <c r="B66" i="8"/>
  <c r="C66" i="8"/>
  <c r="D66" i="8"/>
  <c r="E66" i="8"/>
  <c r="F66" i="8"/>
  <c r="G66" i="8"/>
  <c r="H66" i="8"/>
  <c r="B67" i="8"/>
  <c r="C67" i="8"/>
  <c r="D67" i="8"/>
  <c r="E67" i="8"/>
  <c r="F67" i="8"/>
  <c r="G67" i="8"/>
  <c r="H67" i="8"/>
  <c r="B68" i="8"/>
  <c r="C68" i="8"/>
  <c r="D68" i="8"/>
  <c r="E68" i="8"/>
  <c r="F68" i="8"/>
  <c r="G68" i="8"/>
  <c r="H68" i="8"/>
  <c r="B69" i="8"/>
  <c r="C69" i="8"/>
  <c r="D69" i="8"/>
  <c r="E69" i="8"/>
  <c r="F69" i="8"/>
  <c r="G69" i="8"/>
  <c r="H69" i="8"/>
  <c r="B70" i="8"/>
  <c r="C70" i="8"/>
  <c r="D70" i="8"/>
  <c r="E70" i="8"/>
  <c r="F70" i="8"/>
  <c r="G70" i="8"/>
  <c r="H70" i="8"/>
  <c r="B71" i="8"/>
  <c r="C71" i="8"/>
  <c r="D71" i="8"/>
  <c r="E71" i="8"/>
  <c r="F71" i="8"/>
  <c r="G71" i="8"/>
  <c r="H71" i="8"/>
  <c r="B72" i="8"/>
  <c r="C72" i="8"/>
  <c r="D72" i="8"/>
  <c r="E72" i="8"/>
  <c r="F72" i="8"/>
  <c r="G72" i="8"/>
  <c r="H72" i="8"/>
  <c r="I61" i="8"/>
  <c r="H61" i="8"/>
  <c r="G61" i="8"/>
  <c r="F61" i="8"/>
  <c r="E61" i="8"/>
  <c r="D61" i="8"/>
  <c r="C61" i="8"/>
  <c r="B61" i="8"/>
  <c r="B52" i="8"/>
  <c r="C52" i="8"/>
  <c r="D52" i="8"/>
  <c r="E52" i="8"/>
  <c r="F52" i="8"/>
  <c r="G52" i="8"/>
  <c r="H52" i="8"/>
  <c r="B53" i="8"/>
  <c r="C53" i="8"/>
  <c r="D53" i="8"/>
  <c r="E53" i="8"/>
  <c r="F53" i="8"/>
  <c r="G53" i="8"/>
  <c r="H53" i="8"/>
  <c r="B54" i="8"/>
  <c r="C54" i="8"/>
  <c r="D54" i="8"/>
  <c r="E54" i="8"/>
  <c r="F54" i="8"/>
  <c r="G54" i="8"/>
  <c r="H54" i="8"/>
  <c r="B44" i="8"/>
  <c r="C44" i="8"/>
  <c r="D44" i="8"/>
  <c r="E44" i="8"/>
  <c r="F44" i="8"/>
  <c r="G44" i="8"/>
  <c r="H44" i="8"/>
  <c r="I44" i="8"/>
  <c r="B45" i="8"/>
  <c r="C45" i="8"/>
  <c r="D45" i="8"/>
  <c r="E45" i="8"/>
  <c r="F45" i="8"/>
  <c r="G45" i="8"/>
  <c r="H45" i="8"/>
  <c r="I45" i="8"/>
  <c r="B46" i="8"/>
  <c r="C46" i="8"/>
  <c r="D46" i="8"/>
  <c r="E46" i="8"/>
  <c r="F46" i="8"/>
  <c r="G46" i="8"/>
  <c r="H46" i="8"/>
  <c r="I46" i="8"/>
  <c r="B47" i="8"/>
  <c r="C47" i="8"/>
  <c r="D47" i="8"/>
  <c r="E47" i="8"/>
  <c r="F47" i="8"/>
  <c r="G47" i="8"/>
  <c r="H47" i="8"/>
  <c r="I47" i="8"/>
  <c r="B48" i="8"/>
  <c r="C48" i="8"/>
  <c r="D48" i="8"/>
  <c r="E48" i="8"/>
  <c r="F48" i="8"/>
  <c r="G48" i="8"/>
  <c r="H48" i="8"/>
  <c r="I48" i="8"/>
  <c r="B49" i="8"/>
  <c r="C49" i="8"/>
  <c r="D49" i="8"/>
  <c r="E49" i="8"/>
  <c r="F49" i="8"/>
  <c r="G49" i="8"/>
  <c r="H49" i="8"/>
  <c r="I49" i="8"/>
  <c r="B50" i="8"/>
  <c r="C50" i="8"/>
  <c r="D50" i="8"/>
  <c r="E50" i="8"/>
  <c r="F50" i="8"/>
  <c r="G50" i="8"/>
  <c r="H50" i="8"/>
  <c r="I50" i="8"/>
  <c r="B51" i="8"/>
  <c r="C51" i="8"/>
  <c r="D51" i="8"/>
  <c r="E51" i="8"/>
  <c r="F51" i="8"/>
  <c r="G51" i="8"/>
  <c r="H51" i="8"/>
  <c r="I51" i="8"/>
  <c r="I43" i="8"/>
  <c r="H43" i="8"/>
  <c r="G43" i="8"/>
  <c r="F43" i="8"/>
  <c r="E43" i="8"/>
  <c r="D43" i="8"/>
  <c r="C43" i="8"/>
  <c r="B43" i="8"/>
  <c r="B34" i="8"/>
  <c r="C34" i="8"/>
  <c r="D34" i="8"/>
  <c r="E34" i="8"/>
  <c r="F34" i="8"/>
  <c r="G34" i="8"/>
  <c r="H34" i="8"/>
  <c r="B35" i="8"/>
  <c r="C35" i="8"/>
  <c r="D35" i="8"/>
  <c r="E35" i="8"/>
  <c r="F35" i="8"/>
  <c r="G35" i="8"/>
  <c r="H35" i="8"/>
  <c r="B36" i="8"/>
  <c r="C36" i="8"/>
  <c r="D36" i="8"/>
  <c r="E36" i="8"/>
  <c r="F36" i="8"/>
  <c r="G36" i="8"/>
  <c r="H36" i="8"/>
  <c r="B26" i="8"/>
  <c r="C26" i="8"/>
  <c r="D26" i="8"/>
  <c r="E26" i="8"/>
  <c r="F26" i="8"/>
  <c r="G26" i="8"/>
  <c r="H26" i="8"/>
  <c r="I26" i="8"/>
  <c r="B27" i="8"/>
  <c r="C27" i="8"/>
  <c r="D27" i="8"/>
  <c r="E27" i="8"/>
  <c r="F27" i="8"/>
  <c r="G27" i="8"/>
  <c r="H27" i="8"/>
  <c r="I27" i="8"/>
  <c r="B28" i="8"/>
  <c r="C28" i="8"/>
  <c r="D28" i="8"/>
  <c r="E28" i="8"/>
  <c r="F28" i="8"/>
  <c r="G28" i="8"/>
  <c r="H28" i="8"/>
  <c r="I28" i="8"/>
  <c r="B29" i="8"/>
  <c r="C29" i="8"/>
  <c r="D29" i="8"/>
  <c r="E29" i="8"/>
  <c r="F29" i="8"/>
  <c r="G29" i="8"/>
  <c r="H29" i="8"/>
  <c r="I29" i="8"/>
  <c r="B30" i="8"/>
  <c r="C30" i="8"/>
  <c r="D30" i="8"/>
  <c r="E30" i="8"/>
  <c r="F30" i="8"/>
  <c r="G30" i="8"/>
  <c r="H30" i="8"/>
  <c r="I30" i="8"/>
  <c r="B31" i="8"/>
  <c r="C31" i="8"/>
  <c r="D31" i="8"/>
  <c r="E31" i="8"/>
  <c r="F31" i="8"/>
  <c r="G31" i="8"/>
  <c r="H31" i="8"/>
  <c r="I31" i="8"/>
  <c r="B32" i="8"/>
  <c r="C32" i="8"/>
  <c r="D32" i="8"/>
  <c r="E32" i="8"/>
  <c r="F32" i="8"/>
  <c r="G32" i="8"/>
  <c r="H32" i="8"/>
  <c r="I32" i="8"/>
  <c r="B33" i="8"/>
  <c r="C33" i="8"/>
  <c r="D33" i="8"/>
  <c r="E33" i="8"/>
  <c r="F33" i="8"/>
  <c r="G33" i="8"/>
  <c r="H33" i="8"/>
  <c r="I33" i="8"/>
  <c r="I25" i="8"/>
  <c r="H25" i="8"/>
  <c r="G25" i="8"/>
  <c r="F25" i="8"/>
  <c r="E25" i="8"/>
  <c r="D25" i="8"/>
  <c r="C25" i="8"/>
  <c r="B25" i="8"/>
  <c r="B16" i="8"/>
  <c r="C16" i="8"/>
  <c r="D16" i="8"/>
  <c r="E16" i="8"/>
  <c r="F16" i="8"/>
  <c r="G16" i="8"/>
  <c r="H16" i="8"/>
  <c r="B17" i="8"/>
  <c r="C17" i="8"/>
  <c r="D17" i="8"/>
  <c r="E17" i="8"/>
  <c r="F17" i="8"/>
  <c r="G17" i="8"/>
  <c r="H17" i="8"/>
  <c r="B18" i="8"/>
  <c r="C18" i="8"/>
  <c r="D18" i="8"/>
  <c r="E18" i="8"/>
  <c r="F18" i="8"/>
  <c r="G18" i="8"/>
  <c r="H18" i="8"/>
  <c r="B8" i="8"/>
  <c r="C8" i="8"/>
  <c r="D8" i="8"/>
  <c r="E8" i="8"/>
  <c r="F8" i="8"/>
  <c r="G8" i="8"/>
  <c r="H8" i="8"/>
  <c r="I8" i="8"/>
  <c r="B9" i="8"/>
  <c r="C9" i="8"/>
  <c r="D9" i="8"/>
  <c r="E9" i="8"/>
  <c r="F9" i="8"/>
  <c r="G9" i="8"/>
  <c r="H9" i="8"/>
  <c r="I9" i="8"/>
  <c r="B10" i="8"/>
  <c r="C10" i="8"/>
  <c r="D10" i="8"/>
  <c r="E10" i="8"/>
  <c r="F10" i="8"/>
  <c r="G10" i="8"/>
  <c r="H10" i="8"/>
  <c r="I10" i="8"/>
  <c r="B11" i="8"/>
  <c r="C11" i="8"/>
  <c r="D11" i="8"/>
  <c r="E11" i="8"/>
  <c r="F11" i="8"/>
  <c r="G11" i="8"/>
  <c r="H11" i="8"/>
  <c r="I11" i="8"/>
  <c r="B12" i="8"/>
  <c r="C12" i="8"/>
  <c r="D12" i="8"/>
  <c r="E12" i="8"/>
  <c r="F12" i="8"/>
  <c r="G12" i="8"/>
  <c r="H12" i="8"/>
  <c r="I12" i="8"/>
  <c r="B13" i="8"/>
  <c r="C13" i="8"/>
  <c r="D13" i="8"/>
  <c r="E13" i="8"/>
  <c r="F13" i="8"/>
  <c r="G13" i="8"/>
  <c r="H13" i="8"/>
  <c r="I13" i="8"/>
  <c r="B14" i="8"/>
  <c r="C14" i="8"/>
  <c r="D14" i="8"/>
  <c r="E14" i="8"/>
  <c r="F14" i="8"/>
  <c r="G14" i="8"/>
  <c r="H14" i="8"/>
  <c r="I14" i="8"/>
  <c r="B15" i="8"/>
  <c r="C15" i="8"/>
  <c r="D15" i="8"/>
  <c r="E15" i="8"/>
  <c r="F15" i="8"/>
  <c r="G15" i="8"/>
  <c r="H15" i="8"/>
  <c r="I15" i="8"/>
  <c r="I7" i="8"/>
  <c r="H7" i="8"/>
  <c r="G7" i="8"/>
  <c r="F7" i="8"/>
  <c r="E7" i="8"/>
  <c r="D7" i="8"/>
  <c r="C7" i="8"/>
  <c r="B7" i="8"/>
  <c r="W45" i="8" l="1"/>
  <c r="Y45" i="8" s="1"/>
  <c r="W81" i="8"/>
  <c r="Y81" i="8" s="1"/>
  <c r="W171" i="8"/>
  <c r="Y171" i="8" s="1"/>
  <c r="W117" i="8"/>
  <c r="Y117" i="8" s="1"/>
  <c r="W153" i="8"/>
  <c r="Y153" i="8" s="1"/>
  <c r="W170" i="8"/>
  <c r="W135" i="8"/>
  <c r="Y135" i="8" s="1"/>
  <c r="W27" i="8"/>
  <c r="Y27" i="8" s="1"/>
  <c r="W63" i="8"/>
  <c r="Y63" i="8" s="1"/>
  <c r="W99" i="8"/>
  <c r="Y99" i="8" s="1"/>
  <c r="W68" i="8"/>
  <c r="W32" i="8"/>
  <c r="W103" i="8"/>
  <c r="W176" i="8"/>
  <c r="W193" i="8"/>
  <c r="W265" i="8"/>
  <c r="W337" i="8"/>
  <c r="V122" i="8"/>
  <c r="V123" i="8"/>
  <c r="W319" i="8"/>
  <c r="W50" i="8"/>
  <c r="W122" i="8"/>
  <c r="V158" i="8"/>
  <c r="V159" i="8"/>
  <c r="W211" i="8"/>
  <c r="I463" i="8"/>
  <c r="W283" i="8"/>
  <c r="W14" i="8"/>
  <c r="W86" i="8"/>
  <c r="W247" i="8"/>
  <c r="W140" i="8"/>
  <c r="W158" i="8"/>
  <c r="V177" i="8"/>
  <c r="V176" i="8"/>
  <c r="W229" i="8"/>
  <c r="W301" i="8"/>
  <c r="W355" i="8"/>
  <c r="W121" i="8"/>
  <c r="V175" i="8"/>
  <c r="W228" i="8"/>
  <c r="W300" i="8"/>
  <c r="W13" i="8"/>
  <c r="W175" i="8"/>
  <c r="W85" i="8"/>
  <c r="V121" i="8"/>
  <c r="W139" i="8"/>
  <c r="W246" i="8"/>
  <c r="W318" i="8"/>
  <c r="W354" i="8"/>
  <c r="W31" i="8"/>
  <c r="W67" i="8"/>
  <c r="W192" i="8"/>
  <c r="W264" i="8"/>
  <c r="W336" i="8"/>
  <c r="W157" i="8"/>
  <c r="W174" i="8"/>
  <c r="W49" i="8"/>
  <c r="V157" i="8"/>
  <c r="W210" i="8"/>
  <c r="W282" i="8"/>
  <c r="W65" i="8"/>
  <c r="W227" i="8"/>
  <c r="W299" i="8"/>
  <c r="W12" i="8"/>
  <c r="W84" i="8"/>
  <c r="V120" i="8"/>
  <c r="W120" i="8"/>
  <c r="W245" i="8"/>
  <c r="W317" i="8"/>
  <c r="W30" i="8"/>
  <c r="W102" i="8"/>
  <c r="W138" i="8"/>
  <c r="W191" i="8"/>
  <c r="W263" i="8"/>
  <c r="W335" i="8"/>
  <c r="W353" i="8"/>
  <c r="W156" i="8"/>
  <c r="W48" i="8"/>
  <c r="W66" i="8"/>
  <c r="W209" i="8"/>
  <c r="W281" i="8"/>
  <c r="W226" i="8"/>
  <c r="W225" i="8"/>
  <c r="Y225" i="8" s="1"/>
  <c r="W298" i="8"/>
  <c r="W297" i="8"/>
  <c r="Y297" i="8" s="1"/>
  <c r="W351" i="8"/>
  <c r="Y351" i="8" s="1"/>
  <c r="W136" i="8"/>
  <c r="Y136" i="8" s="1"/>
  <c r="W154" i="8"/>
  <c r="Y154" i="8" s="1"/>
  <c r="W11" i="8"/>
  <c r="W10" i="8"/>
  <c r="Y10" i="8" s="1"/>
  <c r="W64" i="8"/>
  <c r="Y64" i="8" s="1"/>
  <c r="W83" i="8"/>
  <c r="W82" i="8"/>
  <c r="Y82" i="8" s="1"/>
  <c r="W173" i="8"/>
  <c r="W244" i="8"/>
  <c r="W243" i="8"/>
  <c r="Y243" i="8" s="1"/>
  <c r="W316" i="8"/>
  <c r="W315" i="8"/>
  <c r="Y315" i="8" s="1"/>
  <c r="W28" i="8"/>
  <c r="Y28" i="8" s="1"/>
  <c r="W101" i="8"/>
  <c r="W100" i="8"/>
  <c r="Y100" i="8" s="1"/>
  <c r="W119" i="8"/>
  <c r="W172" i="8"/>
  <c r="Y172" i="8" s="1"/>
  <c r="W190" i="8"/>
  <c r="W189" i="8"/>
  <c r="Y189" i="8" s="1"/>
  <c r="W262" i="8"/>
  <c r="W261" i="8"/>
  <c r="Y261" i="8" s="1"/>
  <c r="W334" i="8"/>
  <c r="W333" i="8"/>
  <c r="Y333" i="8" s="1"/>
  <c r="W155" i="8"/>
  <c r="W29" i="8"/>
  <c r="W47" i="8"/>
  <c r="W46" i="8"/>
  <c r="Y46" i="8" s="1"/>
  <c r="W118" i="8"/>
  <c r="Y118" i="8" s="1"/>
  <c r="W137" i="8"/>
  <c r="W208" i="8"/>
  <c r="W207" i="8"/>
  <c r="Y207" i="8" s="1"/>
  <c r="W280" i="8"/>
  <c r="W279" i="8"/>
  <c r="Y279" i="8" s="1"/>
  <c r="W352" i="8"/>
  <c r="V171" i="8"/>
  <c r="W152" i="8"/>
  <c r="Y152" i="8" s="1"/>
  <c r="W9" i="8"/>
  <c r="Y9" i="8" s="1"/>
  <c r="W8" i="8"/>
  <c r="Y8" i="8" s="1"/>
  <c r="W80" i="8"/>
  <c r="Y80" i="8" s="1"/>
  <c r="V117" i="8"/>
  <c r="W116" i="8"/>
  <c r="Y116" i="8" s="1"/>
  <c r="W242" i="8"/>
  <c r="Y242" i="8" s="1"/>
  <c r="W241" i="8"/>
  <c r="Y241" i="8" s="1"/>
  <c r="W314" i="8"/>
  <c r="Y314" i="8" s="1"/>
  <c r="W313" i="8"/>
  <c r="Y313" i="8" s="1"/>
  <c r="W350" i="8"/>
  <c r="Y350" i="8" s="1"/>
  <c r="W224" i="8"/>
  <c r="Y224" i="8" s="1"/>
  <c r="W296" i="8"/>
  <c r="Y296" i="8" s="1"/>
  <c r="W295" i="8"/>
  <c r="Y295" i="8" s="1"/>
  <c r="W26" i="8"/>
  <c r="Y26" i="8" s="1"/>
  <c r="W98" i="8"/>
  <c r="Y98" i="8" s="1"/>
  <c r="V143" i="8"/>
  <c r="V139" i="8"/>
  <c r="V142" i="8"/>
  <c r="V138" i="8"/>
  <c r="V141" i="8"/>
  <c r="V137" i="8"/>
  <c r="V144" i="8"/>
  <c r="V140" i="8"/>
  <c r="V136" i="8"/>
  <c r="W134" i="8"/>
  <c r="Y134" i="8" s="1"/>
  <c r="W188" i="8"/>
  <c r="Y188" i="8" s="1"/>
  <c r="W187" i="8"/>
  <c r="Y187" i="8" s="1"/>
  <c r="W260" i="8"/>
  <c r="Y260" i="8" s="1"/>
  <c r="W259" i="8"/>
  <c r="Y259" i="8" s="1"/>
  <c r="W332" i="8"/>
  <c r="Y332" i="8" s="1"/>
  <c r="W331" i="8"/>
  <c r="Y331" i="8" s="1"/>
  <c r="W349" i="8"/>
  <c r="Y349" i="8" s="1"/>
  <c r="Y170" i="8"/>
  <c r="W223" i="8"/>
  <c r="Y223" i="8" s="1"/>
  <c r="W44" i="8"/>
  <c r="Y44" i="8" s="1"/>
  <c r="W62" i="8"/>
  <c r="Y62" i="8" s="1"/>
  <c r="V153" i="8"/>
  <c r="W206" i="8"/>
  <c r="Y206" i="8" s="1"/>
  <c r="W205" i="8"/>
  <c r="Y205" i="8" s="1"/>
  <c r="W278" i="8"/>
  <c r="Y278" i="8" s="1"/>
  <c r="W277" i="8"/>
  <c r="Y277" i="8" s="1"/>
  <c r="W169" i="8"/>
  <c r="Y169" i="8" s="1"/>
  <c r="Q43" i="8"/>
  <c r="Q50" i="8"/>
  <c r="Q49" i="8"/>
  <c r="Q45" i="8"/>
  <c r="Q51" i="8"/>
  <c r="Q46" i="8"/>
  <c r="Q54" i="8"/>
  <c r="Q53" i="8"/>
  <c r="Q52" i="8"/>
  <c r="Q48" i="8"/>
  <c r="Q47" i="8"/>
  <c r="Q44" i="8"/>
  <c r="T72" i="8"/>
  <c r="T71" i="8"/>
  <c r="T70" i="8"/>
  <c r="T69" i="8"/>
  <c r="T68" i="8"/>
  <c r="T67" i="8"/>
  <c r="T66" i="8"/>
  <c r="T65" i="8"/>
  <c r="T64" i="8"/>
  <c r="T63" i="8"/>
  <c r="T62" i="8"/>
  <c r="T61" i="8"/>
  <c r="S90" i="8"/>
  <c r="S89" i="8"/>
  <c r="S88" i="8"/>
  <c r="S87" i="8"/>
  <c r="S86" i="8"/>
  <c r="S85" i="8"/>
  <c r="S84" i="8"/>
  <c r="S83" i="8"/>
  <c r="S82" i="8"/>
  <c r="Z82" i="8" s="1"/>
  <c r="S81" i="8"/>
  <c r="Z81" i="8" s="1"/>
  <c r="S80" i="8"/>
  <c r="Z80" i="8" s="1"/>
  <c r="S79" i="8"/>
  <c r="Z79" i="8" s="1"/>
  <c r="V108" i="8"/>
  <c r="V107" i="8"/>
  <c r="V106" i="8"/>
  <c r="V105" i="8"/>
  <c r="V104" i="8"/>
  <c r="V103" i="8"/>
  <c r="V102" i="8"/>
  <c r="V101" i="8"/>
  <c r="V100" i="8"/>
  <c r="V99" i="8"/>
  <c r="V98" i="8"/>
  <c r="V97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T25" i="8"/>
  <c r="T35" i="8"/>
  <c r="T32" i="8"/>
  <c r="T29" i="8"/>
  <c r="T28" i="8"/>
  <c r="T36" i="8"/>
  <c r="T33" i="8"/>
  <c r="T30" i="8"/>
  <c r="T27" i="8"/>
  <c r="T34" i="8"/>
  <c r="T31" i="8"/>
  <c r="T26" i="8"/>
  <c r="Q30" i="8"/>
  <c r="Q29" i="8"/>
  <c r="Q27" i="8"/>
  <c r="Q25" i="8"/>
  <c r="Q31" i="8"/>
  <c r="Q26" i="8"/>
  <c r="Q36" i="8"/>
  <c r="Q35" i="8"/>
  <c r="Q34" i="8"/>
  <c r="Q33" i="8"/>
  <c r="Q32" i="8"/>
  <c r="Q28" i="8"/>
  <c r="U36" i="8"/>
  <c r="U35" i="8"/>
  <c r="U34" i="8"/>
  <c r="U33" i="8"/>
  <c r="U32" i="8"/>
  <c r="U31" i="8"/>
  <c r="U27" i="8"/>
  <c r="U28" i="8"/>
  <c r="U30" i="8"/>
  <c r="U29" i="8"/>
  <c r="U26" i="8"/>
  <c r="U25" i="8"/>
  <c r="P54" i="8"/>
  <c r="P53" i="8"/>
  <c r="P52" i="8"/>
  <c r="P51" i="8"/>
  <c r="P50" i="8"/>
  <c r="P49" i="8"/>
  <c r="P48" i="8"/>
  <c r="P47" i="8"/>
  <c r="P46" i="8"/>
  <c r="P45" i="8"/>
  <c r="P44" i="8"/>
  <c r="P43" i="8"/>
  <c r="T54" i="8"/>
  <c r="T53" i="8"/>
  <c r="T52" i="8"/>
  <c r="T51" i="8"/>
  <c r="T50" i="8"/>
  <c r="T49" i="8"/>
  <c r="T48" i="8"/>
  <c r="T47" i="8"/>
  <c r="T46" i="8"/>
  <c r="T45" i="8"/>
  <c r="T44" i="8"/>
  <c r="T43" i="8"/>
  <c r="S72" i="8"/>
  <c r="S71" i="8"/>
  <c r="S70" i="8"/>
  <c r="S69" i="8"/>
  <c r="S68" i="8"/>
  <c r="S67" i="8"/>
  <c r="S66" i="8"/>
  <c r="S65" i="8"/>
  <c r="S64" i="8"/>
  <c r="Z64" i="8" s="1"/>
  <c r="S63" i="8"/>
  <c r="Z63" i="8" s="1"/>
  <c r="S62" i="8"/>
  <c r="Z62" i="8" s="1"/>
  <c r="S61" i="8"/>
  <c r="Z61" i="8" s="1"/>
  <c r="W61" i="8"/>
  <c r="Y61" i="8" s="1"/>
  <c r="R79" i="8"/>
  <c r="R89" i="8"/>
  <c r="R85" i="8"/>
  <c r="R81" i="8"/>
  <c r="R84" i="8"/>
  <c r="R90" i="8"/>
  <c r="R86" i="8"/>
  <c r="R82" i="8"/>
  <c r="R88" i="8"/>
  <c r="R80" i="8"/>
  <c r="R87" i="8"/>
  <c r="R83" i="8"/>
  <c r="V79" i="8"/>
  <c r="V90" i="8"/>
  <c r="V86" i="8"/>
  <c r="V82" i="8"/>
  <c r="V89" i="8"/>
  <c r="V85" i="8"/>
  <c r="V81" i="8"/>
  <c r="V87" i="8"/>
  <c r="V83" i="8"/>
  <c r="V88" i="8"/>
  <c r="V84" i="8"/>
  <c r="V80" i="8"/>
  <c r="Q107" i="8"/>
  <c r="Q106" i="8"/>
  <c r="Q105" i="8"/>
  <c r="Q104" i="8"/>
  <c r="Q103" i="8"/>
  <c r="Q102" i="8"/>
  <c r="Q101" i="8"/>
  <c r="Q100" i="8"/>
  <c r="Q99" i="8"/>
  <c r="Q98" i="8"/>
  <c r="Q108" i="8"/>
  <c r="Q97" i="8"/>
  <c r="U107" i="8"/>
  <c r="U106" i="8"/>
  <c r="U105" i="8"/>
  <c r="U104" i="8"/>
  <c r="U103" i="8"/>
  <c r="U102" i="8"/>
  <c r="U101" i="8"/>
  <c r="U100" i="8"/>
  <c r="U99" i="8"/>
  <c r="U98" i="8"/>
  <c r="U97" i="8"/>
  <c r="U108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P134" i="8"/>
  <c r="P138" i="8"/>
  <c r="P135" i="8"/>
  <c r="P139" i="8"/>
  <c r="P141" i="8"/>
  <c r="P143" i="8"/>
  <c r="P136" i="8"/>
  <c r="P140" i="8"/>
  <c r="P142" i="8"/>
  <c r="P133" i="8"/>
  <c r="P137" i="8"/>
  <c r="P144" i="8"/>
  <c r="T136" i="8"/>
  <c r="T139" i="8"/>
  <c r="T141" i="8"/>
  <c r="T143" i="8"/>
  <c r="T133" i="8"/>
  <c r="T137" i="8"/>
  <c r="T134" i="8"/>
  <c r="T138" i="8"/>
  <c r="T140" i="8"/>
  <c r="T142" i="8"/>
  <c r="T144" i="8"/>
  <c r="T135" i="8"/>
  <c r="S152" i="8"/>
  <c r="Z152" i="8" s="1"/>
  <c r="S154" i="8"/>
  <c r="Z154" i="8" s="1"/>
  <c r="S156" i="8"/>
  <c r="S153" i="8"/>
  <c r="Z153" i="8" s="1"/>
  <c r="S155" i="8"/>
  <c r="S158" i="8"/>
  <c r="S160" i="8"/>
  <c r="S162" i="8"/>
  <c r="S151" i="8"/>
  <c r="Z151" i="8" s="1"/>
  <c r="S157" i="8"/>
  <c r="S159" i="8"/>
  <c r="S161" i="8"/>
  <c r="W151" i="8"/>
  <c r="Y151" i="8" s="1"/>
  <c r="R169" i="8"/>
  <c r="R170" i="8"/>
  <c r="R171" i="8"/>
  <c r="R172" i="8"/>
  <c r="R173" i="8"/>
  <c r="R174" i="8"/>
  <c r="R175" i="8"/>
  <c r="R176" i="8"/>
  <c r="R177" i="8"/>
  <c r="R178" i="8"/>
  <c r="R179" i="8"/>
  <c r="R180" i="8"/>
  <c r="V169" i="8"/>
  <c r="V170" i="8"/>
  <c r="V172" i="8"/>
  <c r="V173" i="8"/>
  <c r="V174" i="8"/>
  <c r="V178" i="8"/>
  <c r="V179" i="8"/>
  <c r="V180" i="8"/>
  <c r="W222" i="8"/>
  <c r="Y222" i="8" s="1"/>
  <c r="W294" i="8"/>
  <c r="Y294" i="8" s="1"/>
  <c r="W312" i="8"/>
  <c r="Y312" i="8" s="1"/>
  <c r="W7" i="8"/>
  <c r="Y7" i="8" s="1"/>
  <c r="R36" i="8"/>
  <c r="R35" i="8"/>
  <c r="R34" i="8"/>
  <c r="R33" i="8"/>
  <c r="R32" i="8"/>
  <c r="R31" i="8"/>
  <c r="R30" i="8"/>
  <c r="R29" i="8"/>
  <c r="R28" i="8"/>
  <c r="R27" i="8"/>
  <c r="R26" i="8"/>
  <c r="R25" i="8"/>
  <c r="U43" i="8"/>
  <c r="U53" i="8"/>
  <c r="U52" i="8"/>
  <c r="U51" i="8"/>
  <c r="U47" i="8"/>
  <c r="U46" i="8"/>
  <c r="U48" i="8"/>
  <c r="U44" i="8"/>
  <c r="U54" i="8"/>
  <c r="U50" i="8"/>
  <c r="U49" i="8"/>
  <c r="U45" i="8"/>
  <c r="P72" i="8"/>
  <c r="P71" i="8"/>
  <c r="P70" i="8"/>
  <c r="P69" i="8"/>
  <c r="P68" i="8"/>
  <c r="P67" i="8"/>
  <c r="P66" i="8"/>
  <c r="P65" i="8"/>
  <c r="P64" i="8"/>
  <c r="P63" i="8"/>
  <c r="P62" i="8"/>
  <c r="P61" i="8"/>
  <c r="W79" i="8"/>
  <c r="Y79" i="8" s="1"/>
  <c r="R108" i="8"/>
  <c r="R107" i="8"/>
  <c r="R106" i="8"/>
  <c r="R105" i="8"/>
  <c r="R104" i="8"/>
  <c r="R103" i="8"/>
  <c r="R102" i="8"/>
  <c r="R101" i="8"/>
  <c r="R100" i="8"/>
  <c r="R99" i="8"/>
  <c r="R98" i="8"/>
  <c r="R97" i="8"/>
  <c r="V115" i="8"/>
  <c r="V116" i="8"/>
  <c r="V118" i="8"/>
  <c r="V119" i="8"/>
  <c r="V124" i="8"/>
  <c r="V125" i="8"/>
  <c r="V126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W240" i="8"/>
  <c r="Y240" i="8" s="1"/>
  <c r="S36" i="8"/>
  <c r="S35" i="8"/>
  <c r="S34" i="8"/>
  <c r="S33" i="8"/>
  <c r="S32" i="8"/>
  <c r="S31" i="8"/>
  <c r="S30" i="8"/>
  <c r="S29" i="8"/>
  <c r="S28" i="8"/>
  <c r="Z28" i="8" s="1"/>
  <c r="S27" i="8"/>
  <c r="Z27" i="8" s="1"/>
  <c r="S26" i="8"/>
  <c r="Z26" i="8" s="1"/>
  <c r="S25" i="8"/>
  <c r="Z25" i="8" s="1"/>
  <c r="W25" i="8"/>
  <c r="Y25" i="8" s="1"/>
  <c r="R52" i="8"/>
  <c r="R47" i="8"/>
  <c r="R43" i="8"/>
  <c r="R53" i="8"/>
  <c r="R46" i="8"/>
  <c r="R44" i="8"/>
  <c r="R54" i="8"/>
  <c r="R51" i="8"/>
  <c r="R50" i="8"/>
  <c r="R49" i="8"/>
  <c r="R48" i="8"/>
  <c r="R45" i="8"/>
  <c r="V45" i="8"/>
  <c r="V44" i="8"/>
  <c r="V43" i="8"/>
  <c r="V48" i="8"/>
  <c r="V54" i="8"/>
  <c r="V53" i="8"/>
  <c r="V52" i="8"/>
  <c r="V51" i="8"/>
  <c r="V50" i="8"/>
  <c r="V49" i="8"/>
  <c r="V47" i="8"/>
  <c r="V46" i="8"/>
  <c r="Q70" i="8"/>
  <c r="Q68" i="8"/>
  <c r="Q67" i="8"/>
  <c r="Q66" i="8"/>
  <c r="Q65" i="8"/>
  <c r="Q64" i="8"/>
  <c r="Q63" i="8"/>
  <c r="Q62" i="8"/>
  <c r="Q71" i="8"/>
  <c r="Q69" i="8"/>
  <c r="Q61" i="8"/>
  <c r="Q72" i="8"/>
  <c r="U71" i="8"/>
  <c r="U68" i="8"/>
  <c r="U67" i="8"/>
  <c r="U66" i="8"/>
  <c r="U65" i="8"/>
  <c r="U64" i="8"/>
  <c r="U63" i="8"/>
  <c r="U62" i="8"/>
  <c r="U72" i="8"/>
  <c r="U61" i="8"/>
  <c r="U70" i="8"/>
  <c r="U69" i="8"/>
  <c r="P90" i="8"/>
  <c r="P89" i="8"/>
  <c r="P88" i="8"/>
  <c r="P87" i="8"/>
  <c r="P86" i="8"/>
  <c r="P85" i="8"/>
  <c r="P84" i="8"/>
  <c r="P83" i="8"/>
  <c r="P82" i="8"/>
  <c r="P81" i="8"/>
  <c r="P80" i="8"/>
  <c r="P79" i="8"/>
  <c r="T90" i="8"/>
  <c r="T89" i="8"/>
  <c r="T88" i="8"/>
  <c r="T87" i="8"/>
  <c r="T86" i="8"/>
  <c r="T85" i="8"/>
  <c r="T84" i="8"/>
  <c r="T83" i="8"/>
  <c r="T82" i="8"/>
  <c r="T81" i="8"/>
  <c r="T80" i="8"/>
  <c r="T79" i="8"/>
  <c r="S97" i="8"/>
  <c r="Z97" i="8" s="1"/>
  <c r="S108" i="8"/>
  <c r="S107" i="8"/>
  <c r="S105" i="8"/>
  <c r="S103" i="8"/>
  <c r="S101" i="8"/>
  <c r="S99" i="8"/>
  <c r="Z99" i="8" s="1"/>
  <c r="S106" i="8"/>
  <c r="S104" i="8"/>
  <c r="S102" i="8"/>
  <c r="S100" i="8"/>
  <c r="Z100" i="8" s="1"/>
  <c r="S98" i="8"/>
  <c r="Z98" i="8" s="1"/>
  <c r="W97" i="8"/>
  <c r="Y97" i="8" s="1"/>
  <c r="S115" i="8"/>
  <c r="Z115" i="8" s="1"/>
  <c r="S116" i="8"/>
  <c r="Z116" i="8" s="1"/>
  <c r="S117" i="8"/>
  <c r="Z117" i="8" s="1"/>
  <c r="S118" i="8"/>
  <c r="Z118" i="8" s="1"/>
  <c r="S119" i="8"/>
  <c r="S120" i="8"/>
  <c r="S121" i="8"/>
  <c r="S122" i="8"/>
  <c r="S123" i="8"/>
  <c r="S124" i="8"/>
  <c r="S125" i="8"/>
  <c r="S126" i="8"/>
  <c r="W115" i="8"/>
  <c r="Y115" i="8" s="1"/>
  <c r="R133" i="8"/>
  <c r="R137" i="8"/>
  <c r="R140" i="8"/>
  <c r="R142" i="8"/>
  <c r="R144" i="8"/>
  <c r="R134" i="8"/>
  <c r="R138" i="8"/>
  <c r="R135" i="8"/>
  <c r="R139" i="8"/>
  <c r="R141" i="8"/>
  <c r="R143" i="8"/>
  <c r="R136" i="8"/>
  <c r="V133" i="8"/>
  <c r="V134" i="8"/>
  <c r="Q151" i="8"/>
  <c r="Q153" i="8"/>
  <c r="Q155" i="8"/>
  <c r="Q157" i="8"/>
  <c r="Q158" i="8"/>
  <c r="Q159" i="8"/>
  <c r="Q160" i="8"/>
  <c r="Q161" i="8"/>
  <c r="Q162" i="8"/>
  <c r="Q152" i="8"/>
  <c r="Q154" i="8"/>
  <c r="Q156" i="8"/>
  <c r="U151" i="8"/>
  <c r="U153" i="8"/>
  <c r="U155" i="8"/>
  <c r="U157" i="8"/>
  <c r="U158" i="8"/>
  <c r="U159" i="8"/>
  <c r="U160" i="8"/>
  <c r="U161" i="8"/>
  <c r="U162" i="8"/>
  <c r="U152" i="8"/>
  <c r="U154" i="8"/>
  <c r="U156" i="8"/>
  <c r="P170" i="8"/>
  <c r="P174" i="8"/>
  <c r="P178" i="8"/>
  <c r="P180" i="8"/>
  <c r="P171" i="8"/>
  <c r="P175" i="8"/>
  <c r="P172" i="8"/>
  <c r="P176" i="8"/>
  <c r="P179" i="8"/>
  <c r="P169" i="8"/>
  <c r="P173" i="8"/>
  <c r="P177" i="8"/>
  <c r="T172" i="8"/>
  <c r="T176" i="8"/>
  <c r="T169" i="8"/>
  <c r="T173" i="8"/>
  <c r="T177" i="8"/>
  <c r="T179" i="8"/>
  <c r="T170" i="8"/>
  <c r="T174" i="8"/>
  <c r="T180" i="8"/>
  <c r="T171" i="8"/>
  <c r="T175" i="8"/>
  <c r="T178" i="8"/>
  <c r="W186" i="8"/>
  <c r="Y186" i="8" s="1"/>
  <c r="W258" i="8"/>
  <c r="Y258" i="8" s="1"/>
  <c r="W330" i="8"/>
  <c r="Y330" i="8" s="1"/>
  <c r="V25" i="8"/>
  <c r="V36" i="8"/>
  <c r="V35" i="8"/>
  <c r="V34" i="8"/>
  <c r="V33" i="8"/>
  <c r="V32" i="8"/>
  <c r="V31" i="8"/>
  <c r="V30" i="8"/>
  <c r="V29" i="8"/>
  <c r="V28" i="8"/>
  <c r="V27" i="8"/>
  <c r="V26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T151" i="8"/>
  <c r="T152" i="8"/>
  <c r="T153" i="8"/>
  <c r="T154" i="8"/>
  <c r="T155" i="8"/>
  <c r="T156" i="8"/>
  <c r="T157" i="8"/>
  <c r="T158" i="8"/>
  <c r="T159" i="8"/>
  <c r="T160" i="8"/>
  <c r="T161" i="8"/>
  <c r="T162" i="8"/>
  <c r="S169" i="8"/>
  <c r="Z169" i="8" s="1"/>
  <c r="S170" i="8"/>
  <c r="Z170" i="8" s="1"/>
  <c r="S171" i="8"/>
  <c r="Z171" i="8" s="1"/>
  <c r="S172" i="8"/>
  <c r="Z172" i="8" s="1"/>
  <c r="S173" i="8"/>
  <c r="S174" i="8"/>
  <c r="S175" i="8"/>
  <c r="S176" i="8"/>
  <c r="S177" i="8"/>
  <c r="S179" i="8"/>
  <c r="S178" i="8"/>
  <c r="S180" i="8"/>
  <c r="P25" i="8"/>
  <c r="P34" i="8"/>
  <c r="P31" i="8"/>
  <c r="P27" i="8"/>
  <c r="P35" i="8"/>
  <c r="P32" i="8"/>
  <c r="P29" i="8"/>
  <c r="P26" i="8"/>
  <c r="P36" i="8"/>
  <c r="P33" i="8"/>
  <c r="P30" i="8"/>
  <c r="P28" i="8"/>
  <c r="S43" i="8"/>
  <c r="Z43" i="8" s="1"/>
  <c r="S54" i="8"/>
  <c r="S53" i="8"/>
  <c r="S52" i="8"/>
  <c r="S51" i="8"/>
  <c r="S50" i="8"/>
  <c r="S49" i="8"/>
  <c r="S48" i="8"/>
  <c r="S47" i="8"/>
  <c r="S46" i="8"/>
  <c r="Z46" i="8" s="1"/>
  <c r="S45" i="8"/>
  <c r="Z45" i="8" s="1"/>
  <c r="S44" i="8"/>
  <c r="Z44" i="8" s="1"/>
  <c r="W43" i="8"/>
  <c r="Y43" i="8" s="1"/>
  <c r="R72" i="8"/>
  <c r="R71" i="8"/>
  <c r="R70" i="8"/>
  <c r="R69" i="8"/>
  <c r="R61" i="8"/>
  <c r="R66" i="8"/>
  <c r="R63" i="8"/>
  <c r="R64" i="8"/>
  <c r="R62" i="8"/>
  <c r="R68" i="8"/>
  <c r="R67" i="8"/>
  <c r="R65" i="8"/>
  <c r="V72" i="8"/>
  <c r="V71" i="8"/>
  <c r="V70" i="8"/>
  <c r="V61" i="8"/>
  <c r="V64" i="8"/>
  <c r="V68" i="8"/>
  <c r="V67" i="8"/>
  <c r="V66" i="8"/>
  <c r="V65" i="8"/>
  <c r="V69" i="8"/>
  <c r="V63" i="8"/>
  <c r="V62" i="8"/>
  <c r="Q90" i="8"/>
  <c r="Q89" i="8"/>
  <c r="Q88" i="8"/>
  <c r="Q87" i="8"/>
  <c r="Q86" i="8"/>
  <c r="Q85" i="8"/>
  <c r="Q84" i="8"/>
  <c r="Q83" i="8"/>
  <c r="Q82" i="8"/>
  <c r="Q81" i="8"/>
  <c r="Q80" i="8"/>
  <c r="Q79" i="8"/>
  <c r="U90" i="8"/>
  <c r="U89" i="8"/>
  <c r="U88" i="8"/>
  <c r="U87" i="8"/>
  <c r="U86" i="8"/>
  <c r="U85" i="8"/>
  <c r="U84" i="8"/>
  <c r="U83" i="8"/>
  <c r="U82" i="8"/>
  <c r="U81" i="8"/>
  <c r="U80" i="8"/>
  <c r="U79" i="8"/>
  <c r="P107" i="8"/>
  <c r="P106" i="8"/>
  <c r="P105" i="8"/>
  <c r="P104" i="8"/>
  <c r="P103" i="8"/>
  <c r="P102" i="8"/>
  <c r="P101" i="8"/>
  <c r="P100" i="8"/>
  <c r="P99" i="8"/>
  <c r="P98" i="8"/>
  <c r="P97" i="8"/>
  <c r="P108" i="8"/>
  <c r="T108" i="8"/>
  <c r="T107" i="8"/>
  <c r="T106" i="8"/>
  <c r="T105" i="8"/>
  <c r="T104" i="8"/>
  <c r="T103" i="8"/>
  <c r="T102" i="8"/>
  <c r="T101" i="8"/>
  <c r="T100" i="8"/>
  <c r="T99" i="8"/>
  <c r="T98" i="8"/>
  <c r="T97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S133" i="8"/>
  <c r="Z133" i="8" s="1"/>
  <c r="S134" i="8"/>
  <c r="Z134" i="8" s="1"/>
  <c r="S135" i="8"/>
  <c r="Z135" i="8" s="1"/>
  <c r="S136" i="8"/>
  <c r="Z136" i="8" s="1"/>
  <c r="S137" i="8"/>
  <c r="S138" i="8"/>
  <c r="S140" i="8"/>
  <c r="S142" i="8"/>
  <c r="S144" i="8"/>
  <c r="S143" i="8"/>
  <c r="S139" i="8"/>
  <c r="S141" i="8"/>
  <c r="W133" i="8"/>
  <c r="Y133" i="8" s="1"/>
  <c r="R152" i="8"/>
  <c r="R154" i="8"/>
  <c r="R151" i="8"/>
  <c r="R153" i="8"/>
  <c r="R155" i="8"/>
  <c r="R157" i="8"/>
  <c r="R158" i="8"/>
  <c r="R159" i="8"/>
  <c r="R160" i="8"/>
  <c r="R161" i="8"/>
  <c r="R162" i="8"/>
  <c r="R156" i="8"/>
  <c r="V151" i="8"/>
  <c r="V155" i="8"/>
  <c r="V160" i="8"/>
  <c r="V161" i="8"/>
  <c r="V162" i="8"/>
  <c r="V156" i="8"/>
  <c r="V152" i="8"/>
  <c r="V154" i="8"/>
  <c r="Q169" i="8"/>
  <c r="Q173" i="8"/>
  <c r="Q177" i="8"/>
  <c r="Q170" i="8"/>
  <c r="Q174" i="8"/>
  <c r="Q178" i="8"/>
  <c r="Q180" i="8"/>
  <c r="Q171" i="8"/>
  <c r="Q175" i="8"/>
  <c r="Q176" i="8"/>
  <c r="Q179" i="8"/>
  <c r="Q172" i="8"/>
  <c r="U171" i="8"/>
  <c r="U175" i="8"/>
  <c r="U178" i="8"/>
  <c r="U180" i="8"/>
  <c r="U172" i="8"/>
  <c r="U176" i="8"/>
  <c r="U169" i="8"/>
  <c r="U173" i="8"/>
  <c r="U177" i="8"/>
  <c r="U179" i="8"/>
  <c r="U170" i="8"/>
  <c r="U174" i="8"/>
  <c r="W204" i="8"/>
  <c r="Y204" i="8" s="1"/>
  <c r="W276" i="8"/>
  <c r="Y276" i="8" s="1"/>
  <c r="W348" i="8"/>
  <c r="Y348" i="8" s="1"/>
  <c r="I409" i="8"/>
  <c r="I408" i="8"/>
  <c r="I407" i="8"/>
  <c r="I406" i="8"/>
  <c r="I405" i="8"/>
  <c r="I404" i="8"/>
  <c r="I403" i="8"/>
  <c r="I402" i="8"/>
  <c r="I419" i="8"/>
  <c r="I481" i="8"/>
  <c r="I480" i="8"/>
  <c r="I479" i="8"/>
  <c r="I478" i="8"/>
  <c r="I477" i="8"/>
  <c r="I476" i="8"/>
  <c r="I475" i="8"/>
  <c r="I474" i="8"/>
  <c r="I491" i="8"/>
  <c r="I535" i="8"/>
  <c r="I531" i="8"/>
  <c r="I427" i="8"/>
  <c r="I426" i="8"/>
  <c r="I425" i="8"/>
  <c r="I424" i="8"/>
  <c r="I423" i="8"/>
  <c r="I422" i="8"/>
  <c r="I421" i="8"/>
  <c r="I420" i="8"/>
  <c r="I437" i="8"/>
  <c r="I499" i="8"/>
  <c r="I498" i="8"/>
  <c r="I497" i="8"/>
  <c r="I496" i="8"/>
  <c r="I495" i="8"/>
  <c r="I494" i="8"/>
  <c r="I493" i="8"/>
  <c r="I492" i="8"/>
  <c r="I509" i="8"/>
  <c r="I534" i="8"/>
  <c r="I530" i="8"/>
  <c r="I383" i="8"/>
  <c r="I445" i="8"/>
  <c r="I444" i="8"/>
  <c r="I443" i="8"/>
  <c r="I442" i="8"/>
  <c r="I441" i="8"/>
  <c r="I440" i="8"/>
  <c r="I439" i="8"/>
  <c r="I438" i="8"/>
  <c r="I455" i="8"/>
  <c r="I517" i="8"/>
  <c r="I516" i="8"/>
  <c r="I515" i="8"/>
  <c r="I514" i="8"/>
  <c r="I513" i="8"/>
  <c r="I512" i="8"/>
  <c r="I511" i="8"/>
  <c r="I510" i="8"/>
  <c r="I527" i="8"/>
  <c r="I533" i="8"/>
  <c r="I529" i="8"/>
  <c r="I391" i="8"/>
  <c r="I390" i="8"/>
  <c r="I389" i="8"/>
  <c r="I388" i="8"/>
  <c r="I387" i="8"/>
  <c r="I386" i="8"/>
  <c r="I385" i="8"/>
  <c r="I384" i="8"/>
  <c r="I401" i="8"/>
  <c r="I462" i="8"/>
  <c r="I461" i="8"/>
  <c r="I460" i="8"/>
  <c r="I459" i="8"/>
  <c r="I458" i="8"/>
  <c r="I457" i="8"/>
  <c r="I456" i="8"/>
  <c r="I473" i="8"/>
  <c r="I532" i="8"/>
  <c r="I528" i="8"/>
  <c r="I91" i="8"/>
  <c r="J93" i="8" s="1"/>
  <c r="I181" i="8"/>
  <c r="J182" i="8" s="1"/>
  <c r="I252" i="8"/>
  <c r="J254" i="8" s="1"/>
  <c r="V250" i="8"/>
  <c r="V251" i="8"/>
  <c r="V249" i="8"/>
  <c r="I324" i="8"/>
  <c r="J326" i="8" s="1"/>
  <c r="V321" i="8"/>
  <c r="V322" i="8"/>
  <c r="V323" i="8"/>
  <c r="I19" i="8"/>
  <c r="J21" i="8" s="1"/>
  <c r="V17" i="8"/>
  <c r="V18" i="8"/>
  <c r="V16" i="8"/>
  <c r="I37" i="8"/>
  <c r="J39" i="8" s="1"/>
  <c r="I109" i="8"/>
  <c r="J111" i="8" s="1"/>
  <c r="I198" i="8"/>
  <c r="J200" i="8" s="1"/>
  <c r="V197" i="8"/>
  <c r="V195" i="8"/>
  <c r="V196" i="8"/>
  <c r="I270" i="8"/>
  <c r="V269" i="8"/>
  <c r="V267" i="8"/>
  <c r="V268" i="8"/>
  <c r="I342" i="8"/>
  <c r="J344" i="8" s="1"/>
  <c r="V341" i="8"/>
  <c r="V339" i="8"/>
  <c r="V340" i="8"/>
  <c r="I55" i="8"/>
  <c r="J57" i="8" s="1"/>
  <c r="I216" i="8"/>
  <c r="J218" i="8" s="1"/>
  <c r="V214" i="8"/>
  <c r="V215" i="8"/>
  <c r="V213" i="8"/>
  <c r="I288" i="8"/>
  <c r="J290" i="8" s="1"/>
  <c r="V285" i="8"/>
  <c r="V286" i="8"/>
  <c r="V287" i="8"/>
  <c r="V357" i="8"/>
  <c r="V358" i="8"/>
  <c r="V359" i="8"/>
  <c r="V233" i="8"/>
  <c r="V231" i="8"/>
  <c r="V232" i="8"/>
  <c r="V305" i="8"/>
  <c r="V303" i="8"/>
  <c r="V304" i="8"/>
  <c r="I360" i="8"/>
  <c r="J361" i="8" s="1"/>
  <c r="I127" i="8"/>
  <c r="J129" i="8" s="1"/>
  <c r="I145" i="8"/>
  <c r="J147" i="8" s="1"/>
  <c r="I73" i="8"/>
  <c r="J75" i="8" s="1"/>
  <c r="I163" i="8"/>
  <c r="J165" i="8" s="1"/>
  <c r="I234" i="8"/>
  <c r="J236" i="8" s="1"/>
  <c r="I306" i="8"/>
  <c r="J308" i="8" s="1"/>
  <c r="W15" i="3"/>
  <c r="I72" i="1"/>
  <c r="H72" i="1"/>
  <c r="G72" i="1"/>
  <c r="F72" i="1"/>
  <c r="E72" i="1"/>
  <c r="D72" i="1"/>
  <c r="C72" i="1"/>
  <c r="B72" i="1"/>
  <c r="I71" i="1"/>
  <c r="H71" i="1"/>
  <c r="G71" i="1"/>
  <c r="F71" i="1"/>
  <c r="E71" i="1"/>
  <c r="D71" i="1"/>
  <c r="C71" i="1"/>
  <c r="B71" i="1"/>
  <c r="I70" i="1"/>
  <c r="H70" i="1"/>
  <c r="G70" i="1"/>
  <c r="F70" i="1"/>
  <c r="E70" i="1"/>
  <c r="D70" i="1"/>
  <c r="C70" i="1"/>
  <c r="B70" i="1"/>
  <c r="I69" i="1"/>
  <c r="H69" i="1"/>
  <c r="G69" i="1"/>
  <c r="F69" i="1"/>
  <c r="E69" i="1"/>
  <c r="D69" i="1"/>
  <c r="C69" i="1"/>
  <c r="B69" i="1"/>
  <c r="I68" i="1"/>
  <c r="H68" i="1"/>
  <c r="G68" i="1"/>
  <c r="F68" i="1"/>
  <c r="E68" i="1"/>
  <c r="D68" i="1"/>
  <c r="C68" i="1"/>
  <c r="B68" i="1"/>
  <c r="I67" i="1"/>
  <c r="H67" i="1"/>
  <c r="G67" i="1"/>
  <c r="F67" i="1"/>
  <c r="E67" i="1"/>
  <c r="D67" i="1"/>
  <c r="C67" i="1"/>
  <c r="B67" i="1"/>
  <c r="I66" i="1"/>
  <c r="H66" i="1"/>
  <c r="G66" i="1"/>
  <c r="F66" i="1"/>
  <c r="E66" i="1"/>
  <c r="D66" i="1"/>
  <c r="C66" i="1"/>
  <c r="B66" i="1"/>
  <c r="I65" i="1"/>
  <c r="H65" i="1"/>
  <c r="G65" i="1"/>
  <c r="F65" i="1"/>
  <c r="E65" i="1"/>
  <c r="D65" i="1"/>
  <c r="C65" i="1"/>
  <c r="B65" i="1"/>
  <c r="I64" i="1"/>
  <c r="H64" i="1"/>
  <c r="G64" i="1"/>
  <c r="F64" i="1"/>
  <c r="E64" i="1"/>
  <c r="D64" i="1"/>
  <c r="C64" i="1"/>
  <c r="B64" i="1"/>
  <c r="I63" i="1"/>
  <c r="H63" i="1"/>
  <c r="G63" i="1"/>
  <c r="F63" i="1"/>
  <c r="E63" i="1"/>
  <c r="D63" i="1"/>
  <c r="C63" i="1"/>
  <c r="B63" i="1"/>
  <c r="J62" i="1"/>
  <c r="L62" i="1" s="1"/>
  <c r="I62" i="1"/>
  <c r="H62" i="1"/>
  <c r="G62" i="1"/>
  <c r="F62" i="1"/>
  <c r="E62" i="1"/>
  <c r="D62" i="1"/>
  <c r="C62" i="1"/>
  <c r="B62" i="1"/>
  <c r="O72" i="1"/>
  <c r="O71" i="1"/>
  <c r="O70" i="1"/>
  <c r="O69" i="1"/>
  <c r="O68" i="1"/>
  <c r="O67" i="1"/>
  <c r="O66" i="1"/>
  <c r="O65" i="1"/>
  <c r="O64" i="1"/>
  <c r="O63" i="1"/>
  <c r="O62" i="1"/>
  <c r="O61" i="1"/>
  <c r="J61" i="1"/>
  <c r="I61" i="1"/>
  <c r="H61" i="1"/>
  <c r="H131" i="1" s="1"/>
  <c r="G61" i="1"/>
  <c r="G131" i="1" s="1"/>
  <c r="F61" i="1"/>
  <c r="E61" i="1"/>
  <c r="D61" i="1"/>
  <c r="D131" i="1" s="1"/>
  <c r="C61" i="1"/>
  <c r="C131" i="1" s="1"/>
  <c r="B61" i="1"/>
  <c r="O54" i="1"/>
  <c r="O53" i="1"/>
  <c r="O52" i="1"/>
  <c r="O51" i="1"/>
  <c r="O50" i="1"/>
  <c r="O49" i="1"/>
  <c r="O48" i="1"/>
  <c r="O47" i="1"/>
  <c r="O46" i="1"/>
  <c r="O45" i="1"/>
  <c r="O44" i="1"/>
  <c r="O43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43" i="1"/>
  <c r="J114" i="1" s="1"/>
  <c r="I43" i="1"/>
  <c r="I114" i="1" s="1"/>
  <c r="H43" i="1"/>
  <c r="G43" i="1"/>
  <c r="F43" i="1"/>
  <c r="E43" i="1"/>
  <c r="E114" i="1" s="1"/>
  <c r="D43" i="1"/>
  <c r="C43" i="1"/>
  <c r="B43" i="1"/>
  <c r="O36" i="1"/>
  <c r="O35" i="1"/>
  <c r="O34" i="1"/>
  <c r="O33" i="1"/>
  <c r="O32" i="1"/>
  <c r="O31" i="1"/>
  <c r="O30" i="1"/>
  <c r="O29" i="1"/>
  <c r="O28" i="1"/>
  <c r="O27" i="1"/>
  <c r="O26" i="1"/>
  <c r="O25" i="1"/>
  <c r="J25" i="1"/>
  <c r="J97" i="1" s="1"/>
  <c r="I25" i="1"/>
  <c r="H25" i="1"/>
  <c r="G25" i="1"/>
  <c r="F25" i="1"/>
  <c r="F97" i="1" s="1"/>
  <c r="E25" i="1"/>
  <c r="D25" i="1"/>
  <c r="C25" i="1"/>
  <c r="B25" i="1"/>
  <c r="B97" i="1" s="1"/>
  <c r="B101" i="1" s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O18" i="1"/>
  <c r="O17" i="1"/>
  <c r="O16" i="1"/>
  <c r="O15" i="1"/>
  <c r="O14" i="1"/>
  <c r="O13" i="1"/>
  <c r="O12" i="1"/>
  <c r="O11" i="1"/>
  <c r="O10" i="1"/>
  <c r="O9" i="1"/>
  <c r="O8" i="1"/>
  <c r="O7" i="1"/>
  <c r="J7" i="1"/>
  <c r="I7" i="1"/>
  <c r="H7" i="1"/>
  <c r="G7" i="1"/>
  <c r="F7" i="1"/>
  <c r="E7" i="1"/>
  <c r="D7" i="1"/>
  <c r="C7" i="1"/>
  <c r="B7" i="1"/>
  <c r="N54" i="13"/>
  <c r="N24" i="13"/>
  <c r="N39" i="13"/>
  <c r="N9" i="13"/>
  <c r="K54" i="13"/>
  <c r="K24" i="13"/>
  <c r="K39" i="13"/>
  <c r="J8" i="12"/>
  <c r="L8" i="12" s="1"/>
  <c r="M9" i="13" s="1"/>
  <c r="J97" i="6"/>
  <c r="L97" i="6" s="1"/>
  <c r="T22" i="11" s="1"/>
  <c r="J79" i="6"/>
  <c r="L79" i="6" s="1"/>
  <c r="T52" i="11" s="1"/>
  <c r="J61" i="6"/>
  <c r="L61" i="6" s="1"/>
  <c r="Q52" i="11" s="1"/>
  <c r="J44" i="6"/>
  <c r="L44" i="6" s="1"/>
  <c r="J26" i="6"/>
  <c r="L26" i="6" s="1"/>
  <c r="T37" i="11" s="1"/>
  <c r="J25" i="6"/>
  <c r="J8" i="6"/>
  <c r="L8" i="6" s="1"/>
  <c r="Q37" i="11" s="1"/>
  <c r="J7" i="6"/>
  <c r="J168" i="6" s="1"/>
  <c r="J62" i="5"/>
  <c r="J44" i="5"/>
  <c r="J26" i="5"/>
  <c r="J8" i="5"/>
  <c r="W64" i="1" l="1"/>
  <c r="Y64" i="1" s="1"/>
  <c r="W65" i="1"/>
  <c r="Y65" i="1" s="1"/>
  <c r="D80" i="1"/>
  <c r="H80" i="1"/>
  <c r="B131" i="1"/>
  <c r="B135" i="1" s="1"/>
  <c r="F131" i="1"/>
  <c r="F135" i="1" s="1"/>
  <c r="J131" i="1"/>
  <c r="L25" i="6"/>
  <c r="T36" i="11" s="1"/>
  <c r="J183" i="6"/>
  <c r="B114" i="1"/>
  <c r="B118" i="1" s="1"/>
  <c r="I118" i="1"/>
  <c r="J119" i="1"/>
  <c r="J118" i="1"/>
  <c r="K119" i="1"/>
  <c r="C136" i="1"/>
  <c r="C135" i="1"/>
  <c r="J172" i="6"/>
  <c r="K173" i="6"/>
  <c r="C114" i="1"/>
  <c r="G114" i="1"/>
  <c r="D135" i="1"/>
  <c r="D136" i="1"/>
  <c r="H135" i="1"/>
  <c r="H136" i="1"/>
  <c r="E118" i="1"/>
  <c r="J135" i="1"/>
  <c r="K136" i="1"/>
  <c r="F114" i="1"/>
  <c r="G136" i="1"/>
  <c r="G135" i="1"/>
  <c r="D114" i="1"/>
  <c r="H114" i="1"/>
  <c r="E131" i="1"/>
  <c r="I131" i="1"/>
  <c r="J136" i="1" s="1"/>
  <c r="X43" i="5"/>
  <c r="L44" i="5"/>
  <c r="X61" i="5"/>
  <c r="L62" i="5"/>
  <c r="T8" i="11" s="1"/>
  <c r="X7" i="5"/>
  <c r="L8" i="5"/>
  <c r="X25" i="5"/>
  <c r="L26" i="5"/>
  <c r="E97" i="1"/>
  <c r="F102" i="1" s="1"/>
  <c r="I97" i="1"/>
  <c r="I101" i="1" s="1"/>
  <c r="J101" i="1"/>
  <c r="K102" i="1"/>
  <c r="C97" i="1"/>
  <c r="G97" i="1"/>
  <c r="F101" i="1"/>
  <c r="D97" i="1"/>
  <c r="H97" i="1"/>
  <c r="I80" i="1"/>
  <c r="I84" i="1" s="1"/>
  <c r="E80" i="1"/>
  <c r="E84" i="1" s="1"/>
  <c r="E85" i="1"/>
  <c r="I85" i="1"/>
  <c r="D84" i="1"/>
  <c r="B80" i="1"/>
  <c r="B84" i="1" s="1"/>
  <c r="F80" i="1"/>
  <c r="L7" i="1"/>
  <c r="K22" i="10" s="1"/>
  <c r="J80" i="1"/>
  <c r="H84" i="1"/>
  <c r="C80" i="1"/>
  <c r="G80" i="1"/>
  <c r="H85" i="1" s="1"/>
  <c r="X78" i="6"/>
  <c r="X43" i="6"/>
  <c r="X25" i="1"/>
  <c r="L26" i="1"/>
  <c r="N23" i="10" s="1"/>
  <c r="X60" i="6"/>
  <c r="X7" i="1"/>
  <c r="X19" i="1" s="1"/>
  <c r="L8" i="1"/>
  <c r="K23" i="10" s="1"/>
  <c r="X43" i="1"/>
  <c r="X55" i="1" s="1"/>
  <c r="L44" i="1"/>
  <c r="Q23" i="10" s="1"/>
  <c r="X73" i="5"/>
  <c r="X55" i="5"/>
  <c r="X19" i="5"/>
  <c r="X37" i="5"/>
  <c r="K9" i="13"/>
  <c r="X7" i="12"/>
  <c r="R22" i="11"/>
  <c r="X96" i="6"/>
  <c r="X55" i="6"/>
  <c r="X37" i="1"/>
  <c r="X90" i="6"/>
  <c r="R37" i="11"/>
  <c r="X25" i="6"/>
  <c r="O8" i="10"/>
  <c r="X61" i="1"/>
  <c r="O37" i="11"/>
  <c r="X7" i="6"/>
  <c r="X72" i="6"/>
  <c r="V26" i="1"/>
  <c r="I449" i="8"/>
  <c r="J451" i="8" s="1"/>
  <c r="J272" i="8"/>
  <c r="W18" i="6"/>
  <c r="J19" i="6"/>
  <c r="L7" i="6"/>
  <c r="Q36" i="11" s="1"/>
  <c r="J37" i="6"/>
  <c r="J37" i="1"/>
  <c r="L25" i="1"/>
  <c r="N22" i="10" s="1"/>
  <c r="W72" i="1"/>
  <c r="J73" i="1"/>
  <c r="L61" i="1"/>
  <c r="J55" i="1"/>
  <c r="L43" i="1"/>
  <c r="Q22" i="10" s="1"/>
  <c r="J19" i="1"/>
  <c r="J20" i="1" s="1"/>
  <c r="W17" i="1"/>
  <c r="W18" i="1"/>
  <c r="W36" i="6"/>
  <c r="W35" i="1"/>
  <c r="W36" i="1"/>
  <c r="W53" i="1"/>
  <c r="W54" i="1"/>
  <c r="Q18" i="10"/>
  <c r="W71" i="1"/>
  <c r="Q17" i="10"/>
  <c r="W479" i="8"/>
  <c r="W534" i="8"/>
  <c r="W408" i="8"/>
  <c r="W426" i="8"/>
  <c r="W462" i="8"/>
  <c r="W516" i="8"/>
  <c r="W372" i="8"/>
  <c r="W390" i="8"/>
  <c r="W498" i="8"/>
  <c r="W444" i="8"/>
  <c r="W480" i="8"/>
  <c r="W52" i="1"/>
  <c r="W16" i="1"/>
  <c r="W70" i="1"/>
  <c r="R8" i="11"/>
  <c r="W33" i="1"/>
  <c r="W34" i="1"/>
  <c r="Q16" i="10"/>
  <c r="W509" i="8"/>
  <c r="Y509" i="8" s="1"/>
  <c r="W69" i="1"/>
  <c r="W461" i="8"/>
  <c r="W443" i="8"/>
  <c r="W425" i="8"/>
  <c r="W389" i="8"/>
  <c r="W371" i="8"/>
  <c r="W51" i="1"/>
  <c r="Q15" i="10"/>
  <c r="W407" i="8"/>
  <c r="W533" i="8"/>
  <c r="W15" i="1"/>
  <c r="W515" i="8"/>
  <c r="W497" i="8"/>
  <c r="W30" i="1"/>
  <c r="W31" i="1"/>
  <c r="W32" i="1"/>
  <c r="W66" i="1"/>
  <c r="W68" i="1"/>
  <c r="W67" i="1"/>
  <c r="W460" i="8"/>
  <c r="W370" i="8"/>
  <c r="W496" i="8"/>
  <c r="W478" i="8"/>
  <c r="W50" i="1"/>
  <c r="W49" i="1"/>
  <c r="Q13" i="10"/>
  <c r="Q14" i="10"/>
  <c r="W388" i="8"/>
  <c r="W532" i="8"/>
  <c r="W424" i="8"/>
  <c r="W406" i="8"/>
  <c r="W12" i="1"/>
  <c r="W14" i="1"/>
  <c r="W13" i="1"/>
  <c r="W14" i="3"/>
  <c r="W13" i="3"/>
  <c r="W514" i="8"/>
  <c r="W442" i="8"/>
  <c r="W458" i="8"/>
  <c r="Y458" i="8" s="1"/>
  <c r="W513" i="8"/>
  <c r="W368" i="8"/>
  <c r="Y368" i="8" s="1"/>
  <c r="W422" i="8"/>
  <c r="Y422" i="8" s="1"/>
  <c r="W530" i="8"/>
  <c r="Y530" i="8" s="1"/>
  <c r="W477" i="8"/>
  <c r="W387" i="8"/>
  <c r="W440" i="8"/>
  <c r="Y440" i="8" s="1"/>
  <c r="W494" i="8"/>
  <c r="Y494" i="8" s="1"/>
  <c r="W404" i="8"/>
  <c r="Y404" i="8" s="1"/>
  <c r="W47" i="1"/>
  <c r="Y47" i="1" s="1"/>
  <c r="W48" i="1"/>
  <c r="Q12" i="10"/>
  <c r="W459" i="8"/>
  <c r="W512" i="8"/>
  <c r="Y512" i="8" s="1"/>
  <c r="W369" i="8"/>
  <c r="W423" i="8"/>
  <c r="W476" i="8"/>
  <c r="Y476" i="8" s="1"/>
  <c r="W11" i="3"/>
  <c r="W12" i="3"/>
  <c r="W531" i="8"/>
  <c r="W386" i="8"/>
  <c r="Y386" i="8" s="1"/>
  <c r="W441" i="8"/>
  <c r="W495" i="8"/>
  <c r="W405" i="8"/>
  <c r="W11" i="1"/>
  <c r="Y11" i="1" s="1"/>
  <c r="W29" i="1"/>
  <c r="Y29" i="1" s="1"/>
  <c r="Q11" i="10"/>
  <c r="W46" i="1"/>
  <c r="Y46" i="1" s="1"/>
  <c r="W527" i="8"/>
  <c r="Y527" i="8" s="1"/>
  <c r="W437" i="8"/>
  <c r="Y437" i="8" s="1"/>
  <c r="W455" i="8"/>
  <c r="Y455" i="8" s="1"/>
  <c r="W181" i="8"/>
  <c r="W383" i="8"/>
  <c r="Y383" i="8" s="1"/>
  <c r="W473" i="8"/>
  <c r="Y473" i="8" s="1"/>
  <c r="W385" i="8"/>
  <c r="Y385" i="8" s="1"/>
  <c r="W402" i="8"/>
  <c r="Y402" i="8" s="1"/>
  <c r="W528" i="8"/>
  <c r="Y528" i="8" s="1"/>
  <c r="W511" i="8"/>
  <c r="Y511" i="8" s="1"/>
  <c r="W366" i="8"/>
  <c r="Y366" i="8" s="1"/>
  <c r="W475" i="8"/>
  <c r="Y475" i="8" s="1"/>
  <c r="W493" i="8"/>
  <c r="Y493" i="8" s="1"/>
  <c r="W401" i="8"/>
  <c r="Y401" i="8" s="1"/>
  <c r="W457" i="8"/>
  <c r="Y457" i="8" s="1"/>
  <c r="W438" i="8"/>
  <c r="Y438" i="8" s="1"/>
  <c r="W403" i="8"/>
  <c r="Y403" i="8" s="1"/>
  <c r="W529" i="8"/>
  <c r="Y529" i="8" s="1"/>
  <c r="W420" i="8"/>
  <c r="Y420" i="8" s="1"/>
  <c r="W9" i="3"/>
  <c r="W10" i="3"/>
  <c r="W419" i="8"/>
  <c r="Y419" i="8" s="1"/>
  <c r="W384" i="8"/>
  <c r="Y384" i="8" s="1"/>
  <c r="W510" i="8"/>
  <c r="Y510" i="8" s="1"/>
  <c r="W367" i="8"/>
  <c r="Y367" i="8" s="1"/>
  <c r="W474" i="8"/>
  <c r="Y474" i="8" s="1"/>
  <c r="W492" i="8"/>
  <c r="Y492" i="8" s="1"/>
  <c r="W491" i="8"/>
  <c r="Y491" i="8" s="1"/>
  <c r="W456" i="8"/>
  <c r="Y456" i="8" s="1"/>
  <c r="W439" i="8"/>
  <c r="Y439" i="8" s="1"/>
  <c r="W421" i="8"/>
  <c r="Y421" i="8" s="1"/>
  <c r="W10" i="1"/>
  <c r="Y10" i="1" s="1"/>
  <c r="I395" i="8"/>
  <c r="J397" i="8" s="1"/>
  <c r="Q10" i="10"/>
  <c r="I377" i="8"/>
  <c r="J379" i="8" s="1"/>
  <c r="W28" i="1"/>
  <c r="Y28" i="1" s="1"/>
  <c r="S163" i="8"/>
  <c r="Z163" i="8" s="1"/>
  <c r="S73" i="8"/>
  <c r="Z73" i="8" s="1"/>
  <c r="I485" i="8"/>
  <c r="J487" i="8" s="1"/>
  <c r="I521" i="8"/>
  <c r="J523" i="8" s="1"/>
  <c r="T109" i="8"/>
  <c r="P37" i="8"/>
  <c r="P39" i="8" s="1"/>
  <c r="S181" i="8"/>
  <c r="Z181" i="8" s="1"/>
  <c r="V37" i="8"/>
  <c r="U163" i="8"/>
  <c r="S109" i="8"/>
  <c r="Z109" i="8" s="1"/>
  <c r="R37" i="8"/>
  <c r="T163" i="8"/>
  <c r="Q181" i="8"/>
  <c r="T127" i="8"/>
  <c r="P127" i="8"/>
  <c r="P109" i="8"/>
  <c r="S55" i="8"/>
  <c r="Z55" i="8" s="1"/>
  <c r="R145" i="8"/>
  <c r="T91" i="8"/>
  <c r="P91" i="8"/>
  <c r="Q73" i="8"/>
  <c r="V55" i="8"/>
  <c r="W37" i="8"/>
  <c r="U145" i="8"/>
  <c r="V127" i="8"/>
  <c r="P73" i="8"/>
  <c r="W324" i="8"/>
  <c r="X326" i="8" s="1"/>
  <c r="W163" i="8"/>
  <c r="T145" i="8"/>
  <c r="Q127" i="8"/>
  <c r="V91" i="8"/>
  <c r="W55" i="8"/>
  <c r="W360" i="8"/>
  <c r="U181" i="8"/>
  <c r="W145" i="8"/>
  <c r="S145" i="8"/>
  <c r="Z145" i="8" s="1"/>
  <c r="W342" i="8"/>
  <c r="X344" i="8" s="1"/>
  <c r="T181" i="8"/>
  <c r="W127" i="8"/>
  <c r="S127" i="8"/>
  <c r="Z127" i="8" s="1"/>
  <c r="U73" i="8"/>
  <c r="R55" i="8"/>
  <c r="W252" i="8"/>
  <c r="X254" i="8" s="1"/>
  <c r="W306" i="8"/>
  <c r="X308" i="8" s="1"/>
  <c r="Q109" i="8"/>
  <c r="R91" i="8"/>
  <c r="Q145" i="8"/>
  <c r="S91" i="8"/>
  <c r="Z91" i="8" s="1"/>
  <c r="T73" i="8"/>
  <c r="W216" i="8"/>
  <c r="X218" i="8" s="1"/>
  <c r="W198" i="8"/>
  <c r="W365" i="8"/>
  <c r="Y365" i="8" s="1"/>
  <c r="I467" i="8"/>
  <c r="J469" i="8" s="1"/>
  <c r="W288" i="8"/>
  <c r="X290" i="8" s="1"/>
  <c r="R163" i="8"/>
  <c r="U91" i="8"/>
  <c r="Q91" i="8"/>
  <c r="V73" i="8"/>
  <c r="R73" i="8"/>
  <c r="W270" i="8"/>
  <c r="X272" i="8" s="1"/>
  <c r="P181" i="8"/>
  <c r="Q163" i="8"/>
  <c r="V145" i="8"/>
  <c r="W109" i="8"/>
  <c r="S37" i="8"/>
  <c r="Z37" i="8" s="1"/>
  <c r="R109" i="8"/>
  <c r="W91" i="8"/>
  <c r="U55" i="8"/>
  <c r="W234" i="8"/>
  <c r="X236" i="8" s="1"/>
  <c r="V181" i="8"/>
  <c r="U109" i="8"/>
  <c r="W73" i="8"/>
  <c r="T37" i="8"/>
  <c r="P163" i="8"/>
  <c r="V163" i="8"/>
  <c r="R127" i="8"/>
  <c r="W19" i="8"/>
  <c r="R181" i="8"/>
  <c r="P145" i="8"/>
  <c r="U127" i="8"/>
  <c r="T55" i="8"/>
  <c r="P55" i="8"/>
  <c r="U37" i="8"/>
  <c r="Q37" i="8"/>
  <c r="V109" i="8"/>
  <c r="Q55" i="8"/>
  <c r="I413" i="8"/>
  <c r="J415" i="8" s="1"/>
  <c r="I289" i="8"/>
  <c r="I539" i="8"/>
  <c r="J540" i="8" s="1"/>
  <c r="I503" i="8"/>
  <c r="J505" i="8" s="1"/>
  <c r="I431" i="8"/>
  <c r="J433" i="8" s="1"/>
  <c r="O36" i="11"/>
  <c r="W9" i="1"/>
  <c r="Y9" i="1" s="1"/>
  <c r="O22" i="10"/>
  <c r="W45" i="1"/>
  <c r="Y45" i="1" s="1"/>
  <c r="Q9" i="10"/>
  <c r="V33" i="1"/>
  <c r="V29" i="1"/>
  <c r="V28" i="1"/>
  <c r="V35" i="1"/>
  <c r="V31" i="1"/>
  <c r="V27" i="1"/>
  <c r="V36" i="1"/>
  <c r="V32" i="1"/>
  <c r="V34" i="1"/>
  <c r="V30" i="1"/>
  <c r="V71" i="1"/>
  <c r="V67" i="1"/>
  <c r="V63" i="1"/>
  <c r="V66" i="1"/>
  <c r="V69" i="1"/>
  <c r="V65" i="1"/>
  <c r="V70" i="1"/>
  <c r="V72" i="1"/>
  <c r="V68" i="1"/>
  <c r="V64" i="1"/>
  <c r="R36" i="11"/>
  <c r="L22" i="10"/>
  <c r="W27" i="1"/>
  <c r="Y27" i="1" s="1"/>
  <c r="O7" i="10"/>
  <c r="W63" i="1"/>
  <c r="Y63" i="1" s="1"/>
  <c r="I38" i="10"/>
  <c r="O53" i="10"/>
  <c r="O68" i="10"/>
  <c r="L38" i="10"/>
  <c r="J114" i="6"/>
  <c r="O52" i="11"/>
  <c r="O38" i="10"/>
  <c r="W8" i="1"/>
  <c r="Y8" i="1" s="1"/>
  <c r="I22" i="10"/>
  <c r="J26" i="14"/>
  <c r="L26" i="14" s="1"/>
  <c r="N23" i="15" s="1"/>
  <c r="L23" i="10"/>
  <c r="I53" i="10"/>
  <c r="I68" i="10"/>
  <c r="J132" i="6"/>
  <c r="R52" i="11"/>
  <c r="J8" i="14"/>
  <c r="L8" i="14" s="1"/>
  <c r="K23" i="15" s="1"/>
  <c r="I23" i="10"/>
  <c r="J44" i="14"/>
  <c r="L44" i="14" s="1"/>
  <c r="Q23" i="15" s="1"/>
  <c r="O23" i="10"/>
  <c r="L53" i="10"/>
  <c r="L68" i="10"/>
  <c r="V482" i="8"/>
  <c r="V412" i="8"/>
  <c r="V537" i="8"/>
  <c r="V464" i="8"/>
  <c r="V393" i="8"/>
  <c r="V502" i="8"/>
  <c r="V428" i="8"/>
  <c r="V484" i="8"/>
  <c r="V536" i="8"/>
  <c r="V519" i="8"/>
  <c r="V447" i="8"/>
  <c r="V375" i="8"/>
  <c r="V501" i="8"/>
  <c r="V430" i="8"/>
  <c r="V411" i="8"/>
  <c r="V466" i="8"/>
  <c r="V392" i="8"/>
  <c r="V518" i="8"/>
  <c r="V446" i="8"/>
  <c r="V374" i="8"/>
  <c r="V500" i="8"/>
  <c r="V429" i="8"/>
  <c r="V483" i="8"/>
  <c r="V410" i="8"/>
  <c r="V538" i="8"/>
  <c r="V465" i="8"/>
  <c r="V394" i="8"/>
  <c r="V520" i="8"/>
  <c r="V448" i="8"/>
  <c r="V376" i="8"/>
  <c r="I146" i="8"/>
  <c r="I253" i="8"/>
  <c r="I343" i="8"/>
  <c r="I128" i="8"/>
  <c r="I92" i="8"/>
  <c r="I307" i="8"/>
  <c r="I217" i="8"/>
  <c r="I199" i="8"/>
  <c r="I110" i="8"/>
  <c r="I325" i="8"/>
  <c r="I235" i="8"/>
  <c r="I74" i="8"/>
  <c r="I56" i="8"/>
  <c r="I271" i="8"/>
  <c r="W62" i="1"/>
  <c r="Y62" i="1" s="1"/>
  <c r="I164" i="8"/>
  <c r="I38" i="8"/>
  <c r="I20" i="8"/>
  <c r="W26" i="1"/>
  <c r="Y26" i="1" s="1"/>
  <c r="Q8" i="10"/>
  <c r="J62" i="14"/>
  <c r="L62" i="14" s="1"/>
  <c r="Q8" i="15" s="1"/>
  <c r="J150" i="6"/>
  <c r="L150" i="6" s="1"/>
  <c r="W44" i="1"/>
  <c r="Y44" i="1" s="1"/>
  <c r="W8" i="3"/>
  <c r="J62" i="2"/>
  <c r="E101" i="1" l="1"/>
  <c r="J102" i="1"/>
  <c r="C119" i="1"/>
  <c r="C118" i="1"/>
  <c r="E102" i="1"/>
  <c r="H118" i="1"/>
  <c r="H119" i="1"/>
  <c r="F119" i="1"/>
  <c r="F118" i="1"/>
  <c r="E136" i="1"/>
  <c r="E135" i="1"/>
  <c r="D118" i="1"/>
  <c r="D119" i="1"/>
  <c r="E119" i="1"/>
  <c r="F136" i="1"/>
  <c r="J187" i="6"/>
  <c r="K188" i="6"/>
  <c r="I136" i="1"/>
  <c r="I135" i="1"/>
  <c r="G119" i="1"/>
  <c r="G118" i="1"/>
  <c r="I119" i="1"/>
  <c r="C101" i="1"/>
  <c r="C102" i="1"/>
  <c r="D101" i="1"/>
  <c r="D102" i="1"/>
  <c r="I102" i="1"/>
  <c r="H101" i="1"/>
  <c r="H102" i="1"/>
  <c r="G102" i="1"/>
  <c r="G101" i="1"/>
  <c r="F85" i="1"/>
  <c r="F84" i="1"/>
  <c r="G85" i="1"/>
  <c r="G84" i="1"/>
  <c r="J85" i="1"/>
  <c r="J84" i="1"/>
  <c r="K85" i="1"/>
  <c r="C85" i="1"/>
  <c r="C84" i="1"/>
  <c r="D85" i="1"/>
  <c r="X61" i="2"/>
  <c r="L62" i="2"/>
  <c r="O67" i="11"/>
  <c r="L114" i="6"/>
  <c r="Q67" i="11" s="1"/>
  <c r="R67" i="11"/>
  <c r="L132" i="6"/>
  <c r="T67" i="11" s="1"/>
  <c r="O8" i="15"/>
  <c r="X61" i="14"/>
  <c r="O23" i="15"/>
  <c r="X43" i="14"/>
  <c r="L23" i="15"/>
  <c r="X25" i="14"/>
  <c r="I23" i="15"/>
  <c r="X7" i="14"/>
  <c r="Y342" i="8"/>
  <c r="X361" i="8"/>
  <c r="Y360" i="8"/>
  <c r="X165" i="8"/>
  <c r="Y163" i="8"/>
  <c r="Y181" i="8"/>
  <c r="X182" i="8"/>
  <c r="Y19" i="8"/>
  <c r="X21" i="8"/>
  <c r="Y37" i="8"/>
  <c r="X39" i="8"/>
  <c r="X57" i="8"/>
  <c r="Y55" i="8"/>
  <c r="Y73" i="8"/>
  <c r="X75" i="8"/>
  <c r="Y91" i="8"/>
  <c r="X93" i="8"/>
  <c r="Y109" i="8"/>
  <c r="X111" i="8"/>
  <c r="Y127" i="8"/>
  <c r="X129" i="8"/>
  <c r="Y145" i="8"/>
  <c r="X147" i="8"/>
  <c r="Y198" i="8"/>
  <c r="X200" i="8"/>
  <c r="Y216" i="8"/>
  <c r="Y234" i="8"/>
  <c r="Y252" i="8"/>
  <c r="Y270" i="8"/>
  <c r="Y288" i="8"/>
  <c r="Y306" i="8"/>
  <c r="Y324" i="8"/>
  <c r="X73" i="2"/>
  <c r="X74" i="2" s="1"/>
  <c r="X38" i="5"/>
  <c r="X20" i="5"/>
  <c r="X56" i="5"/>
  <c r="X19" i="12"/>
  <c r="X73" i="1"/>
  <c r="X38" i="1" s="1"/>
  <c r="X19" i="6"/>
  <c r="X37" i="6"/>
  <c r="X38" i="6" s="1"/>
  <c r="X131" i="6"/>
  <c r="X143" i="6" s="1"/>
  <c r="X149" i="6"/>
  <c r="X161" i="6" s="1"/>
  <c r="X108" i="6"/>
  <c r="X73" i="6" s="1"/>
  <c r="X113" i="6"/>
  <c r="J56" i="1"/>
  <c r="J38" i="1"/>
  <c r="V165" i="8"/>
  <c r="S164" i="8"/>
  <c r="U164" i="8"/>
  <c r="S74" i="8"/>
  <c r="I468" i="8"/>
  <c r="T110" i="8"/>
  <c r="U165" i="8"/>
  <c r="T111" i="8"/>
  <c r="P38" i="8"/>
  <c r="S75" i="8"/>
  <c r="S110" i="8"/>
  <c r="V164" i="8"/>
  <c r="U129" i="8"/>
  <c r="U128" i="8"/>
  <c r="W111" i="8"/>
  <c r="W110" i="8"/>
  <c r="U93" i="8"/>
  <c r="U92" i="8"/>
  <c r="W377" i="8"/>
  <c r="W199" i="8"/>
  <c r="R57" i="8"/>
  <c r="R56" i="8"/>
  <c r="W165" i="8"/>
  <c r="W164" i="8"/>
  <c r="W38" i="8"/>
  <c r="W39" i="8"/>
  <c r="Q75" i="8"/>
  <c r="Q74" i="8"/>
  <c r="S57" i="8"/>
  <c r="S56" i="8"/>
  <c r="V38" i="8"/>
  <c r="I486" i="8"/>
  <c r="U39" i="8"/>
  <c r="U38" i="8"/>
  <c r="P147" i="8"/>
  <c r="P146" i="8"/>
  <c r="W74" i="8"/>
  <c r="W75" i="8"/>
  <c r="U57" i="8"/>
  <c r="U56" i="8"/>
  <c r="R110" i="8"/>
  <c r="R111" i="8"/>
  <c r="W20" i="8"/>
  <c r="R74" i="8"/>
  <c r="R75" i="8"/>
  <c r="R164" i="8"/>
  <c r="R165" i="8"/>
  <c r="W467" i="8"/>
  <c r="W289" i="8"/>
  <c r="W395" i="8"/>
  <c r="W217" i="8"/>
  <c r="Q147" i="8"/>
  <c r="Q146" i="8"/>
  <c r="U75" i="8"/>
  <c r="U74" i="8"/>
  <c r="W129" i="8"/>
  <c r="W128" i="8"/>
  <c r="W521" i="8"/>
  <c r="W343" i="8"/>
  <c r="W56" i="8"/>
  <c r="W57" i="8"/>
  <c r="V93" i="8"/>
  <c r="V92" i="8"/>
  <c r="S165" i="8"/>
  <c r="P75" i="8"/>
  <c r="P74" i="8"/>
  <c r="P92" i="8"/>
  <c r="P93" i="8"/>
  <c r="P111" i="8"/>
  <c r="P110" i="8"/>
  <c r="T164" i="8"/>
  <c r="T165" i="8"/>
  <c r="R128" i="8"/>
  <c r="R129" i="8"/>
  <c r="Q57" i="8"/>
  <c r="Q56" i="8"/>
  <c r="P57" i="8"/>
  <c r="P56" i="8"/>
  <c r="R38" i="8"/>
  <c r="P164" i="8"/>
  <c r="P165" i="8"/>
  <c r="S39" i="8"/>
  <c r="S38" i="8"/>
  <c r="V146" i="8"/>
  <c r="V147" i="8"/>
  <c r="V75" i="8"/>
  <c r="V74" i="8"/>
  <c r="R93" i="8"/>
  <c r="R92" i="8"/>
  <c r="W485" i="8"/>
  <c r="W307" i="8"/>
  <c r="S128" i="8"/>
  <c r="S129" i="8"/>
  <c r="W147" i="8"/>
  <c r="W146" i="8"/>
  <c r="Q129" i="8"/>
  <c r="Q128" i="8"/>
  <c r="V129" i="8"/>
  <c r="V128" i="8"/>
  <c r="T93" i="8"/>
  <c r="T92" i="8"/>
  <c r="P129" i="8"/>
  <c r="P128" i="8"/>
  <c r="S111" i="8"/>
  <c r="Q39" i="8"/>
  <c r="Q38" i="8"/>
  <c r="S93" i="8"/>
  <c r="S92" i="8"/>
  <c r="W539" i="8"/>
  <c r="W503" i="8"/>
  <c r="W325" i="8"/>
  <c r="V111" i="8"/>
  <c r="V110" i="8"/>
  <c r="T57" i="8"/>
  <c r="T56" i="8"/>
  <c r="R39" i="8"/>
  <c r="T39" i="8"/>
  <c r="T38" i="8"/>
  <c r="U111" i="8"/>
  <c r="U110" i="8"/>
  <c r="W413" i="8"/>
  <c r="W235" i="8"/>
  <c r="W92" i="8"/>
  <c r="W93" i="8"/>
  <c r="W182" i="8"/>
  <c r="Q165" i="8"/>
  <c r="Q164" i="8"/>
  <c r="W449" i="8"/>
  <c r="W271" i="8"/>
  <c r="Q92" i="8"/>
  <c r="Q93" i="8"/>
  <c r="T75" i="8"/>
  <c r="T74" i="8"/>
  <c r="Q110" i="8"/>
  <c r="Q111" i="8"/>
  <c r="W431" i="8"/>
  <c r="W253" i="8"/>
  <c r="S147" i="8"/>
  <c r="S146" i="8"/>
  <c r="T147" i="8"/>
  <c r="T146" i="8"/>
  <c r="U146" i="8"/>
  <c r="U147" i="8"/>
  <c r="V57" i="8"/>
  <c r="V56" i="8"/>
  <c r="R147" i="8"/>
  <c r="R146" i="8"/>
  <c r="T129" i="8"/>
  <c r="T128" i="8"/>
  <c r="V39" i="8"/>
  <c r="I432" i="8"/>
  <c r="I396" i="8"/>
  <c r="I414" i="8"/>
  <c r="I504" i="8"/>
  <c r="I450" i="8"/>
  <c r="I522" i="8"/>
  <c r="I378" i="8"/>
  <c r="O127" i="12"/>
  <c r="O128" i="12"/>
  <c r="O129" i="12"/>
  <c r="O130" i="12"/>
  <c r="O131" i="12"/>
  <c r="O132" i="12"/>
  <c r="O133" i="12"/>
  <c r="O134" i="12"/>
  <c r="O135" i="12"/>
  <c r="O136" i="12"/>
  <c r="O137" i="12"/>
  <c r="B127" i="12"/>
  <c r="C127" i="12"/>
  <c r="D127" i="12"/>
  <c r="E127" i="12"/>
  <c r="F127" i="12"/>
  <c r="G127" i="12"/>
  <c r="H127" i="12"/>
  <c r="I127" i="12"/>
  <c r="B128" i="12"/>
  <c r="C128" i="12"/>
  <c r="D128" i="12"/>
  <c r="E128" i="12"/>
  <c r="F128" i="12"/>
  <c r="G128" i="12"/>
  <c r="H128" i="12"/>
  <c r="I128" i="12"/>
  <c r="B129" i="12"/>
  <c r="C129" i="12"/>
  <c r="D129" i="12"/>
  <c r="E129" i="12"/>
  <c r="F129" i="12"/>
  <c r="G129" i="12"/>
  <c r="H129" i="12"/>
  <c r="I129" i="12"/>
  <c r="B130" i="12"/>
  <c r="C130" i="12"/>
  <c r="D130" i="12"/>
  <c r="E130" i="12"/>
  <c r="F130" i="12"/>
  <c r="G130" i="12"/>
  <c r="H130" i="12"/>
  <c r="I130" i="12"/>
  <c r="B131" i="12"/>
  <c r="C131" i="12"/>
  <c r="D131" i="12"/>
  <c r="E131" i="12"/>
  <c r="F131" i="12"/>
  <c r="G131" i="12"/>
  <c r="H131" i="12"/>
  <c r="I131" i="12"/>
  <c r="B132" i="12"/>
  <c r="C132" i="12"/>
  <c r="D132" i="12"/>
  <c r="E132" i="12"/>
  <c r="F132" i="12"/>
  <c r="G132" i="12"/>
  <c r="H132" i="12"/>
  <c r="I132" i="12"/>
  <c r="B133" i="12"/>
  <c r="C133" i="12"/>
  <c r="D133" i="12"/>
  <c r="E133" i="12"/>
  <c r="F133" i="12"/>
  <c r="G133" i="12"/>
  <c r="H133" i="12"/>
  <c r="I133" i="12"/>
  <c r="B134" i="12"/>
  <c r="C134" i="12"/>
  <c r="D134" i="12"/>
  <c r="E134" i="12"/>
  <c r="F134" i="12"/>
  <c r="G134" i="12"/>
  <c r="H134" i="12"/>
  <c r="I134" i="12"/>
  <c r="B135" i="12"/>
  <c r="C135" i="12"/>
  <c r="D135" i="12"/>
  <c r="E135" i="12"/>
  <c r="F135" i="12"/>
  <c r="G135" i="12"/>
  <c r="H135" i="12"/>
  <c r="I135" i="12"/>
  <c r="B136" i="12"/>
  <c r="C136" i="12"/>
  <c r="D136" i="12"/>
  <c r="E136" i="12"/>
  <c r="F136" i="12"/>
  <c r="G136" i="12"/>
  <c r="H136" i="12"/>
  <c r="I136" i="12"/>
  <c r="B137" i="12"/>
  <c r="C137" i="12"/>
  <c r="D137" i="12"/>
  <c r="E137" i="12"/>
  <c r="F137" i="12"/>
  <c r="G137" i="12"/>
  <c r="H137" i="12"/>
  <c r="I137" i="12"/>
  <c r="O126" i="12"/>
  <c r="J126" i="12"/>
  <c r="J191" i="12" s="1"/>
  <c r="I126" i="12"/>
  <c r="I191" i="12" s="1"/>
  <c r="H126" i="12"/>
  <c r="G126" i="12"/>
  <c r="F126" i="12"/>
  <c r="E126" i="12"/>
  <c r="E191" i="12" s="1"/>
  <c r="D126" i="12"/>
  <c r="C126" i="12"/>
  <c r="C191" i="12" s="1"/>
  <c r="B126" i="12"/>
  <c r="O110" i="12"/>
  <c r="O111" i="12"/>
  <c r="O112" i="12"/>
  <c r="O113" i="12"/>
  <c r="O114" i="12"/>
  <c r="O115" i="12"/>
  <c r="O116" i="12"/>
  <c r="O117" i="12"/>
  <c r="O118" i="12"/>
  <c r="O119" i="12"/>
  <c r="O120" i="12"/>
  <c r="B110" i="12"/>
  <c r="C110" i="12"/>
  <c r="D110" i="12"/>
  <c r="E110" i="12"/>
  <c r="F110" i="12"/>
  <c r="G110" i="12"/>
  <c r="H110" i="12"/>
  <c r="I110" i="12"/>
  <c r="B111" i="12"/>
  <c r="C111" i="12"/>
  <c r="D111" i="12"/>
  <c r="E111" i="12"/>
  <c r="F111" i="12"/>
  <c r="G111" i="12"/>
  <c r="H111" i="12"/>
  <c r="I111" i="12"/>
  <c r="B112" i="12"/>
  <c r="C112" i="12"/>
  <c r="D112" i="12"/>
  <c r="E112" i="12"/>
  <c r="F112" i="12"/>
  <c r="G112" i="12"/>
  <c r="H112" i="12"/>
  <c r="I112" i="12"/>
  <c r="B113" i="12"/>
  <c r="C113" i="12"/>
  <c r="D113" i="12"/>
  <c r="E113" i="12"/>
  <c r="F113" i="12"/>
  <c r="G113" i="12"/>
  <c r="H113" i="12"/>
  <c r="I113" i="12"/>
  <c r="B114" i="12"/>
  <c r="C114" i="12"/>
  <c r="D114" i="12"/>
  <c r="E114" i="12"/>
  <c r="F114" i="12"/>
  <c r="G114" i="12"/>
  <c r="H114" i="12"/>
  <c r="I114" i="12"/>
  <c r="B115" i="12"/>
  <c r="C115" i="12"/>
  <c r="D115" i="12"/>
  <c r="E115" i="12"/>
  <c r="F115" i="12"/>
  <c r="G115" i="12"/>
  <c r="H115" i="12"/>
  <c r="I115" i="12"/>
  <c r="B116" i="12"/>
  <c r="C116" i="12"/>
  <c r="D116" i="12"/>
  <c r="E116" i="12"/>
  <c r="F116" i="12"/>
  <c r="G116" i="12"/>
  <c r="H116" i="12"/>
  <c r="I116" i="12"/>
  <c r="B117" i="12"/>
  <c r="C117" i="12"/>
  <c r="D117" i="12"/>
  <c r="E117" i="12"/>
  <c r="F117" i="12"/>
  <c r="G117" i="12"/>
  <c r="H117" i="12"/>
  <c r="I117" i="12"/>
  <c r="B118" i="12"/>
  <c r="C118" i="12"/>
  <c r="D118" i="12"/>
  <c r="E118" i="12"/>
  <c r="F118" i="12"/>
  <c r="G118" i="12"/>
  <c r="H118" i="12"/>
  <c r="I118" i="12"/>
  <c r="B119" i="12"/>
  <c r="C119" i="12"/>
  <c r="D119" i="12"/>
  <c r="E119" i="12"/>
  <c r="F119" i="12"/>
  <c r="G119" i="12"/>
  <c r="H119" i="12"/>
  <c r="I119" i="12"/>
  <c r="B120" i="12"/>
  <c r="C120" i="12"/>
  <c r="D120" i="12"/>
  <c r="E120" i="12"/>
  <c r="F120" i="12"/>
  <c r="G120" i="12"/>
  <c r="H120" i="12"/>
  <c r="I120" i="12"/>
  <c r="O109" i="12"/>
  <c r="J109" i="12"/>
  <c r="J175" i="12" s="1"/>
  <c r="I109" i="12"/>
  <c r="H109" i="12"/>
  <c r="H175" i="12" s="1"/>
  <c r="G109" i="12"/>
  <c r="F109" i="12"/>
  <c r="F175" i="12" s="1"/>
  <c r="E109" i="12"/>
  <c r="D109" i="12"/>
  <c r="D175" i="12" s="1"/>
  <c r="C109" i="12"/>
  <c r="B109" i="12"/>
  <c r="B175" i="12" s="1"/>
  <c r="B179" i="12" s="1"/>
  <c r="O93" i="12"/>
  <c r="O94" i="12"/>
  <c r="O95" i="12"/>
  <c r="O96" i="12"/>
  <c r="O97" i="12"/>
  <c r="O98" i="12"/>
  <c r="O99" i="12"/>
  <c r="O100" i="12"/>
  <c r="O101" i="12"/>
  <c r="O102" i="12"/>
  <c r="O103" i="12"/>
  <c r="B95" i="12"/>
  <c r="C95" i="12"/>
  <c r="D95" i="12"/>
  <c r="E95" i="12"/>
  <c r="F95" i="12"/>
  <c r="G95" i="12"/>
  <c r="H95" i="12"/>
  <c r="I95" i="12"/>
  <c r="B96" i="12"/>
  <c r="C96" i="12"/>
  <c r="D96" i="12"/>
  <c r="E96" i="12"/>
  <c r="F96" i="12"/>
  <c r="G96" i="12"/>
  <c r="H96" i="12"/>
  <c r="I96" i="12"/>
  <c r="B97" i="12"/>
  <c r="C97" i="12"/>
  <c r="D97" i="12"/>
  <c r="E97" i="12"/>
  <c r="F97" i="12"/>
  <c r="G97" i="12"/>
  <c r="H97" i="12"/>
  <c r="I97" i="12"/>
  <c r="B98" i="12"/>
  <c r="C98" i="12"/>
  <c r="D98" i="12"/>
  <c r="E98" i="12"/>
  <c r="F98" i="12"/>
  <c r="G98" i="12"/>
  <c r="H98" i="12"/>
  <c r="I98" i="12"/>
  <c r="B99" i="12"/>
  <c r="C99" i="12"/>
  <c r="D99" i="12"/>
  <c r="E99" i="12"/>
  <c r="F99" i="12"/>
  <c r="G99" i="12"/>
  <c r="H99" i="12"/>
  <c r="I99" i="12"/>
  <c r="B100" i="12"/>
  <c r="C100" i="12"/>
  <c r="D100" i="12"/>
  <c r="E100" i="12"/>
  <c r="F100" i="12"/>
  <c r="G100" i="12"/>
  <c r="H100" i="12"/>
  <c r="I100" i="12"/>
  <c r="B101" i="12"/>
  <c r="C101" i="12"/>
  <c r="D101" i="12"/>
  <c r="E101" i="12"/>
  <c r="F101" i="12"/>
  <c r="G101" i="12"/>
  <c r="H101" i="12"/>
  <c r="I101" i="12"/>
  <c r="B102" i="12"/>
  <c r="C102" i="12"/>
  <c r="D102" i="12"/>
  <c r="E102" i="12"/>
  <c r="F102" i="12"/>
  <c r="G102" i="12"/>
  <c r="H102" i="12"/>
  <c r="I102" i="12"/>
  <c r="B103" i="12"/>
  <c r="C103" i="12"/>
  <c r="D103" i="12"/>
  <c r="E103" i="12"/>
  <c r="F103" i="12"/>
  <c r="G103" i="12"/>
  <c r="H103" i="12"/>
  <c r="I103" i="12"/>
  <c r="B93" i="12"/>
  <c r="C93" i="12"/>
  <c r="D93" i="12"/>
  <c r="E93" i="12"/>
  <c r="F93" i="12"/>
  <c r="G93" i="12"/>
  <c r="H93" i="12"/>
  <c r="I93" i="12"/>
  <c r="B94" i="12"/>
  <c r="C94" i="12"/>
  <c r="D94" i="12"/>
  <c r="E94" i="12"/>
  <c r="F94" i="12"/>
  <c r="G94" i="12"/>
  <c r="H94" i="12"/>
  <c r="I94" i="12"/>
  <c r="O92" i="12"/>
  <c r="J92" i="12"/>
  <c r="J160" i="12" s="1"/>
  <c r="I92" i="12"/>
  <c r="I160" i="12" s="1"/>
  <c r="H92" i="12"/>
  <c r="G92" i="12"/>
  <c r="G160" i="12" s="1"/>
  <c r="F92" i="12"/>
  <c r="E92" i="12"/>
  <c r="E160" i="12" s="1"/>
  <c r="D92" i="12"/>
  <c r="C92" i="12"/>
  <c r="C160" i="12" s="1"/>
  <c r="B92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W85" i="12"/>
  <c r="O69" i="12"/>
  <c r="O68" i="12"/>
  <c r="O67" i="12"/>
  <c r="O66" i="12"/>
  <c r="O65" i="12"/>
  <c r="O64" i="12"/>
  <c r="O63" i="12"/>
  <c r="O62" i="12"/>
  <c r="O61" i="12"/>
  <c r="O60" i="12"/>
  <c r="O59" i="12"/>
  <c r="I69" i="12"/>
  <c r="H69" i="12"/>
  <c r="G69" i="12"/>
  <c r="F69" i="12"/>
  <c r="E69" i="12"/>
  <c r="D69" i="12"/>
  <c r="C69" i="12"/>
  <c r="B69" i="12"/>
  <c r="I68" i="12"/>
  <c r="H68" i="12"/>
  <c r="G68" i="12"/>
  <c r="F68" i="12"/>
  <c r="E68" i="12"/>
  <c r="D68" i="12"/>
  <c r="C68" i="12"/>
  <c r="B68" i="12"/>
  <c r="I67" i="12"/>
  <c r="H67" i="12"/>
  <c r="G67" i="12"/>
  <c r="F67" i="12"/>
  <c r="E67" i="12"/>
  <c r="D67" i="12"/>
  <c r="C67" i="12"/>
  <c r="B67" i="12"/>
  <c r="I66" i="12"/>
  <c r="H66" i="12"/>
  <c r="G66" i="12"/>
  <c r="F66" i="12"/>
  <c r="E66" i="12"/>
  <c r="D66" i="12"/>
  <c r="C66" i="12"/>
  <c r="B66" i="12"/>
  <c r="I65" i="12"/>
  <c r="H65" i="12"/>
  <c r="G65" i="12"/>
  <c r="F65" i="12"/>
  <c r="E65" i="12"/>
  <c r="D65" i="12"/>
  <c r="C65" i="12"/>
  <c r="B65" i="12"/>
  <c r="I64" i="12"/>
  <c r="H64" i="12"/>
  <c r="G64" i="12"/>
  <c r="F64" i="12"/>
  <c r="E64" i="12"/>
  <c r="D64" i="12"/>
  <c r="C64" i="12"/>
  <c r="B64" i="12"/>
  <c r="I63" i="12"/>
  <c r="H63" i="12"/>
  <c r="G63" i="12"/>
  <c r="F63" i="12"/>
  <c r="E63" i="12"/>
  <c r="D63" i="12"/>
  <c r="C63" i="12"/>
  <c r="B63" i="12"/>
  <c r="I62" i="12"/>
  <c r="H62" i="12"/>
  <c r="G62" i="12"/>
  <c r="F62" i="12"/>
  <c r="E62" i="12"/>
  <c r="D62" i="12"/>
  <c r="C62" i="12"/>
  <c r="B62" i="12"/>
  <c r="I61" i="12"/>
  <c r="H61" i="12"/>
  <c r="G61" i="12"/>
  <c r="F61" i="12"/>
  <c r="E61" i="12"/>
  <c r="D61" i="12"/>
  <c r="C61" i="12"/>
  <c r="B61" i="12"/>
  <c r="I60" i="12"/>
  <c r="H60" i="12"/>
  <c r="G60" i="12"/>
  <c r="F60" i="12"/>
  <c r="E60" i="12"/>
  <c r="D60" i="12"/>
  <c r="C60" i="12"/>
  <c r="B60" i="12"/>
  <c r="I59" i="12"/>
  <c r="H59" i="12"/>
  <c r="G59" i="12"/>
  <c r="F59" i="12"/>
  <c r="E59" i="12"/>
  <c r="D59" i="12"/>
  <c r="C59" i="12"/>
  <c r="B59" i="12"/>
  <c r="O58" i="12"/>
  <c r="J58" i="12"/>
  <c r="I58" i="12"/>
  <c r="H58" i="12"/>
  <c r="G58" i="12"/>
  <c r="F58" i="12"/>
  <c r="E58" i="12"/>
  <c r="D58" i="12"/>
  <c r="C58" i="12"/>
  <c r="B58" i="12"/>
  <c r="O52" i="12"/>
  <c r="O51" i="12"/>
  <c r="O50" i="12"/>
  <c r="O49" i="12"/>
  <c r="O48" i="12"/>
  <c r="O47" i="12"/>
  <c r="O46" i="12"/>
  <c r="O45" i="12"/>
  <c r="O44" i="12"/>
  <c r="O43" i="12"/>
  <c r="O42" i="12"/>
  <c r="I52" i="12"/>
  <c r="H52" i="12"/>
  <c r="G52" i="12"/>
  <c r="F52" i="12"/>
  <c r="E52" i="12"/>
  <c r="D52" i="12"/>
  <c r="C52" i="12"/>
  <c r="B52" i="12"/>
  <c r="I51" i="12"/>
  <c r="H51" i="12"/>
  <c r="G51" i="12"/>
  <c r="F51" i="12"/>
  <c r="E51" i="12"/>
  <c r="D51" i="12"/>
  <c r="C51" i="12"/>
  <c r="B51" i="12"/>
  <c r="I50" i="12"/>
  <c r="H50" i="12"/>
  <c r="G50" i="12"/>
  <c r="F50" i="12"/>
  <c r="E50" i="12"/>
  <c r="D50" i="12"/>
  <c r="C50" i="12"/>
  <c r="B50" i="12"/>
  <c r="I49" i="12"/>
  <c r="H49" i="12"/>
  <c r="G49" i="12"/>
  <c r="F49" i="12"/>
  <c r="E49" i="12"/>
  <c r="D49" i="12"/>
  <c r="C49" i="12"/>
  <c r="B49" i="12"/>
  <c r="I48" i="12"/>
  <c r="H48" i="12"/>
  <c r="G48" i="12"/>
  <c r="F48" i="12"/>
  <c r="E48" i="12"/>
  <c r="D48" i="12"/>
  <c r="C48" i="12"/>
  <c r="B48" i="12"/>
  <c r="I47" i="12"/>
  <c r="H47" i="12"/>
  <c r="G47" i="12"/>
  <c r="F47" i="12"/>
  <c r="E47" i="12"/>
  <c r="D47" i="12"/>
  <c r="C47" i="12"/>
  <c r="B47" i="12"/>
  <c r="I46" i="12"/>
  <c r="H46" i="12"/>
  <c r="G46" i="12"/>
  <c r="F46" i="12"/>
  <c r="E46" i="12"/>
  <c r="D46" i="12"/>
  <c r="C46" i="12"/>
  <c r="B46" i="12"/>
  <c r="I45" i="12"/>
  <c r="H45" i="12"/>
  <c r="G45" i="12"/>
  <c r="F45" i="12"/>
  <c r="E45" i="12"/>
  <c r="D45" i="12"/>
  <c r="C45" i="12"/>
  <c r="B45" i="12"/>
  <c r="I44" i="12"/>
  <c r="H44" i="12"/>
  <c r="G44" i="12"/>
  <c r="F44" i="12"/>
  <c r="E44" i="12"/>
  <c r="D44" i="12"/>
  <c r="C44" i="12"/>
  <c r="B44" i="12"/>
  <c r="I43" i="12"/>
  <c r="H43" i="12"/>
  <c r="G43" i="12"/>
  <c r="F43" i="12"/>
  <c r="E43" i="12"/>
  <c r="D43" i="12"/>
  <c r="C43" i="12"/>
  <c r="B43" i="12"/>
  <c r="I42" i="12"/>
  <c r="H42" i="12"/>
  <c r="G42" i="12"/>
  <c r="F42" i="12"/>
  <c r="E42" i="12"/>
  <c r="D42" i="12"/>
  <c r="C42" i="12"/>
  <c r="B42" i="12"/>
  <c r="O41" i="12"/>
  <c r="J41" i="12"/>
  <c r="I41" i="12"/>
  <c r="H41" i="12"/>
  <c r="G41" i="12"/>
  <c r="F41" i="12"/>
  <c r="E41" i="12"/>
  <c r="D41" i="12"/>
  <c r="C41" i="12"/>
  <c r="B41" i="12"/>
  <c r="I35" i="12"/>
  <c r="H35" i="12"/>
  <c r="G35" i="12"/>
  <c r="F35" i="12"/>
  <c r="E35" i="12"/>
  <c r="D35" i="12"/>
  <c r="C35" i="12"/>
  <c r="B35" i="12"/>
  <c r="I34" i="12"/>
  <c r="H34" i="12"/>
  <c r="G34" i="12"/>
  <c r="F34" i="12"/>
  <c r="E34" i="12"/>
  <c r="D34" i="12"/>
  <c r="C34" i="12"/>
  <c r="B34" i="12"/>
  <c r="I33" i="12"/>
  <c r="H33" i="12"/>
  <c r="G33" i="12"/>
  <c r="F33" i="12"/>
  <c r="E33" i="12"/>
  <c r="D33" i="12"/>
  <c r="C33" i="12"/>
  <c r="B33" i="12"/>
  <c r="I32" i="12"/>
  <c r="H32" i="12"/>
  <c r="G32" i="12"/>
  <c r="F32" i="12"/>
  <c r="E32" i="12"/>
  <c r="D32" i="12"/>
  <c r="C32" i="12"/>
  <c r="B32" i="12"/>
  <c r="I31" i="12"/>
  <c r="H31" i="12"/>
  <c r="G31" i="12"/>
  <c r="F31" i="12"/>
  <c r="E31" i="12"/>
  <c r="D31" i="12"/>
  <c r="C31" i="12"/>
  <c r="B31" i="12"/>
  <c r="I30" i="12"/>
  <c r="H30" i="12"/>
  <c r="G30" i="12"/>
  <c r="F30" i="12"/>
  <c r="E30" i="12"/>
  <c r="D30" i="12"/>
  <c r="C30" i="12"/>
  <c r="B30" i="12"/>
  <c r="I29" i="12"/>
  <c r="H29" i="12"/>
  <c r="G29" i="12"/>
  <c r="F29" i="12"/>
  <c r="E29" i="12"/>
  <c r="D29" i="12"/>
  <c r="C29" i="12"/>
  <c r="B29" i="12"/>
  <c r="I28" i="12"/>
  <c r="H28" i="12"/>
  <c r="G28" i="12"/>
  <c r="F28" i="12"/>
  <c r="E28" i="12"/>
  <c r="D28" i="12"/>
  <c r="C28" i="12"/>
  <c r="B28" i="12"/>
  <c r="I27" i="12"/>
  <c r="H27" i="12"/>
  <c r="G27" i="12"/>
  <c r="F27" i="12"/>
  <c r="E27" i="12"/>
  <c r="D27" i="12"/>
  <c r="C27" i="12"/>
  <c r="B27" i="12"/>
  <c r="I26" i="12"/>
  <c r="H26" i="12"/>
  <c r="G26" i="12"/>
  <c r="F26" i="12"/>
  <c r="E26" i="12"/>
  <c r="D26" i="12"/>
  <c r="C26" i="12"/>
  <c r="B26" i="12"/>
  <c r="I25" i="12"/>
  <c r="H25" i="12"/>
  <c r="G25" i="12"/>
  <c r="F25" i="12"/>
  <c r="E25" i="12"/>
  <c r="D25" i="12"/>
  <c r="C25" i="12"/>
  <c r="B25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J24" i="12"/>
  <c r="I24" i="12"/>
  <c r="H24" i="12"/>
  <c r="G24" i="12"/>
  <c r="F24" i="12"/>
  <c r="E24" i="12"/>
  <c r="D24" i="12"/>
  <c r="C24" i="12"/>
  <c r="B24" i="12"/>
  <c r="O18" i="12"/>
  <c r="O17" i="12"/>
  <c r="O16" i="12"/>
  <c r="O15" i="12"/>
  <c r="O14" i="12"/>
  <c r="O13" i="12"/>
  <c r="O12" i="12"/>
  <c r="O11" i="12"/>
  <c r="O10" i="12"/>
  <c r="O9" i="12"/>
  <c r="O8" i="12"/>
  <c r="I18" i="12"/>
  <c r="H18" i="12"/>
  <c r="G18" i="12"/>
  <c r="F18" i="12"/>
  <c r="E18" i="12"/>
  <c r="D18" i="12"/>
  <c r="C18" i="12"/>
  <c r="B18" i="12"/>
  <c r="I17" i="12"/>
  <c r="H17" i="12"/>
  <c r="G17" i="12"/>
  <c r="F17" i="12"/>
  <c r="E17" i="12"/>
  <c r="D17" i="12"/>
  <c r="C17" i="12"/>
  <c r="B17" i="12"/>
  <c r="I16" i="12"/>
  <c r="H16" i="12"/>
  <c r="G16" i="12"/>
  <c r="F16" i="12"/>
  <c r="E16" i="12"/>
  <c r="D16" i="12"/>
  <c r="C16" i="12"/>
  <c r="B16" i="12"/>
  <c r="I15" i="12"/>
  <c r="H15" i="12"/>
  <c r="G15" i="12"/>
  <c r="F15" i="12"/>
  <c r="E15" i="12"/>
  <c r="D15" i="12"/>
  <c r="C15" i="12"/>
  <c r="B15" i="12"/>
  <c r="I14" i="12"/>
  <c r="H14" i="12"/>
  <c r="G14" i="12"/>
  <c r="F14" i="12"/>
  <c r="E14" i="12"/>
  <c r="D14" i="12"/>
  <c r="C14" i="12"/>
  <c r="B14" i="12"/>
  <c r="I13" i="12"/>
  <c r="H13" i="12"/>
  <c r="G13" i="12"/>
  <c r="F13" i="12"/>
  <c r="E13" i="12"/>
  <c r="D13" i="12"/>
  <c r="C13" i="12"/>
  <c r="B13" i="12"/>
  <c r="I12" i="12"/>
  <c r="H12" i="12"/>
  <c r="G12" i="12"/>
  <c r="F12" i="12"/>
  <c r="E12" i="12"/>
  <c r="D12" i="12"/>
  <c r="C12" i="12"/>
  <c r="B12" i="12"/>
  <c r="I11" i="12"/>
  <c r="H11" i="12"/>
  <c r="G11" i="12"/>
  <c r="F11" i="12"/>
  <c r="E11" i="12"/>
  <c r="D11" i="12"/>
  <c r="C11" i="12"/>
  <c r="B11" i="12"/>
  <c r="I10" i="12"/>
  <c r="H10" i="12"/>
  <c r="G10" i="12"/>
  <c r="F10" i="12"/>
  <c r="E10" i="12"/>
  <c r="D10" i="12"/>
  <c r="C10" i="12"/>
  <c r="B10" i="12"/>
  <c r="I9" i="12"/>
  <c r="H9" i="12"/>
  <c r="G9" i="12"/>
  <c r="F9" i="12"/>
  <c r="E9" i="12"/>
  <c r="D9" i="12"/>
  <c r="C9" i="12"/>
  <c r="B9" i="12"/>
  <c r="I8" i="12"/>
  <c r="H8" i="12"/>
  <c r="G8" i="12"/>
  <c r="F8" i="12"/>
  <c r="E8" i="12"/>
  <c r="D8" i="12"/>
  <c r="C8" i="12"/>
  <c r="B8" i="12"/>
  <c r="O7" i="12"/>
  <c r="J7" i="12"/>
  <c r="I7" i="12"/>
  <c r="H7" i="12"/>
  <c r="G7" i="12"/>
  <c r="F7" i="12"/>
  <c r="E7" i="12"/>
  <c r="D7" i="12"/>
  <c r="C7" i="12"/>
  <c r="B7" i="12"/>
  <c r="O323" i="7"/>
  <c r="O322" i="7"/>
  <c r="O321" i="7"/>
  <c r="O320" i="7"/>
  <c r="O319" i="7"/>
  <c r="O318" i="7"/>
  <c r="O317" i="7"/>
  <c r="O316" i="7"/>
  <c r="O315" i="7"/>
  <c r="O314" i="7"/>
  <c r="O313" i="7"/>
  <c r="I323" i="7"/>
  <c r="H323" i="7"/>
  <c r="G323" i="7"/>
  <c r="F323" i="7"/>
  <c r="E323" i="7"/>
  <c r="D323" i="7"/>
  <c r="C323" i="7"/>
  <c r="B323" i="7"/>
  <c r="I322" i="7"/>
  <c r="H322" i="7"/>
  <c r="G322" i="7"/>
  <c r="F322" i="7"/>
  <c r="E322" i="7"/>
  <c r="D322" i="7"/>
  <c r="C322" i="7"/>
  <c r="B322" i="7"/>
  <c r="I321" i="7"/>
  <c r="H321" i="7"/>
  <c r="G321" i="7"/>
  <c r="F321" i="7"/>
  <c r="E321" i="7"/>
  <c r="D321" i="7"/>
  <c r="C321" i="7"/>
  <c r="B321" i="7"/>
  <c r="I320" i="7"/>
  <c r="H320" i="7"/>
  <c r="G320" i="7"/>
  <c r="F320" i="7"/>
  <c r="E320" i="7"/>
  <c r="D320" i="7"/>
  <c r="C320" i="7"/>
  <c r="B320" i="7"/>
  <c r="I319" i="7"/>
  <c r="H319" i="7"/>
  <c r="G319" i="7"/>
  <c r="F319" i="7"/>
  <c r="E319" i="7"/>
  <c r="D319" i="7"/>
  <c r="C319" i="7"/>
  <c r="B319" i="7"/>
  <c r="I318" i="7"/>
  <c r="H318" i="7"/>
  <c r="G318" i="7"/>
  <c r="F318" i="7"/>
  <c r="E318" i="7"/>
  <c r="D318" i="7"/>
  <c r="C318" i="7"/>
  <c r="B318" i="7"/>
  <c r="I317" i="7"/>
  <c r="H317" i="7"/>
  <c r="G317" i="7"/>
  <c r="F317" i="7"/>
  <c r="E317" i="7"/>
  <c r="D317" i="7"/>
  <c r="C317" i="7"/>
  <c r="B317" i="7"/>
  <c r="I316" i="7"/>
  <c r="H316" i="7"/>
  <c r="G316" i="7"/>
  <c r="F316" i="7"/>
  <c r="E316" i="7"/>
  <c r="D316" i="7"/>
  <c r="C316" i="7"/>
  <c r="B316" i="7"/>
  <c r="I315" i="7"/>
  <c r="H315" i="7"/>
  <c r="G315" i="7"/>
  <c r="F315" i="7"/>
  <c r="E315" i="7"/>
  <c r="D315" i="7"/>
  <c r="C315" i="7"/>
  <c r="B315" i="7"/>
  <c r="I314" i="7"/>
  <c r="H314" i="7"/>
  <c r="G314" i="7"/>
  <c r="F314" i="7"/>
  <c r="E314" i="7"/>
  <c r="D314" i="7"/>
  <c r="C314" i="7"/>
  <c r="B314" i="7"/>
  <c r="I313" i="7"/>
  <c r="H313" i="7"/>
  <c r="G313" i="7"/>
  <c r="F313" i="7"/>
  <c r="E313" i="7"/>
  <c r="D313" i="7"/>
  <c r="C313" i="7"/>
  <c r="B313" i="7"/>
  <c r="O312" i="7"/>
  <c r="I312" i="7"/>
  <c r="H312" i="7"/>
  <c r="G312" i="7"/>
  <c r="F312" i="7"/>
  <c r="E312" i="7"/>
  <c r="D312" i="7"/>
  <c r="C312" i="7"/>
  <c r="B312" i="7"/>
  <c r="O305" i="7"/>
  <c r="O304" i="7"/>
  <c r="O303" i="7"/>
  <c r="O302" i="7"/>
  <c r="O301" i="7"/>
  <c r="O300" i="7"/>
  <c r="O299" i="7"/>
  <c r="O298" i="7"/>
  <c r="O297" i="7"/>
  <c r="O296" i="7"/>
  <c r="O295" i="7"/>
  <c r="I305" i="7"/>
  <c r="H305" i="7"/>
  <c r="G305" i="7"/>
  <c r="F305" i="7"/>
  <c r="E305" i="7"/>
  <c r="D305" i="7"/>
  <c r="C305" i="7"/>
  <c r="B305" i="7"/>
  <c r="I304" i="7"/>
  <c r="H304" i="7"/>
  <c r="G304" i="7"/>
  <c r="F304" i="7"/>
  <c r="E304" i="7"/>
  <c r="D304" i="7"/>
  <c r="C304" i="7"/>
  <c r="B304" i="7"/>
  <c r="I303" i="7"/>
  <c r="H303" i="7"/>
  <c r="G303" i="7"/>
  <c r="F303" i="7"/>
  <c r="E303" i="7"/>
  <c r="D303" i="7"/>
  <c r="C303" i="7"/>
  <c r="B303" i="7"/>
  <c r="I302" i="7"/>
  <c r="H302" i="7"/>
  <c r="G302" i="7"/>
  <c r="F302" i="7"/>
  <c r="E302" i="7"/>
  <c r="D302" i="7"/>
  <c r="C302" i="7"/>
  <c r="B302" i="7"/>
  <c r="I301" i="7"/>
  <c r="H301" i="7"/>
  <c r="G301" i="7"/>
  <c r="F301" i="7"/>
  <c r="E301" i="7"/>
  <c r="D301" i="7"/>
  <c r="C301" i="7"/>
  <c r="B301" i="7"/>
  <c r="I300" i="7"/>
  <c r="H300" i="7"/>
  <c r="G300" i="7"/>
  <c r="F300" i="7"/>
  <c r="E300" i="7"/>
  <c r="D300" i="7"/>
  <c r="C300" i="7"/>
  <c r="B300" i="7"/>
  <c r="I299" i="7"/>
  <c r="H299" i="7"/>
  <c r="G299" i="7"/>
  <c r="F299" i="7"/>
  <c r="E299" i="7"/>
  <c r="D299" i="7"/>
  <c r="C299" i="7"/>
  <c r="B299" i="7"/>
  <c r="I298" i="7"/>
  <c r="H298" i="7"/>
  <c r="G298" i="7"/>
  <c r="F298" i="7"/>
  <c r="E298" i="7"/>
  <c r="D298" i="7"/>
  <c r="C298" i="7"/>
  <c r="B298" i="7"/>
  <c r="I297" i="7"/>
  <c r="H297" i="7"/>
  <c r="G297" i="7"/>
  <c r="F297" i="7"/>
  <c r="E297" i="7"/>
  <c r="D297" i="7"/>
  <c r="C297" i="7"/>
  <c r="B297" i="7"/>
  <c r="I296" i="7"/>
  <c r="H296" i="7"/>
  <c r="G296" i="7"/>
  <c r="F296" i="7"/>
  <c r="E296" i="7"/>
  <c r="D296" i="7"/>
  <c r="C296" i="7"/>
  <c r="B296" i="7"/>
  <c r="I295" i="7"/>
  <c r="H295" i="7"/>
  <c r="G295" i="7"/>
  <c r="F295" i="7"/>
  <c r="E295" i="7"/>
  <c r="D295" i="7"/>
  <c r="C295" i="7"/>
  <c r="B295" i="7"/>
  <c r="O294" i="7"/>
  <c r="I294" i="7"/>
  <c r="H294" i="7"/>
  <c r="G294" i="7"/>
  <c r="F294" i="7"/>
  <c r="E294" i="7"/>
  <c r="D294" i="7"/>
  <c r="C294" i="7"/>
  <c r="B294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O287" i="7"/>
  <c r="O286" i="7"/>
  <c r="O285" i="7"/>
  <c r="O284" i="7"/>
  <c r="O283" i="7"/>
  <c r="O282" i="7"/>
  <c r="O281" i="7"/>
  <c r="O280" i="7"/>
  <c r="O279" i="7"/>
  <c r="O278" i="7"/>
  <c r="O277" i="7"/>
  <c r="I287" i="7"/>
  <c r="H287" i="7"/>
  <c r="G287" i="7"/>
  <c r="E287" i="7"/>
  <c r="D287" i="7"/>
  <c r="C287" i="7"/>
  <c r="B287" i="7"/>
  <c r="I286" i="7"/>
  <c r="H286" i="7"/>
  <c r="G286" i="7"/>
  <c r="E286" i="7"/>
  <c r="D286" i="7"/>
  <c r="C286" i="7"/>
  <c r="B286" i="7"/>
  <c r="I285" i="7"/>
  <c r="H285" i="7"/>
  <c r="G285" i="7"/>
  <c r="E285" i="7"/>
  <c r="D285" i="7"/>
  <c r="C285" i="7"/>
  <c r="B285" i="7"/>
  <c r="I284" i="7"/>
  <c r="H284" i="7"/>
  <c r="G284" i="7"/>
  <c r="E284" i="7"/>
  <c r="D284" i="7"/>
  <c r="C284" i="7"/>
  <c r="B284" i="7"/>
  <c r="I283" i="7"/>
  <c r="H283" i="7"/>
  <c r="G283" i="7"/>
  <c r="E283" i="7"/>
  <c r="D283" i="7"/>
  <c r="C283" i="7"/>
  <c r="B283" i="7"/>
  <c r="I282" i="7"/>
  <c r="H282" i="7"/>
  <c r="G282" i="7"/>
  <c r="E282" i="7"/>
  <c r="D282" i="7"/>
  <c r="C282" i="7"/>
  <c r="B282" i="7"/>
  <c r="I281" i="7"/>
  <c r="H281" i="7"/>
  <c r="G281" i="7"/>
  <c r="E281" i="7"/>
  <c r="D281" i="7"/>
  <c r="C281" i="7"/>
  <c r="B281" i="7"/>
  <c r="I280" i="7"/>
  <c r="H280" i="7"/>
  <c r="G280" i="7"/>
  <c r="E280" i="7"/>
  <c r="D280" i="7"/>
  <c r="C280" i="7"/>
  <c r="B280" i="7"/>
  <c r="I279" i="7"/>
  <c r="H279" i="7"/>
  <c r="G279" i="7"/>
  <c r="E279" i="7"/>
  <c r="D279" i="7"/>
  <c r="C279" i="7"/>
  <c r="B279" i="7"/>
  <c r="I278" i="7"/>
  <c r="H278" i="7"/>
  <c r="G278" i="7"/>
  <c r="E278" i="7"/>
  <c r="D278" i="7"/>
  <c r="C278" i="7"/>
  <c r="B278" i="7"/>
  <c r="I277" i="7"/>
  <c r="H277" i="7"/>
  <c r="G277" i="7"/>
  <c r="E277" i="7"/>
  <c r="D277" i="7"/>
  <c r="C277" i="7"/>
  <c r="B277" i="7"/>
  <c r="O276" i="7"/>
  <c r="I276" i="7"/>
  <c r="H276" i="7"/>
  <c r="G276" i="7"/>
  <c r="E276" i="7"/>
  <c r="D276" i="7"/>
  <c r="C276" i="7"/>
  <c r="B276" i="7"/>
  <c r="O269" i="7"/>
  <c r="O268" i="7"/>
  <c r="O267" i="7"/>
  <c r="O266" i="7"/>
  <c r="O265" i="7"/>
  <c r="O264" i="7"/>
  <c r="O263" i="7"/>
  <c r="O262" i="7"/>
  <c r="O261" i="7"/>
  <c r="O260" i="7"/>
  <c r="O259" i="7"/>
  <c r="I269" i="7"/>
  <c r="H269" i="7"/>
  <c r="G269" i="7"/>
  <c r="F269" i="7"/>
  <c r="E269" i="7"/>
  <c r="D269" i="7"/>
  <c r="C269" i="7"/>
  <c r="B269" i="7"/>
  <c r="I268" i="7"/>
  <c r="H268" i="7"/>
  <c r="G268" i="7"/>
  <c r="F268" i="7"/>
  <c r="E268" i="7"/>
  <c r="D268" i="7"/>
  <c r="C268" i="7"/>
  <c r="B268" i="7"/>
  <c r="I267" i="7"/>
  <c r="H267" i="7"/>
  <c r="G267" i="7"/>
  <c r="F267" i="7"/>
  <c r="E267" i="7"/>
  <c r="D267" i="7"/>
  <c r="C267" i="7"/>
  <c r="B267" i="7"/>
  <c r="I266" i="7"/>
  <c r="H266" i="7"/>
  <c r="G266" i="7"/>
  <c r="F266" i="7"/>
  <c r="E266" i="7"/>
  <c r="D266" i="7"/>
  <c r="C266" i="7"/>
  <c r="B266" i="7"/>
  <c r="I265" i="7"/>
  <c r="H265" i="7"/>
  <c r="G265" i="7"/>
  <c r="F265" i="7"/>
  <c r="E265" i="7"/>
  <c r="D265" i="7"/>
  <c r="C265" i="7"/>
  <c r="B265" i="7"/>
  <c r="I264" i="7"/>
  <c r="H264" i="7"/>
  <c r="G264" i="7"/>
  <c r="F264" i="7"/>
  <c r="E264" i="7"/>
  <c r="D264" i="7"/>
  <c r="C264" i="7"/>
  <c r="B264" i="7"/>
  <c r="I263" i="7"/>
  <c r="H263" i="7"/>
  <c r="G263" i="7"/>
  <c r="F263" i="7"/>
  <c r="E263" i="7"/>
  <c r="D263" i="7"/>
  <c r="C263" i="7"/>
  <c r="B263" i="7"/>
  <c r="I262" i="7"/>
  <c r="H262" i="7"/>
  <c r="G262" i="7"/>
  <c r="F262" i="7"/>
  <c r="E262" i="7"/>
  <c r="D262" i="7"/>
  <c r="C262" i="7"/>
  <c r="B262" i="7"/>
  <c r="I261" i="7"/>
  <c r="H261" i="7"/>
  <c r="G261" i="7"/>
  <c r="F261" i="7"/>
  <c r="E261" i="7"/>
  <c r="D261" i="7"/>
  <c r="C261" i="7"/>
  <c r="B261" i="7"/>
  <c r="I260" i="7"/>
  <c r="H260" i="7"/>
  <c r="G260" i="7"/>
  <c r="F260" i="7"/>
  <c r="E260" i="7"/>
  <c r="D260" i="7"/>
  <c r="C260" i="7"/>
  <c r="B260" i="7"/>
  <c r="I259" i="7"/>
  <c r="H259" i="7"/>
  <c r="G259" i="7"/>
  <c r="F259" i="7"/>
  <c r="E259" i="7"/>
  <c r="D259" i="7"/>
  <c r="C259" i="7"/>
  <c r="B259" i="7"/>
  <c r="O258" i="7"/>
  <c r="I258" i="7"/>
  <c r="H258" i="7"/>
  <c r="G258" i="7"/>
  <c r="F258" i="7"/>
  <c r="E258" i="7"/>
  <c r="D258" i="7"/>
  <c r="C258" i="7"/>
  <c r="B258" i="7"/>
  <c r="O251" i="7"/>
  <c r="O250" i="7"/>
  <c r="O249" i="7"/>
  <c r="O248" i="7"/>
  <c r="O247" i="7"/>
  <c r="O246" i="7"/>
  <c r="O245" i="7"/>
  <c r="O244" i="7"/>
  <c r="O243" i="7"/>
  <c r="O242" i="7"/>
  <c r="O241" i="7"/>
  <c r="I251" i="7"/>
  <c r="H251" i="7"/>
  <c r="G251" i="7"/>
  <c r="F251" i="7"/>
  <c r="E251" i="7"/>
  <c r="D251" i="7"/>
  <c r="C251" i="7"/>
  <c r="B251" i="7"/>
  <c r="I250" i="7"/>
  <c r="H250" i="7"/>
  <c r="G250" i="7"/>
  <c r="F250" i="7"/>
  <c r="E250" i="7"/>
  <c r="D250" i="7"/>
  <c r="C250" i="7"/>
  <c r="B250" i="7"/>
  <c r="I249" i="7"/>
  <c r="H249" i="7"/>
  <c r="G249" i="7"/>
  <c r="F249" i="7"/>
  <c r="E249" i="7"/>
  <c r="D249" i="7"/>
  <c r="C249" i="7"/>
  <c r="B249" i="7"/>
  <c r="I248" i="7"/>
  <c r="H248" i="7"/>
  <c r="G248" i="7"/>
  <c r="F248" i="7"/>
  <c r="E248" i="7"/>
  <c r="D248" i="7"/>
  <c r="C248" i="7"/>
  <c r="B248" i="7"/>
  <c r="I247" i="7"/>
  <c r="H247" i="7"/>
  <c r="G247" i="7"/>
  <c r="F247" i="7"/>
  <c r="E247" i="7"/>
  <c r="D247" i="7"/>
  <c r="C247" i="7"/>
  <c r="B247" i="7"/>
  <c r="I246" i="7"/>
  <c r="H246" i="7"/>
  <c r="G246" i="7"/>
  <c r="F246" i="7"/>
  <c r="E246" i="7"/>
  <c r="D246" i="7"/>
  <c r="C246" i="7"/>
  <c r="B246" i="7"/>
  <c r="I245" i="7"/>
  <c r="H245" i="7"/>
  <c r="G245" i="7"/>
  <c r="F245" i="7"/>
  <c r="E245" i="7"/>
  <c r="D245" i="7"/>
  <c r="C245" i="7"/>
  <c r="B245" i="7"/>
  <c r="I244" i="7"/>
  <c r="H244" i="7"/>
  <c r="G244" i="7"/>
  <c r="F244" i="7"/>
  <c r="E244" i="7"/>
  <c r="D244" i="7"/>
  <c r="C244" i="7"/>
  <c r="B244" i="7"/>
  <c r="I243" i="7"/>
  <c r="H243" i="7"/>
  <c r="G243" i="7"/>
  <c r="F243" i="7"/>
  <c r="E243" i="7"/>
  <c r="D243" i="7"/>
  <c r="C243" i="7"/>
  <c r="B243" i="7"/>
  <c r="I242" i="7"/>
  <c r="H242" i="7"/>
  <c r="G242" i="7"/>
  <c r="F242" i="7"/>
  <c r="E242" i="7"/>
  <c r="D242" i="7"/>
  <c r="C242" i="7"/>
  <c r="B242" i="7"/>
  <c r="I241" i="7"/>
  <c r="H241" i="7"/>
  <c r="G241" i="7"/>
  <c r="F241" i="7"/>
  <c r="E241" i="7"/>
  <c r="D241" i="7"/>
  <c r="C241" i="7"/>
  <c r="B241" i="7"/>
  <c r="O240" i="7"/>
  <c r="I240" i="7"/>
  <c r="H240" i="7"/>
  <c r="G240" i="7"/>
  <c r="F240" i="7"/>
  <c r="E240" i="7"/>
  <c r="D240" i="7"/>
  <c r="C240" i="7"/>
  <c r="B240" i="7"/>
  <c r="I233" i="7"/>
  <c r="H233" i="7"/>
  <c r="G233" i="7"/>
  <c r="F233" i="7"/>
  <c r="E233" i="7"/>
  <c r="D233" i="7"/>
  <c r="C233" i="7"/>
  <c r="B233" i="7"/>
  <c r="I232" i="7"/>
  <c r="H232" i="7"/>
  <c r="G232" i="7"/>
  <c r="F232" i="7"/>
  <c r="E232" i="7"/>
  <c r="D232" i="7"/>
  <c r="C232" i="7"/>
  <c r="B232" i="7"/>
  <c r="I231" i="7"/>
  <c r="H231" i="7"/>
  <c r="G231" i="7"/>
  <c r="F231" i="7"/>
  <c r="E231" i="7"/>
  <c r="D231" i="7"/>
  <c r="C231" i="7"/>
  <c r="B231" i="7"/>
  <c r="I230" i="7"/>
  <c r="H230" i="7"/>
  <c r="G230" i="7"/>
  <c r="F230" i="7"/>
  <c r="E230" i="7"/>
  <c r="D230" i="7"/>
  <c r="C230" i="7"/>
  <c r="B230" i="7"/>
  <c r="I229" i="7"/>
  <c r="H229" i="7"/>
  <c r="G229" i="7"/>
  <c r="F229" i="7"/>
  <c r="E229" i="7"/>
  <c r="D229" i="7"/>
  <c r="C229" i="7"/>
  <c r="B229" i="7"/>
  <c r="I228" i="7"/>
  <c r="H228" i="7"/>
  <c r="G228" i="7"/>
  <c r="F228" i="7"/>
  <c r="E228" i="7"/>
  <c r="D228" i="7"/>
  <c r="C228" i="7"/>
  <c r="B228" i="7"/>
  <c r="I227" i="7"/>
  <c r="H227" i="7"/>
  <c r="G227" i="7"/>
  <c r="F227" i="7"/>
  <c r="E227" i="7"/>
  <c r="D227" i="7"/>
  <c r="C227" i="7"/>
  <c r="B227" i="7"/>
  <c r="I226" i="7"/>
  <c r="H226" i="7"/>
  <c r="G226" i="7"/>
  <c r="F226" i="7"/>
  <c r="E226" i="7"/>
  <c r="D226" i="7"/>
  <c r="C226" i="7"/>
  <c r="B226" i="7"/>
  <c r="I225" i="7"/>
  <c r="H225" i="7"/>
  <c r="G225" i="7"/>
  <c r="F225" i="7"/>
  <c r="E225" i="7"/>
  <c r="D225" i="7"/>
  <c r="C225" i="7"/>
  <c r="B225" i="7"/>
  <c r="I224" i="7"/>
  <c r="H224" i="7"/>
  <c r="G224" i="7"/>
  <c r="F224" i="7"/>
  <c r="E224" i="7"/>
  <c r="D224" i="7"/>
  <c r="C224" i="7"/>
  <c r="B224" i="7"/>
  <c r="I223" i="7"/>
  <c r="H223" i="7"/>
  <c r="G223" i="7"/>
  <c r="F223" i="7"/>
  <c r="E223" i="7"/>
  <c r="D223" i="7"/>
  <c r="C223" i="7"/>
  <c r="B223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I222" i="7"/>
  <c r="H222" i="7"/>
  <c r="G222" i="7"/>
  <c r="F222" i="7"/>
  <c r="E222" i="7"/>
  <c r="D222" i="7"/>
  <c r="C222" i="7"/>
  <c r="B222" i="7"/>
  <c r="O215" i="7"/>
  <c r="O214" i="7"/>
  <c r="O213" i="7"/>
  <c r="O212" i="7"/>
  <c r="O211" i="7"/>
  <c r="O210" i="7"/>
  <c r="O209" i="7"/>
  <c r="O208" i="7"/>
  <c r="O207" i="7"/>
  <c r="O206" i="7"/>
  <c r="O205" i="7"/>
  <c r="I215" i="7"/>
  <c r="H215" i="7"/>
  <c r="G215" i="7"/>
  <c r="F215" i="7"/>
  <c r="E215" i="7"/>
  <c r="D215" i="7"/>
  <c r="C215" i="7"/>
  <c r="B215" i="7"/>
  <c r="I214" i="7"/>
  <c r="H214" i="7"/>
  <c r="G214" i="7"/>
  <c r="F214" i="7"/>
  <c r="E214" i="7"/>
  <c r="D214" i="7"/>
  <c r="C214" i="7"/>
  <c r="B214" i="7"/>
  <c r="I213" i="7"/>
  <c r="H213" i="7"/>
  <c r="G213" i="7"/>
  <c r="F213" i="7"/>
  <c r="E213" i="7"/>
  <c r="D213" i="7"/>
  <c r="C213" i="7"/>
  <c r="B213" i="7"/>
  <c r="I212" i="7"/>
  <c r="H212" i="7"/>
  <c r="G212" i="7"/>
  <c r="F212" i="7"/>
  <c r="E212" i="7"/>
  <c r="D212" i="7"/>
  <c r="C212" i="7"/>
  <c r="B212" i="7"/>
  <c r="I211" i="7"/>
  <c r="H211" i="7"/>
  <c r="G211" i="7"/>
  <c r="F211" i="7"/>
  <c r="E211" i="7"/>
  <c r="D211" i="7"/>
  <c r="C211" i="7"/>
  <c r="B211" i="7"/>
  <c r="I210" i="7"/>
  <c r="H210" i="7"/>
  <c r="G210" i="7"/>
  <c r="F210" i="7"/>
  <c r="E210" i="7"/>
  <c r="D210" i="7"/>
  <c r="C210" i="7"/>
  <c r="B210" i="7"/>
  <c r="I209" i="7"/>
  <c r="H209" i="7"/>
  <c r="G209" i="7"/>
  <c r="F209" i="7"/>
  <c r="E209" i="7"/>
  <c r="D209" i="7"/>
  <c r="C209" i="7"/>
  <c r="B209" i="7"/>
  <c r="I208" i="7"/>
  <c r="H208" i="7"/>
  <c r="G208" i="7"/>
  <c r="F208" i="7"/>
  <c r="E208" i="7"/>
  <c r="D208" i="7"/>
  <c r="C208" i="7"/>
  <c r="B208" i="7"/>
  <c r="I207" i="7"/>
  <c r="H207" i="7"/>
  <c r="G207" i="7"/>
  <c r="F207" i="7"/>
  <c r="E207" i="7"/>
  <c r="D207" i="7"/>
  <c r="C207" i="7"/>
  <c r="B207" i="7"/>
  <c r="I206" i="7"/>
  <c r="H206" i="7"/>
  <c r="G206" i="7"/>
  <c r="F206" i="7"/>
  <c r="E206" i="7"/>
  <c r="D206" i="7"/>
  <c r="C206" i="7"/>
  <c r="B206" i="7"/>
  <c r="I205" i="7"/>
  <c r="H205" i="7"/>
  <c r="G205" i="7"/>
  <c r="F205" i="7"/>
  <c r="E205" i="7"/>
  <c r="D205" i="7"/>
  <c r="C205" i="7"/>
  <c r="B205" i="7"/>
  <c r="O204" i="7"/>
  <c r="I204" i="7"/>
  <c r="H204" i="7"/>
  <c r="G204" i="7"/>
  <c r="F204" i="7"/>
  <c r="E204" i="7"/>
  <c r="D204" i="7"/>
  <c r="C204" i="7"/>
  <c r="B204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O197" i="7"/>
  <c r="O196" i="7"/>
  <c r="O195" i="7"/>
  <c r="O194" i="7"/>
  <c r="O193" i="7"/>
  <c r="O192" i="7"/>
  <c r="O191" i="7"/>
  <c r="O190" i="7"/>
  <c r="O189" i="7"/>
  <c r="O188" i="7"/>
  <c r="O187" i="7"/>
  <c r="I197" i="7"/>
  <c r="H197" i="7"/>
  <c r="G197" i="7"/>
  <c r="F197" i="7"/>
  <c r="E197" i="7"/>
  <c r="C197" i="7"/>
  <c r="B197" i="7"/>
  <c r="I196" i="7"/>
  <c r="H196" i="7"/>
  <c r="G196" i="7"/>
  <c r="F196" i="7"/>
  <c r="E196" i="7"/>
  <c r="C196" i="7"/>
  <c r="B196" i="7"/>
  <c r="I195" i="7"/>
  <c r="H195" i="7"/>
  <c r="G195" i="7"/>
  <c r="F195" i="7"/>
  <c r="E195" i="7"/>
  <c r="C195" i="7"/>
  <c r="B195" i="7"/>
  <c r="I194" i="7"/>
  <c r="H194" i="7"/>
  <c r="G194" i="7"/>
  <c r="F194" i="7"/>
  <c r="E194" i="7"/>
  <c r="C194" i="7"/>
  <c r="B194" i="7"/>
  <c r="I193" i="7"/>
  <c r="H193" i="7"/>
  <c r="G193" i="7"/>
  <c r="F193" i="7"/>
  <c r="E193" i="7"/>
  <c r="C193" i="7"/>
  <c r="B193" i="7"/>
  <c r="I192" i="7"/>
  <c r="H192" i="7"/>
  <c r="G192" i="7"/>
  <c r="F192" i="7"/>
  <c r="E192" i="7"/>
  <c r="C192" i="7"/>
  <c r="B192" i="7"/>
  <c r="I191" i="7"/>
  <c r="H191" i="7"/>
  <c r="G191" i="7"/>
  <c r="F191" i="7"/>
  <c r="E191" i="7"/>
  <c r="C191" i="7"/>
  <c r="B191" i="7"/>
  <c r="I190" i="7"/>
  <c r="H190" i="7"/>
  <c r="G190" i="7"/>
  <c r="F190" i="7"/>
  <c r="E190" i="7"/>
  <c r="C190" i="7"/>
  <c r="B190" i="7"/>
  <c r="I189" i="7"/>
  <c r="H189" i="7"/>
  <c r="G189" i="7"/>
  <c r="F189" i="7"/>
  <c r="E189" i="7"/>
  <c r="C189" i="7"/>
  <c r="B189" i="7"/>
  <c r="I188" i="7"/>
  <c r="H188" i="7"/>
  <c r="G188" i="7"/>
  <c r="F188" i="7"/>
  <c r="E188" i="7"/>
  <c r="C188" i="7"/>
  <c r="B188" i="7"/>
  <c r="I187" i="7"/>
  <c r="H187" i="7"/>
  <c r="G187" i="7"/>
  <c r="F187" i="7"/>
  <c r="E187" i="7"/>
  <c r="C187" i="7"/>
  <c r="B187" i="7"/>
  <c r="O186" i="7"/>
  <c r="I186" i="7"/>
  <c r="H186" i="7"/>
  <c r="G186" i="7"/>
  <c r="F186" i="7"/>
  <c r="E186" i="7"/>
  <c r="C186" i="7"/>
  <c r="B186" i="7"/>
  <c r="I179" i="7"/>
  <c r="H179" i="7"/>
  <c r="G179" i="7"/>
  <c r="F179" i="7"/>
  <c r="E179" i="7"/>
  <c r="D179" i="7"/>
  <c r="C179" i="7"/>
  <c r="B179" i="7"/>
  <c r="I178" i="7"/>
  <c r="H178" i="7"/>
  <c r="G178" i="7"/>
  <c r="F178" i="7"/>
  <c r="E178" i="7"/>
  <c r="D178" i="7"/>
  <c r="C178" i="7"/>
  <c r="B178" i="7"/>
  <c r="I177" i="7"/>
  <c r="H177" i="7"/>
  <c r="G177" i="7"/>
  <c r="F177" i="7"/>
  <c r="E177" i="7"/>
  <c r="D177" i="7"/>
  <c r="C177" i="7"/>
  <c r="B177" i="7"/>
  <c r="I176" i="7"/>
  <c r="H176" i="7"/>
  <c r="G176" i="7"/>
  <c r="F176" i="7"/>
  <c r="E176" i="7"/>
  <c r="D176" i="7"/>
  <c r="C176" i="7"/>
  <c r="B176" i="7"/>
  <c r="I175" i="7"/>
  <c r="H175" i="7"/>
  <c r="G175" i="7"/>
  <c r="F175" i="7"/>
  <c r="E175" i="7"/>
  <c r="D175" i="7"/>
  <c r="C175" i="7"/>
  <c r="B175" i="7"/>
  <c r="I174" i="7"/>
  <c r="H174" i="7"/>
  <c r="G174" i="7"/>
  <c r="F174" i="7"/>
  <c r="E174" i="7"/>
  <c r="D174" i="7"/>
  <c r="C174" i="7"/>
  <c r="B174" i="7"/>
  <c r="I173" i="7"/>
  <c r="H173" i="7"/>
  <c r="G173" i="7"/>
  <c r="F173" i="7"/>
  <c r="E173" i="7"/>
  <c r="D173" i="7"/>
  <c r="C173" i="7"/>
  <c r="B173" i="7"/>
  <c r="I172" i="7"/>
  <c r="H172" i="7"/>
  <c r="G172" i="7"/>
  <c r="F172" i="7"/>
  <c r="E172" i="7"/>
  <c r="D172" i="7"/>
  <c r="C172" i="7"/>
  <c r="B172" i="7"/>
  <c r="I171" i="7"/>
  <c r="H171" i="7"/>
  <c r="G171" i="7"/>
  <c r="F171" i="7"/>
  <c r="E171" i="7"/>
  <c r="D171" i="7"/>
  <c r="C171" i="7"/>
  <c r="B171" i="7"/>
  <c r="I170" i="7"/>
  <c r="H170" i="7"/>
  <c r="G170" i="7"/>
  <c r="F170" i="7"/>
  <c r="E170" i="7"/>
  <c r="D170" i="7"/>
  <c r="C170" i="7"/>
  <c r="B170" i="7"/>
  <c r="I169" i="7"/>
  <c r="H169" i="7"/>
  <c r="G169" i="7"/>
  <c r="F169" i="7"/>
  <c r="E169" i="7"/>
  <c r="D169" i="7"/>
  <c r="C169" i="7"/>
  <c r="B169" i="7"/>
  <c r="O168" i="7"/>
  <c r="I168" i="7"/>
  <c r="H168" i="7"/>
  <c r="G168" i="7"/>
  <c r="F168" i="7"/>
  <c r="E168" i="7"/>
  <c r="D168" i="7"/>
  <c r="C168" i="7"/>
  <c r="B168" i="7"/>
  <c r="O162" i="7"/>
  <c r="O161" i="7"/>
  <c r="O160" i="7"/>
  <c r="O159" i="7"/>
  <c r="O158" i="7"/>
  <c r="O157" i="7"/>
  <c r="O156" i="7"/>
  <c r="O155" i="7"/>
  <c r="O154" i="7"/>
  <c r="O153" i="7"/>
  <c r="O152" i="7"/>
  <c r="I162" i="7"/>
  <c r="H162" i="7"/>
  <c r="G162" i="7"/>
  <c r="F162" i="7"/>
  <c r="E162" i="7"/>
  <c r="D162" i="7"/>
  <c r="C162" i="7"/>
  <c r="B162" i="7"/>
  <c r="I161" i="7"/>
  <c r="H161" i="7"/>
  <c r="G161" i="7"/>
  <c r="F161" i="7"/>
  <c r="E161" i="7"/>
  <c r="D161" i="7"/>
  <c r="C161" i="7"/>
  <c r="B161" i="7"/>
  <c r="I160" i="7"/>
  <c r="H160" i="7"/>
  <c r="G160" i="7"/>
  <c r="F160" i="7"/>
  <c r="E160" i="7"/>
  <c r="D160" i="7"/>
  <c r="C160" i="7"/>
  <c r="B160" i="7"/>
  <c r="I159" i="7"/>
  <c r="H159" i="7"/>
  <c r="G159" i="7"/>
  <c r="F159" i="7"/>
  <c r="E159" i="7"/>
  <c r="D159" i="7"/>
  <c r="C159" i="7"/>
  <c r="B159" i="7"/>
  <c r="I158" i="7"/>
  <c r="H158" i="7"/>
  <c r="G158" i="7"/>
  <c r="F158" i="7"/>
  <c r="E158" i="7"/>
  <c r="D158" i="7"/>
  <c r="C158" i="7"/>
  <c r="B158" i="7"/>
  <c r="I157" i="7"/>
  <c r="H157" i="7"/>
  <c r="G157" i="7"/>
  <c r="F157" i="7"/>
  <c r="E157" i="7"/>
  <c r="D157" i="7"/>
  <c r="C157" i="7"/>
  <c r="B157" i="7"/>
  <c r="I156" i="7"/>
  <c r="H156" i="7"/>
  <c r="G156" i="7"/>
  <c r="F156" i="7"/>
  <c r="E156" i="7"/>
  <c r="D156" i="7"/>
  <c r="C156" i="7"/>
  <c r="B156" i="7"/>
  <c r="I155" i="7"/>
  <c r="H155" i="7"/>
  <c r="G155" i="7"/>
  <c r="F155" i="7"/>
  <c r="E155" i="7"/>
  <c r="D155" i="7"/>
  <c r="C155" i="7"/>
  <c r="B155" i="7"/>
  <c r="I154" i="7"/>
  <c r="H154" i="7"/>
  <c r="G154" i="7"/>
  <c r="F154" i="7"/>
  <c r="E154" i="7"/>
  <c r="D154" i="7"/>
  <c r="C154" i="7"/>
  <c r="B154" i="7"/>
  <c r="I153" i="7"/>
  <c r="H153" i="7"/>
  <c r="G153" i="7"/>
  <c r="F153" i="7"/>
  <c r="E153" i="7"/>
  <c r="D153" i="7"/>
  <c r="C153" i="7"/>
  <c r="B153" i="7"/>
  <c r="I152" i="7"/>
  <c r="H152" i="7"/>
  <c r="G152" i="7"/>
  <c r="F152" i="7"/>
  <c r="E152" i="7"/>
  <c r="D152" i="7"/>
  <c r="C152" i="7"/>
  <c r="B152" i="7"/>
  <c r="O151" i="7"/>
  <c r="H151" i="7"/>
  <c r="I151" i="7"/>
  <c r="G151" i="7"/>
  <c r="F151" i="7"/>
  <c r="E151" i="7"/>
  <c r="D151" i="7"/>
  <c r="C151" i="7"/>
  <c r="B151" i="7"/>
  <c r="O144" i="7"/>
  <c r="O143" i="7"/>
  <c r="O142" i="7"/>
  <c r="O141" i="7"/>
  <c r="O140" i="7"/>
  <c r="O139" i="7"/>
  <c r="O138" i="7"/>
  <c r="O137" i="7"/>
  <c r="O136" i="7"/>
  <c r="O135" i="7"/>
  <c r="O134" i="7"/>
  <c r="I144" i="7"/>
  <c r="H144" i="7"/>
  <c r="G144" i="7"/>
  <c r="F144" i="7"/>
  <c r="E144" i="7"/>
  <c r="D144" i="7"/>
  <c r="C144" i="7"/>
  <c r="B144" i="7"/>
  <c r="I143" i="7"/>
  <c r="H143" i="7"/>
  <c r="G143" i="7"/>
  <c r="F143" i="7"/>
  <c r="E143" i="7"/>
  <c r="D143" i="7"/>
  <c r="C143" i="7"/>
  <c r="B143" i="7"/>
  <c r="I142" i="7"/>
  <c r="H142" i="7"/>
  <c r="G142" i="7"/>
  <c r="F142" i="7"/>
  <c r="E142" i="7"/>
  <c r="D142" i="7"/>
  <c r="C142" i="7"/>
  <c r="B142" i="7"/>
  <c r="I141" i="7"/>
  <c r="H141" i="7"/>
  <c r="G141" i="7"/>
  <c r="F141" i="7"/>
  <c r="E141" i="7"/>
  <c r="D141" i="7"/>
  <c r="C141" i="7"/>
  <c r="B141" i="7"/>
  <c r="I140" i="7"/>
  <c r="H140" i="7"/>
  <c r="G140" i="7"/>
  <c r="F140" i="7"/>
  <c r="E140" i="7"/>
  <c r="D140" i="7"/>
  <c r="C140" i="7"/>
  <c r="B140" i="7"/>
  <c r="I139" i="7"/>
  <c r="H139" i="7"/>
  <c r="G139" i="7"/>
  <c r="F139" i="7"/>
  <c r="E139" i="7"/>
  <c r="D139" i="7"/>
  <c r="C139" i="7"/>
  <c r="B139" i="7"/>
  <c r="I138" i="7"/>
  <c r="H138" i="7"/>
  <c r="G138" i="7"/>
  <c r="F138" i="7"/>
  <c r="E138" i="7"/>
  <c r="D138" i="7"/>
  <c r="C138" i="7"/>
  <c r="B138" i="7"/>
  <c r="I137" i="7"/>
  <c r="H137" i="7"/>
  <c r="G137" i="7"/>
  <c r="F137" i="7"/>
  <c r="E137" i="7"/>
  <c r="D137" i="7"/>
  <c r="C137" i="7"/>
  <c r="B137" i="7"/>
  <c r="I136" i="7"/>
  <c r="H136" i="7"/>
  <c r="G136" i="7"/>
  <c r="F136" i="7"/>
  <c r="E136" i="7"/>
  <c r="D136" i="7"/>
  <c r="C136" i="7"/>
  <c r="B136" i="7"/>
  <c r="I135" i="7"/>
  <c r="H135" i="7"/>
  <c r="G135" i="7"/>
  <c r="F135" i="7"/>
  <c r="E135" i="7"/>
  <c r="D135" i="7"/>
  <c r="C135" i="7"/>
  <c r="B135" i="7"/>
  <c r="I134" i="7"/>
  <c r="H134" i="7"/>
  <c r="G134" i="7"/>
  <c r="F134" i="7"/>
  <c r="E134" i="7"/>
  <c r="D134" i="7"/>
  <c r="C134" i="7"/>
  <c r="B134" i="7"/>
  <c r="O133" i="7"/>
  <c r="I133" i="7"/>
  <c r="H133" i="7"/>
  <c r="G133" i="7"/>
  <c r="F133" i="7"/>
  <c r="E133" i="7"/>
  <c r="D133" i="7"/>
  <c r="C133" i="7"/>
  <c r="B133" i="7"/>
  <c r="O126" i="7"/>
  <c r="O125" i="7"/>
  <c r="O124" i="7"/>
  <c r="O123" i="7"/>
  <c r="O122" i="7"/>
  <c r="O121" i="7"/>
  <c r="O120" i="7"/>
  <c r="O119" i="7"/>
  <c r="O118" i="7"/>
  <c r="O117" i="7"/>
  <c r="O116" i="7"/>
  <c r="I126" i="7"/>
  <c r="H126" i="7"/>
  <c r="G126" i="7"/>
  <c r="F126" i="7"/>
  <c r="E126" i="7"/>
  <c r="D126" i="7"/>
  <c r="C126" i="7"/>
  <c r="B126" i="7"/>
  <c r="I125" i="7"/>
  <c r="H125" i="7"/>
  <c r="G125" i="7"/>
  <c r="F125" i="7"/>
  <c r="E125" i="7"/>
  <c r="D125" i="7"/>
  <c r="C125" i="7"/>
  <c r="B125" i="7"/>
  <c r="I124" i="7"/>
  <c r="H124" i="7"/>
  <c r="G124" i="7"/>
  <c r="F124" i="7"/>
  <c r="E124" i="7"/>
  <c r="D124" i="7"/>
  <c r="C124" i="7"/>
  <c r="B124" i="7"/>
  <c r="I123" i="7"/>
  <c r="H123" i="7"/>
  <c r="G123" i="7"/>
  <c r="F123" i="7"/>
  <c r="E123" i="7"/>
  <c r="D123" i="7"/>
  <c r="C123" i="7"/>
  <c r="B123" i="7"/>
  <c r="I122" i="7"/>
  <c r="H122" i="7"/>
  <c r="G122" i="7"/>
  <c r="F122" i="7"/>
  <c r="E122" i="7"/>
  <c r="D122" i="7"/>
  <c r="C122" i="7"/>
  <c r="B122" i="7"/>
  <c r="I121" i="7"/>
  <c r="H121" i="7"/>
  <c r="G121" i="7"/>
  <c r="F121" i="7"/>
  <c r="E121" i="7"/>
  <c r="D121" i="7"/>
  <c r="C121" i="7"/>
  <c r="B121" i="7"/>
  <c r="I120" i="7"/>
  <c r="H120" i="7"/>
  <c r="G120" i="7"/>
  <c r="F120" i="7"/>
  <c r="E120" i="7"/>
  <c r="D120" i="7"/>
  <c r="C120" i="7"/>
  <c r="B120" i="7"/>
  <c r="I119" i="7"/>
  <c r="H119" i="7"/>
  <c r="G119" i="7"/>
  <c r="F119" i="7"/>
  <c r="E119" i="7"/>
  <c r="D119" i="7"/>
  <c r="C119" i="7"/>
  <c r="B119" i="7"/>
  <c r="H118" i="7"/>
  <c r="G118" i="7"/>
  <c r="F118" i="7"/>
  <c r="E118" i="7"/>
  <c r="D118" i="7"/>
  <c r="C118" i="7"/>
  <c r="B118" i="7"/>
  <c r="I117" i="7"/>
  <c r="H117" i="7"/>
  <c r="G117" i="7"/>
  <c r="F117" i="7"/>
  <c r="E117" i="7"/>
  <c r="D117" i="7"/>
  <c r="C117" i="7"/>
  <c r="B117" i="7"/>
  <c r="I116" i="7"/>
  <c r="H116" i="7"/>
  <c r="G116" i="7"/>
  <c r="F116" i="7"/>
  <c r="E116" i="7"/>
  <c r="D116" i="7"/>
  <c r="C116" i="7"/>
  <c r="B116" i="7"/>
  <c r="O115" i="7"/>
  <c r="I115" i="7"/>
  <c r="H115" i="7"/>
  <c r="G115" i="7"/>
  <c r="E115" i="7"/>
  <c r="F115" i="7"/>
  <c r="D115" i="7"/>
  <c r="C115" i="7"/>
  <c r="B115" i="7"/>
  <c r="O108" i="7"/>
  <c r="O107" i="7"/>
  <c r="O106" i="7"/>
  <c r="O105" i="7"/>
  <c r="O104" i="7"/>
  <c r="O103" i="7"/>
  <c r="O102" i="7"/>
  <c r="O101" i="7"/>
  <c r="O100" i="7"/>
  <c r="O99" i="7"/>
  <c r="O98" i="7"/>
  <c r="I108" i="7"/>
  <c r="H108" i="7"/>
  <c r="G108" i="7"/>
  <c r="F108" i="7"/>
  <c r="E108" i="7"/>
  <c r="D108" i="7"/>
  <c r="C108" i="7"/>
  <c r="B108" i="7"/>
  <c r="I107" i="7"/>
  <c r="H107" i="7"/>
  <c r="G107" i="7"/>
  <c r="F107" i="7"/>
  <c r="E107" i="7"/>
  <c r="D107" i="7"/>
  <c r="C107" i="7"/>
  <c r="B107" i="7"/>
  <c r="I106" i="7"/>
  <c r="H106" i="7"/>
  <c r="G106" i="7"/>
  <c r="F106" i="7"/>
  <c r="E106" i="7"/>
  <c r="D106" i="7"/>
  <c r="C106" i="7"/>
  <c r="B106" i="7"/>
  <c r="I105" i="7"/>
  <c r="H105" i="7"/>
  <c r="G105" i="7"/>
  <c r="F105" i="7"/>
  <c r="E105" i="7"/>
  <c r="D105" i="7"/>
  <c r="C105" i="7"/>
  <c r="B105" i="7"/>
  <c r="I104" i="7"/>
  <c r="H104" i="7"/>
  <c r="G104" i="7"/>
  <c r="F104" i="7"/>
  <c r="E104" i="7"/>
  <c r="D104" i="7"/>
  <c r="C104" i="7"/>
  <c r="B104" i="7"/>
  <c r="I103" i="7"/>
  <c r="H103" i="7"/>
  <c r="G103" i="7"/>
  <c r="F103" i="7"/>
  <c r="E103" i="7"/>
  <c r="D103" i="7"/>
  <c r="C103" i="7"/>
  <c r="B103" i="7"/>
  <c r="I102" i="7"/>
  <c r="H102" i="7"/>
  <c r="G102" i="7"/>
  <c r="F102" i="7"/>
  <c r="E102" i="7"/>
  <c r="D102" i="7"/>
  <c r="C102" i="7"/>
  <c r="B102" i="7"/>
  <c r="I101" i="7"/>
  <c r="H101" i="7"/>
  <c r="G101" i="7"/>
  <c r="F101" i="7"/>
  <c r="E101" i="7"/>
  <c r="D101" i="7"/>
  <c r="C101" i="7"/>
  <c r="B101" i="7"/>
  <c r="I100" i="7"/>
  <c r="H100" i="7"/>
  <c r="G100" i="7"/>
  <c r="F100" i="7"/>
  <c r="E100" i="7"/>
  <c r="D100" i="7"/>
  <c r="C100" i="7"/>
  <c r="B100" i="7"/>
  <c r="I99" i="7"/>
  <c r="H99" i="7"/>
  <c r="G99" i="7"/>
  <c r="F99" i="7"/>
  <c r="E99" i="7"/>
  <c r="D99" i="7"/>
  <c r="C99" i="7"/>
  <c r="B99" i="7"/>
  <c r="I98" i="7"/>
  <c r="H98" i="7"/>
  <c r="G98" i="7"/>
  <c r="F98" i="7"/>
  <c r="E98" i="7"/>
  <c r="D98" i="7"/>
  <c r="C98" i="7"/>
  <c r="B98" i="7"/>
  <c r="O97" i="7"/>
  <c r="I97" i="7"/>
  <c r="H97" i="7"/>
  <c r="G97" i="7"/>
  <c r="F97" i="7"/>
  <c r="E97" i="7"/>
  <c r="D97" i="7"/>
  <c r="C97" i="7"/>
  <c r="B97" i="7"/>
  <c r="O90" i="7"/>
  <c r="O89" i="7"/>
  <c r="O88" i="7"/>
  <c r="O87" i="7"/>
  <c r="O86" i="7"/>
  <c r="O85" i="7"/>
  <c r="O84" i="7"/>
  <c r="O83" i="7"/>
  <c r="O82" i="7"/>
  <c r="O81" i="7"/>
  <c r="O80" i="7"/>
  <c r="I90" i="7"/>
  <c r="H90" i="7"/>
  <c r="G90" i="7"/>
  <c r="F90" i="7"/>
  <c r="E90" i="7"/>
  <c r="D90" i="7"/>
  <c r="C90" i="7"/>
  <c r="B90" i="7"/>
  <c r="I89" i="7"/>
  <c r="H89" i="7"/>
  <c r="G89" i="7"/>
  <c r="F89" i="7"/>
  <c r="E89" i="7"/>
  <c r="D89" i="7"/>
  <c r="C89" i="7"/>
  <c r="B89" i="7"/>
  <c r="I88" i="7"/>
  <c r="H88" i="7"/>
  <c r="G88" i="7"/>
  <c r="F88" i="7"/>
  <c r="E88" i="7"/>
  <c r="D88" i="7"/>
  <c r="C88" i="7"/>
  <c r="B88" i="7"/>
  <c r="I87" i="7"/>
  <c r="H87" i="7"/>
  <c r="G87" i="7"/>
  <c r="F87" i="7"/>
  <c r="E87" i="7"/>
  <c r="D87" i="7"/>
  <c r="C87" i="7"/>
  <c r="B87" i="7"/>
  <c r="I86" i="7"/>
  <c r="H86" i="7"/>
  <c r="G86" i="7"/>
  <c r="F86" i="7"/>
  <c r="E86" i="7"/>
  <c r="D86" i="7"/>
  <c r="C86" i="7"/>
  <c r="B86" i="7"/>
  <c r="I85" i="7"/>
  <c r="H85" i="7"/>
  <c r="G85" i="7"/>
  <c r="F85" i="7"/>
  <c r="E85" i="7"/>
  <c r="D85" i="7"/>
  <c r="C85" i="7"/>
  <c r="B85" i="7"/>
  <c r="I84" i="7"/>
  <c r="H84" i="7"/>
  <c r="G84" i="7"/>
  <c r="F84" i="7"/>
  <c r="E84" i="7"/>
  <c r="D84" i="7"/>
  <c r="C84" i="7"/>
  <c r="B84" i="7"/>
  <c r="I83" i="7"/>
  <c r="H83" i="7"/>
  <c r="G83" i="7"/>
  <c r="F83" i="7"/>
  <c r="E83" i="7"/>
  <c r="D83" i="7"/>
  <c r="C83" i="7"/>
  <c r="B83" i="7"/>
  <c r="I82" i="7"/>
  <c r="H82" i="7"/>
  <c r="G82" i="7"/>
  <c r="F82" i="7"/>
  <c r="E82" i="7"/>
  <c r="D82" i="7"/>
  <c r="C82" i="7"/>
  <c r="B82" i="7"/>
  <c r="I81" i="7"/>
  <c r="H81" i="7"/>
  <c r="G81" i="7"/>
  <c r="F81" i="7"/>
  <c r="E81" i="7"/>
  <c r="D81" i="7"/>
  <c r="C81" i="7"/>
  <c r="B81" i="7"/>
  <c r="I80" i="7"/>
  <c r="H80" i="7"/>
  <c r="G80" i="7"/>
  <c r="F80" i="7"/>
  <c r="E80" i="7"/>
  <c r="D80" i="7"/>
  <c r="C80" i="7"/>
  <c r="B80" i="7"/>
  <c r="O79" i="7"/>
  <c r="I79" i="7"/>
  <c r="H79" i="7"/>
  <c r="G79" i="7"/>
  <c r="F79" i="7"/>
  <c r="E79" i="7"/>
  <c r="D79" i="7"/>
  <c r="C79" i="7"/>
  <c r="B79" i="7"/>
  <c r="O72" i="7"/>
  <c r="O71" i="7"/>
  <c r="O70" i="7"/>
  <c r="O69" i="7"/>
  <c r="O68" i="7"/>
  <c r="O67" i="7"/>
  <c r="O66" i="7"/>
  <c r="O65" i="7"/>
  <c r="O64" i="7"/>
  <c r="O63" i="7"/>
  <c r="O62" i="7"/>
  <c r="I72" i="7"/>
  <c r="H72" i="7"/>
  <c r="G72" i="7"/>
  <c r="F72" i="7"/>
  <c r="E72" i="7"/>
  <c r="D72" i="7"/>
  <c r="C72" i="7"/>
  <c r="B72" i="7"/>
  <c r="I71" i="7"/>
  <c r="H71" i="7"/>
  <c r="G71" i="7"/>
  <c r="F71" i="7"/>
  <c r="E71" i="7"/>
  <c r="D71" i="7"/>
  <c r="C71" i="7"/>
  <c r="B71" i="7"/>
  <c r="I70" i="7"/>
  <c r="H70" i="7"/>
  <c r="G70" i="7"/>
  <c r="F70" i="7"/>
  <c r="E70" i="7"/>
  <c r="D70" i="7"/>
  <c r="C70" i="7"/>
  <c r="B70" i="7"/>
  <c r="I69" i="7"/>
  <c r="H69" i="7"/>
  <c r="G69" i="7"/>
  <c r="F69" i="7"/>
  <c r="E69" i="7"/>
  <c r="D69" i="7"/>
  <c r="C69" i="7"/>
  <c r="B69" i="7"/>
  <c r="I68" i="7"/>
  <c r="H68" i="7"/>
  <c r="G68" i="7"/>
  <c r="F68" i="7"/>
  <c r="E68" i="7"/>
  <c r="D68" i="7"/>
  <c r="C68" i="7"/>
  <c r="B68" i="7"/>
  <c r="I67" i="7"/>
  <c r="H67" i="7"/>
  <c r="G67" i="7"/>
  <c r="F67" i="7"/>
  <c r="E67" i="7"/>
  <c r="D67" i="7"/>
  <c r="C67" i="7"/>
  <c r="B67" i="7"/>
  <c r="I66" i="7"/>
  <c r="H66" i="7"/>
  <c r="G66" i="7"/>
  <c r="F66" i="7"/>
  <c r="E66" i="7"/>
  <c r="D66" i="7"/>
  <c r="C66" i="7"/>
  <c r="B66" i="7"/>
  <c r="I65" i="7"/>
  <c r="H65" i="7"/>
  <c r="G65" i="7"/>
  <c r="F65" i="7"/>
  <c r="E65" i="7"/>
  <c r="D65" i="7"/>
  <c r="C65" i="7"/>
  <c r="B65" i="7"/>
  <c r="I64" i="7"/>
  <c r="H64" i="7"/>
  <c r="G64" i="7"/>
  <c r="F64" i="7"/>
  <c r="E64" i="7"/>
  <c r="D64" i="7"/>
  <c r="C64" i="7"/>
  <c r="B64" i="7"/>
  <c r="I63" i="7"/>
  <c r="H63" i="7"/>
  <c r="G63" i="7"/>
  <c r="F63" i="7"/>
  <c r="E63" i="7"/>
  <c r="D63" i="7"/>
  <c r="C63" i="7"/>
  <c r="B63" i="7"/>
  <c r="I62" i="7"/>
  <c r="H62" i="7"/>
  <c r="G62" i="7"/>
  <c r="F62" i="7"/>
  <c r="E62" i="7"/>
  <c r="D62" i="7"/>
  <c r="C62" i="7"/>
  <c r="B62" i="7"/>
  <c r="O61" i="7"/>
  <c r="I61" i="7"/>
  <c r="H61" i="7"/>
  <c r="G61" i="7"/>
  <c r="F61" i="7"/>
  <c r="E61" i="7"/>
  <c r="D61" i="7"/>
  <c r="C61" i="7"/>
  <c r="B61" i="7"/>
  <c r="I54" i="7"/>
  <c r="H54" i="7"/>
  <c r="G54" i="7"/>
  <c r="F54" i="7"/>
  <c r="E54" i="7"/>
  <c r="D54" i="7"/>
  <c r="C54" i="7"/>
  <c r="B54" i="7"/>
  <c r="I53" i="7"/>
  <c r="H53" i="7"/>
  <c r="G53" i="7"/>
  <c r="F53" i="7"/>
  <c r="E53" i="7"/>
  <c r="D53" i="7"/>
  <c r="C53" i="7"/>
  <c r="B53" i="7"/>
  <c r="I52" i="7"/>
  <c r="H52" i="7"/>
  <c r="G52" i="7"/>
  <c r="F52" i="7"/>
  <c r="E52" i="7"/>
  <c r="D52" i="7"/>
  <c r="C52" i="7"/>
  <c r="B52" i="7"/>
  <c r="I51" i="7"/>
  <c r="H51" i="7"/>
  <c r="G51" i="7"/>
  <c r="F51" i="7"/>
  <c r="E51" i="7"/>
  <c r="D51" i="7"/>
  <c r="C51" i="7"/>
  <c r="B51" i="7"/>
  <c r="I50" i="7"/>
  <c r="H50" i="7"/>
  <c r="G50" i="7"/>
  <c r="F50" i="7"/>
  <c r="E50" i="7"/>
  <c r="D50" i="7"/>
  <c r="C50" i="7"/>
  <c r="B50" i="7"/>
  <c r="I49" i="7"/>
  <c r="H49" i="7"/>
  <c r="G49" i="7"/>
  <c r="F49" i="7"/>
  <c r="E49" i="7"/>
  <c r="D49" i="7"/>
  <c r="C49" i="7"/>
  <c r="B49" i="7"/>
  <c r="I48" i="7"/>
  <c r="H48" i="7"/>
  <c r="G48" i="7"/>
  <c r="F48" i="7"/>
  <c r="E48" i="7"/>
  <c r="D48" i="7"/>
  <c r="C48" i="7"/>
  <c r="B48" i="7"/>
  <c r="I47" i="7"/>
  <c r="H47" i="7"/>
  <c r="G47" i="7"/>
  <c r="F47" i="7"/>
  <c r="E47" i="7"/>
  <c r="D47" i="7"/>
  <c r="C47" i="7"/>
  <c r="B47" i="7"/>
  <c r="I46" i="7"/>
  <c r="H46" i="7"/>
  <c r="G46" i="7"/>
  <c r="F46" i="7"/>
  <c r="E46" i="7"/>
  <c r="D46" i="7"/>
  <c r="C46" i="7"/>
  <c r="B46" i="7"/>
  <c r="I45" i="7"/>
  <c r="H45" i="7"/>
  <c r="G45" i="7"/>
  <c r="F45" i="7"/>
  <c r="E45" i="7"/>
  <c r="D45" i="7"/>
  <c r="C45" i="7"/>
  <c r="B45" i="7"/>
  <c r="I44" i="7"/>
  <c r="H44" i="7"/>
  <c r="G44" i="7"/>
  <c r="F44" i="7"/>
  <c r="E44" i="7"/>
  <c r="D44" i="7"/>
  <c r="C44" i="7"/>
  <c r="B44" i="7"/>
  <c r="O54" i="7"/>
  <c r="O53" i="7"/>
  <c r="O52" i="7"/>
  <c r="O51" i="7"/>
  <c r="O50" i="7"/>
  <c r="O49" i="7"/>
  <c r="O48" i="7"/>
  <c r="O47" i="7"/>
  <c r="O46" i="7"/>
  <c r="O45" i="7"/>
  <c r="O44" i="7"/>
  <c r="O43" i="7"/>
  <c r="I43" i="7"/>
  <c r="H43" i="7"/>
  <c r="G43" i="7"/>
  <c r="F43" i="7"/>
  <c r="E43" i="7"/>
  <c r="D43" i="7"/>
  <c r="C43" i="7"/>
  <c r="B43" i="7"/>
  <c r="O36" i="7"/>
  <c r="O35" i="7"/>
  <c r="O34" i="7"/>
  <c r="O33" i="7"/>
  <c r="O32" i="7"/>
  <c r="O31" i="7"/>
  <c r="O30" i="7"/>
  <c r="O29" i="7"/>
  <c r="O28" i="7"/>
  <c r="O27" i="7"/>
  <c r="O26" i="7"/>
  <c r="O25" i="7"/>
  <c r="O18" i="7"/>
  <c r="O17" i="7"/>
  <c r="O16" i="7"/>
  <c r="O15" i="7"/>
  <c r="O14" i="7"/>
  <c r="O13" i="7"/>
  <c r="O12" i="7"/>
  <c r="O11" i="7"/>
  <c r="O10" i="7"/>
  <c r="O9" i="7"/>
  <c r="O8" i="7"/>
  <c r="O7" i="7"/>
  <c r="I36" i="7"/>
  <c r="H36" i="7"/>
  <c r="G36" i="7"/>
  <c r="F36" i="7"/>
  <c r="E36" i="7"/>
  <c r="D36" i="7"/>
  <c r="C36" i="7"/>
  <c r="B36" i="7"/>
  <c r="I35" i="7"/>
  <c r="H35" i="7"/>
  <c r="G35" i="7"/>
  <c r="F35" i="7"/>
  <c r="E35" i="7"/>
  <c r="D35" i="7"/>
  <c r="C35" i="7"/>
  <c r="B35" i="7"/>
  <c r="I34" i="7"/>
  <c r="H34" i="7"/>
  <c r="G34" i="7"/>
  <c r="F34" i="7"/>
  <c r="E34" i="7"/>
  <c r="D34" i="7"/>
  <c r="C34" i="7"/>
  <c r="B34" i="7"/>
  <c r="I33" i="7"/>
  <c r="H33" i="7"/>
  <c r="G33" i="7"/>
  <c r="F33" i="7"/>
  <c r="E33" i="7"/>
  <c r="D33" i="7"/>
  <c r="C33" i="7"/>
  <c r="B33" i="7"/>
  <c r="I32" i="7"/>
  <c r="H32" i="7"/>
  <c r="G32" i="7"/>
  <c r="F32" i="7"/>
  <c r="E32" i="7"/>
  <c r="D32" i="7"/>
  <c r="C32" i="7"/>
  <c r="B32" i="7"/>
  <c r="I31" i="7"/>
  <c r="H31" i="7"/>
  <c r="G31" i="7"/>
  <c r="F31" i="7"/>
  <c r="E31" i="7"/>
  <c r="D31" i="7"/>
  <c r="C31" i="7"/>
  <c r="B31" i="7"/>
  <c r="I30" i="7"/>
  <c r="H30" i="7"/>
  <c r="G30" i="7"/>
  <c r="F30" i="7"/>
  <c r="E30" i="7"/>
  <c r="D30" i="7"/>
  <c r="C30" i="7"/>
  <c r="B30" i="7"/>
  <c r="I29" i="7"/>
  <c r="H29" i="7"/>
  <c r="G29" i="7"/>
  <c r="F29" i="7"/>
  <c r="E29" i="7"/>
  <c r="D29" i="7"/>
  <c r="C29" i="7"/>
  <c r="B29" i="7"/>
  <c r="I28" i="7"/>
  <c r="H28" i="7"/>
  <c r="G28" i="7"/>
  <c r="F28" i="7"/>
  <c r="E28" i="7"/>
  <c r="D28" i="7"/>
  <c r="C28" i="7"/>
  <c r="B28" i="7"/>
  <c r="I27" i="7"/>
  <c r="H27" i="7"/>
  <c r="G27" i="7"/>
  <c r="F27" i="7"/>
  <c r="E27" i="7"/>
  <c r="D27" i="7"/>
  <c r="C27" i="7"/>
  <c r="B27" i="7"/>
  <c r="I26" i="7"/>
  <c r="H26" i="7"/>
  <c r="G26" i="7"/>
  <c r="F26" i="7"/>
  <c r="E26" i="7"/>
  <c r="D26" i="7"/>
  <c r="C26" i="7"/>
  <c r="B26" i="7"/>
  <c r="I25" i="7"/>
  <c r="H25" i="7"/>
  <c r="G25" i="7"/>
  <c r="F25" i="7"/>
  <c r="E25" i="7"/>
  <c r="D25" i="7"/>
  <c r="C25" i="7"/>
  <c r="B25" i="7"/>
  <c r="I18" i="7"/>
  <c r="H18" i="7"/>
  <c r="G18" i="7"/>
  <c r="F18" i="7"/>
  <c r="E18" i="7"/>
  <c r="D18" i="7"/>
  <c r="C18" i="7"/>
  <c r="B18" i="7"/>
  <c r="I17" i="7"/>
  <c r="H17" i="7"/>
  <c r="G17" i="7"/>
  <c r="F17" i="7"/>
  <c r="E17" i="7"/>
  <c r="D17" i="7"/>
  <c r="C17" i="7"/>
  <c r="B17" i="7"/>
  <c r="I16" i="7"/>
  <c r="H16" i="7"/>
  <c r="G16" i="7"/>
  <c r="F16" i="7"/>
  <c r="E16" i="7"/>
  <c r="D16" i="7"/>
  <c r="C16" i="7"/>
  <c r="B16" i="7"/>
  <c r="I15" i="7"/>
  <c r="H15" i="7"/>
  <c r="G15" i="7"/>
  <c r="F15" i="7"/>
  <c r="E15" i="7"/>
  <c r="D15" i="7"/>
  <c r="C15" i="7"/>
  <c r="B15" i="7"/>
  <c r="I14" i="7"/>
  <c r="H14" i="7"/>
  <c r="G14" i="7"/>
  <c r="F14" i="7"/>
  <c r="E14" i="7"/>
  <c r="D14" i="7"/>
  <c r="C14" i="7"/>
  <c r="B14" i="7"/>
  <c r="I13" i="7"/>
  <c r="H13" i="7"/>
  <c r="G13" i="7"/>
  <c r="F13" i="7"/>
  <c r="E13" i="7"/>
  <c r="D13" i="7"/>
  <c r="C13" i="7"/>
  <c r="B13" i="7"/>
  <c r="I12" i="7"/>
  <c r="H12" i="7"/>
  <c r="G12" i="7"/>
  <c r="F12" i="7"/>
  <c r="E12" i="7"/>
  <c r="D12" i="7"/>
  <c r="C12" i="7"/>
  <c r="B12" i="7"/>
  <c r="I11" i="7"/>
  <c r="H11" i="7"/>
  <c r="G11" i="7"/>
  <c r="F11" i="7"/>
  <c r="E11" i="7"/>
  <c r="D11" i="7"/>
  <c r="C11" i="7"/>
  <c r="B11" i="7"/>
  <c r="I10" i="7"/>
  <c r="H10" i="7"/>
  <c r="G10" i="7"/>
  <c r="F10" i="7"/>
  <c r="E10" i="7"/>
  <c r="D10" i="7"/>
  <c r="C10" i="7"/>
  <c r="B10" i="7"/>
  <c r="I9" i="7"/>
  <c r="H9" i="7"/>
  <c r="G9" i="7"/>
  <c r="F9" i="7"/>
  <c r="E9" i="7"/>
  <c r="D9" i="7"/>
  <c r="C9" i="7"/>
  <c r="B9" i="7"/>
  <c r="I8" i="7"/>
  <c r="H8" i="7"/>
  <c r="G8" i="7"/>
  <c r="F8" i="7"/>
  <c r="E8" i="7"/>
  <c r="D8" i="7"/>
  <c r="C8" i="7"/>
  <c r="B8" i="7"/>
  <c r="I7" i="7"/>
  <c r="H7" i="7"/>
  <c r="G7" i="7"/>
  <c r="F7" i="7"/>
  <c r="E7" i="7"/>
  <c r="D7" i="7"/>
  <c r="C7" i="7"/>
  <c r="B7" i="7"/>
  <c r="G191" i="12" l="1"/>
  <c r="D160" i="12"/>
  <c r="C175" i="12"/>
  <c r="G175" i="12"/>
  <c r="B191" i="12"/>
  <c r="B195" i="12" s="1"/>
  <c r="F191" i="12"/>
  <c r="B160" i="12"/>
  <c r="B164" i="12" s="1"/>
  <c r="E175" i="12"/>
  <c r="I175" i="12"/>
  <c r="D191" i="12"/>
  <c r="H191" i="12"/>
  <c r="F160" i="12"/>
  <c r="G165" i="12" s="1"/>
  <c r="J165" i="12"/>
  <c r="J164" i="12"/>
  <c r="K165" i="12"/>
  <c r="E179" i="12"/>
  <c r="E180" i="12"/>
  <c r="I180" i="12"/>
  <c r="I179" i="12"/>
  <c r="D195" i="12"/>
  <c r="D196" i="12"/>
  <c r="H195" i="12"/>
  <c r="H196" i="12"/>
  <c r="C164" i="12"/>
  <c r="C165" i="12"/>
  <c r="G164" i="12"/>
  <c r="F179" i="12"/>
  <c r="F180" i="12"/>
  <c r="J180" i="12"/>
  <c r="J179" i="12"/>
  <c r="K180" i="12"/>
  <c r="E196" i="12"/>
  <c r="E195" i="12"/>
  <c r="I195" i="12"/>
  <c r="I196" i="12"/>
  <c r="D164" i="12"/>
  <c r="D165" i="12"/>
  <c r="H160" i="12"/>
  <c r="C180" i="12"/>
  <c r="C179" i="12"/>
  <c r="G179" i="12"/>
  <c r="G180" i="12"/>
  <c r="F195" i="12"/>
  <c r="F196" i="12"/>
  <c r="J195" i="12"/>
  <c r="J196" i="12"/>
  <c r="K196" i="12"/>
  <c r="E165" i="12"/>
  <c r="E164" i="12"/>
  <c r="I164" i="12"/>
  <c r="I165" i="12"/>
  <c r="D179" i="12"/>
  <c r="D180" i="12"/>
  <c r="H179" i="12"/>
  <c r="H180" i="12"/>
  <c r="C195" i="12"/>
  <c r="C196" i="12"/>
  <c r="G196" i="12"/>
  <c r="G195" i="12"/>
  <c r="X55" i="14"/>
  <c r="Y539" i="8"/>
  <c r="X540" i="8"/>
  <c r="X523" i="8"/>
  <c r="Y521" i="8"/>
  <c r="X19" i="14"/>
  <c r="X37" i="14"/>
  <c r="X73" i="14"/>
  <c r="X379" i="8"/>
  <c r="Y377" i="8"/>
  <c r="X397" i="8"/>
  <c r="Y395" i="8"/>
  <c r="Y413" i="8"/>
  <c r="X415" i="8"/>
  <c r="X433" i="8"/>
  <c r="Y431" i="8"/>
  <c r="X451" i="8"/>
  <c r="Y449" i="8"/>
  <c r="X469" i="8"/>
  <c r="Y467" i="8"/>
  <c r="X487" i="8"/>
  <c r="Y485" i="8"/>
  <c r="X505" i="8"/>
  <c r="Y503" i="8"/>
  <c r="X56" i="1"/>
  <c r="J36" i="12"/>
  <c r="L24" i="12"/>
  <c r="M38" i="13" s="1"/>
  <c r="J53" i="12"/>
  <c r="L41" i="12"/>
  <c r="M23" i="13" s="1"/>
  <c r="J70" i="12"/>
  <c r="L58" i="12"/>
  <c r="M53" i="13" s="1"/>
  <c r="J104" i="12"/>
  <c r="L92" i="12"/>
  <c r="P38" i="13" s="1"/>
  <c r="J138" i="12"/>
  <c r="L126" i="12"/>
  <c r="P53" i="13" s="1"/>
  <c r="L7" i="12"/>
  <c r="M8" i="13" s="1"/>
  <c r="J19" i="12"/>
  <c r="W120" i="12"/>
  <c r="L109" i="12"/>
  <c r="P23" i="13" s="1"/>
  <c r="J121" i="12"/>
  <c r="X125" i="6"/>
  <c r="X91" i="6"/>
  <c r="X144" i="6"/>
  <c r="X20" i="6"/>
  <c r="X20" i="1"/>
  <c r="I446" i="7"/>
  <c r="P49" i="13"/>
  <c r="W34" i="12"/>
  <c r="W35" i="12"/>
  <c r="W51" i="12"/>
  <c r="W52" i="12"/>
  <c r="W16" i="7"/>
  <c r="W17" i="7"/>
  <c r="V34" i="7"/>
  <c r="V36" i="7"/>
  <c r="V35" i="7"/>
  <c r="W34" i="7"/>
  <c r="W35" i="7"/>
  <c r="W52" i="7"/>
  <c r="W53" i="7"/>
  <c r="V126" i="7"/>
  <c r="V125" i="7"/>
  <c r="W124" i="7"/>
  <c r="W125" i="7"/>
  <c r="W142" i="7"/>
  <c r="W143" i="7"/>
  <c r="W160" i="7"/>
  <c r="W161" i="7"/>
  <c r="W177" i="7"/>
  <c r="W178" i="7"/>
  <c r="W231" i="7"/>
  <c r="W232" i="7"/>
  <c r="M34" i="13"/>
  <c r="W68" i="12"/>
  <c r="W69" i="12"/>
  <c r="W102" i="12"/>
  <c r="W103" i="12"/>
  <c r="P64" i="13"/>
  <c r="W137" i="12"/>
  <c r="P34" i="13"/>
  <c r="W70" i="7"/>
  <c r="W71" i="7"/>
  <c r="W88" i="7"/>
  <c r="W89" i="7"/>
  <c r="W106" i="7"/>
  <c r="W107" i="7"/>
  <c r="W196" i="7"/>
  <c r="W213" i="7"/>
  <c r="W214" i="7"/>
  <c r="W249" i="7"/>
  <c r="W250" i="7"/>
  <c r="W267" i="7"/>
  <c r="W268" i="7"/>
  <c r="W286" i="7"/>
  <c r="W303" i="7"/>
  <c r="W304" i="7"/>
  <c r="W321" i="7"/>
  <c r="W322" i="7"/>
  <c r="W17" i="12"/>
  <c r="W18" i="12"/>
  <c r="P63" i="13"/>
  <c r="W119" i="12"/>
  <c r="M33" i="13"/>
  <c r="P48" i="13"/>
  <c r="W136" i="12"/>
  <c r="P33" i="13"/>
  <c r="W285" i="7"/>
  <c r="W195" i="7"/>
  <c r="W31" i="12"/>
  <c r="W32" i="12"/>
  <c r="W33" i="12"/>
  <c r="W99" i="12"/>
  <c r="W100" i="12"/>
  <c r="W101" i="12"/>
  <c r="P62" i="13"/>
  <c r="P61" i="13"/>
  <c r="W194" i="7"/>
  <c r="W284" i="7"/>
  <c r="W49" i="12"/>
  <c r="W50" i="12"/>
  <c r="W117" i="12"/>
  <c r="W118" i="12"/>
  <c r="W12" i="7"/>
  <c r="W13" i="7"/>
  <c r="W14" i="7"/>
  <c r="W15" i="7"/>
  <c r="W30" i="7"/>
  <c r="W31" i="7"/>
  <c r="W32" i="7"/>
  <c r="W33" i="7"/>
  <c r="W48" i="7"/>
  <c r="W49" i="7"/>
  <c r="W50" i="7"/>
  <c r="W51" i="7"/>
  <c r="W120" i="7"/>
  <c r="W121" i="7"/>
  <c r="W122" i="7"/>
  <c r="W123" i="7"/>
  <c r="W138" i="7"/>
  <c r="W139" i="7"/>
  <c r="W140" i="7"/>
  <c r="W141" i="7"/>
  <c r="W156" i="7"/>
  <c r="W157" i="7"/>
  <c r="W158" i="7"/>
  <c r="W159" i="7"/>
  <c r="W173" i="7"/>
  <c r="W334" i="7" s="1"/>
  <c r="W174" i="7"/>
  <c r="W175" i="7"/>
  <c r="W176" i="7"/>
  <c r="W193" i="7"/>
  <c r="W227" i="7"/>
  <c r="W228" i="7"/>
  <c r="W229" i="7"/>
  <c r="W230" i="7"/>
  <c r="W283" i="7"/>
  <c r="M31" i="13"/>
  <c r="M32" i="13"/>
  <c r="W67" i="12"/>
  <c r="W66" i="12"/>
  <c r="P47" i="13"/>
  <c r="P46" i="13"/>
  <c r="W135" i="12"/>
  <c r="W134" i="12"/>
  <c r="W66" i="7"/>
  <c r="W67" i="7"/>
  <c r="W68" i="7"/>
  <c r="W69" i="7"/>
  <c r="W84" i="7"/>
  <c r="W85" i="7"/>
  <c r="W86" i="7"/>
  <c r="W87" i="7"/>
  <c r="W102" i="7"/>
  <c r="W103" i="7"/>
  <c r="W104" i="7"/>
  <c r="W105" i="7"/>
  <c r="W192" i="7"/>
  <c r="W209" i="7"/>
  <c r="W210" i="7"/>
  <c r="W211" i="7"/>
  <c r="W212" i="7"/>
  <c r="W245" i="7"/>
  <c r="W246" i="7"/>
  <c r="W247" i="7"/>
  <c r="W248" i="7"/>
  <c r="W263" i="7"/>
  <c r="W264" i="7"/>
  <c r="W265" i="7"/>
  <c r="W266" i="7"/>
  <c r="W282" i="7"/>
  <c r="W299" i="7"/>
  <c r="W300" i="7"/>
  <c r="W301" i="7"/>
  <c r="W302" i="7"/>
  <c r="W317" i="7"/>
  <c r="W318" i="7"/>
  <c r="W319" i="7"/>
  <c r="W320" i="7"/>
  <c r="W16" i="12"/>
  <c r="W15" i="12"/>
  <c r="W84" i="12"/>
  <c r="W83" i="12"/>
  <c r="P32" i="13"/>
  <c r="P31" i="13"/>
  <c r="W65" i="12"/>
  <c r="V29" i="7"/>
  <c r="W133" i="12"/>
  <c r="P60" i="13"/>
  <c r="W48" i="12"/>
  <c r="W116" i="12"/>
  <c r="M30" i="13"/>
  <c r="P45" i="13"/>
  <c r="W14" i="12"/>
  <c r="W82" i="12"/>
  <c r="P30" i="13"/>
  <c r="W191" i="7"/>
  <c r="W281" i="7"/>
  <c r="W81" i="12"/>
  <c r="M29" i="13"/>
  <c r="W63" i="12"/>
  <c r="W64" i="12"/>
  <c r="P44" i="13"/>
  <c r="W132" i="12"/>
  <c r="W13" i="12"/>
  <c r="P29" i="13"/>
  <c r="W29" i="12"/>
  <c r="W30" i="12"/>
  <c r="W98" i="12"/>
  <c r="P59" i="13"/>
  <c r="W46" i="12"/>
  <c r="W47" i="12"/>
  <c r="W115" i="12"/>
  <c r="W96" i="12"/>
  <c r="Y96" i="12" s="1"/>
  <c r="W97" i="12"/>
  <c r="W190" i="7"/>
  <c r="W280" i="7"/>
  <c r="W114" i="12"/>
  <c r="W10" i="7"/>
  <c r="Y10" i="7" s="1"/>
  <c r="W28" i="7"/>
  <c r="Y28" i="7" s="1"/>
  <c r="W29" i="7"/>
  <c r="W46" i="7"/>
  <c r="Y46" i="7" s="1"/>
  <c r="W47" i="7"/>
  <c r="W118" i="7"/>
  <c r="Y118" i="7" s="1"/>
  <c r="W119" i="7"/>
  <c r="W136" i="7"/>
  <c r="Y136" i="7" s="1"/>
  <c r="W137" i="7"/>
  <c r="W154" i="7"/>
  <c r="Y154" i="7" s="1"/>
  <c r="W155" i="7"/>
  <c r="W171" i="7"/>
  <c r="Y171" i="7" s="1"/>
  <c r="W172" i="7"/>
  <c r="W225" i="7"/>
  <c r="Y225" i="7" s="1"/>
  <c r="W226" i="7"/>
  <c r="M28" i="13"/>
  <c r="P43" i="13"/>
  <c r="W131" i="12"/>
  <c r="P58" i="13"/>
  <c r="W11" i="7"/>
  <c r="W64" i="7"/>
  <c r="Y64" i="7" s="1"/>
  <c r="W65" i="7"/>
  <c r="W82" i="7"/>
  <c r="Y82" i="7" s="1"/>
  <c r="W83" i="7"/>
  <c r="W100" i="7"/>
  <c r="Y100" i="7" s="1"/>
  <c r="W101" i="7"/>
  <c r="W207" i="7"/>
  <c r="Y207" i="7" s="1"/>
  <c r="W208" i="7"/>
  <c r="W243" i="7"/>
  <c r="Y243" i="7" s="1"/>
  <c r="W244" i="7"/>
  <c r="W261" i="7"/>
  <c r="Y261" i="7" s="1"/>
  <c r="W262" i="7"/>
  <c r="W297" i="7"/>
  <c r="Y297" i="7" s="1"/>
  <c r="W298" i="7"/>
  <c r="W315" i="7"/>
  <c r="Y315" i="7" s="1"/>
  <c r="W316" i="7"/>
  <c r="W12" i="12"/>
  <c r="W80" i="12"/>
  <c r="P28" i="13"/>
  <c r="W11" i="12"/>
  <c r="Y11" i="12" s="1"/>
  <c r="W79" i="12"/>
  <c r="Y79" i="12" s="1"/>
  <c r="P27" i="13"/>
  <c r="W27" i="12"/>
  <c r="Y27" i="12" s="1"/>
  <c r="W28" i="12"/>
  <c r="Y28" i="12" s="1"/>
  <c r="P57" i="13"/>
  <c r="W45" i="12"/>
  <c r="Y45" i="12" s="1"/>
  <c r="W113" i="12"/>
  <c r="Y113" i="12" s="1"/>
  <c r="M27" i="13"/>
  <c r="W62" i="12"/>
  <c r="Y62" i="12" s="1"/>
  <c r="P42" i="13"/>
  <c r="W130" i="12"/>
  <c r="Y130" i="12" s="1"/>
  <c r="W44" i="12"/>
  <c r="Y44" i="12" s="1"/>
  <c r="W112" i="12"/>
  <c r="Y112" i="12" s="1"/>
  <c r="W78" i="12"/>
  <c r="Y78" i="12" s="1"/>
  <c r="P26" i="13"/>
  <c r="W95" i="12"/>
  <c r="Y95" i="12" s="1"/>
  <c r="P56" i="13"/>
  <c r="W10" i="12"/>
  <c r="Y10" i="12" s="1"/>
  <c r="M26" i="13"/>
  <c r="W61" i="12"/>
  <c r="Y61" i="12" s="1"/>
  <c r="P41" i="13"/>
  <c r="W129" i="12"/>
  <c r="Y129" i="12" s="1"/>
  <c r="I37" i="7"/>
  <c r="J39" i="7" s="1"/>
  <c r="W25" i="7"/>
  <c r="Y25" i="7" s="1"/>
  <c r="W26" i="7"/>
  <c r="Y26" i="7" s="1"/>
  <c r="W27" i="7"/>
  <c r="Y27" i="7" s="1"/>
  <c r="W276" i="7"/>
  <c r="Y276" i="7" s="1"/>
  <c r="W188" i="7"/>
  <c r="Y188" i="7" s="1"/>
  <c r="W204" i="7"/>
  <c r="Y204" i="7" s="1"/>
  <c r="W205" i="7"/>
  <c r="Y205" i="7" s="1"/>
  <c r="W206" i="7"/>
  <c r="Y206" i="7" s="1"/>
  <c r="W240" i="7"/>
  <c r="Y240" i="7" s="1"/>
  <c r="W241" i="7"/>
  <c r="Y241" i="7" s="1"/>
  <c r="W242" i="7"/>
  <c r="Y242" i="7" s="1"/>
  <c r="W258" i="7"/>
  <c r="Y258" i="7" s="1"/>
  <c r="W259" i="7"/>
  <c r="Y259" i="7" s="1"/>
  <c r="W260" i="7"/>
  <c r="Y260" i="7" s="1"/>
  <c r="W278" i="7"/>
  <c r="Y278" i="7" s="1"/>
  <c r="W294" i="7"/>
  <c r="Y294" i="7" s="1"/>
  <c r="W295" i="7"/>
  <c r="Y295" i="7" s="1"/>
  <c r="W296" i="7"/>
  <c r="Y296" i="7" s="1"/>
  <c r="W312" i="7"/>
  <c r="Y312" i="7" s="1"/>
  <c r="W313" i="7"/>
  <c r="Y313" i="7" s="1"/>
  <c r="W314" i="7"/>
  <c r="Y314" i="7" s="1"/>
  <c r="W277" i="7"/>
  <c r="Y277" i="7" s="1"/>
  <c r="I55" i="7"/>
  <c r="J57" i="7" s="1"/>
  <c r="W187" i="7"/>
  <c r="Y187" i="7" s="1"/>
  <c r="W7" i="7"/>
  <c r="Y7" i="7" s="1"/>
  <c r="W8" i="7"/>
  <c r="Y8" i="7" s="1"/>
  <c r="W9" i="7"/>
  <c r="Y9" i="7" s="1"/>
  <c r="W43" i="7"/>
  <c r="Y43" i="7" s="1"/>
  <c r="W44" i="7"/>
  <c r="Y44" i="7" s="1"/>
  <c r="W45" i="7"/>
  <c r="Y45" i="7" s="1"/>
  <c r="W186" i="7"/>
  <c r="Y186" i="7" s="1"/>
  <c r="W61" i="7"/>
  <c r="Y61" i="7" s="1"/>
  <c r="W62" i="7"/>
  <c r="Y62" i="7" s="1"/>
  <c r="W63" i="7"/>
  <c r="Y63" i="7" s="1"/>
  <c r="W79" i="7"/>
  <c r="Y79" i="7" s="1"/>
  <c r="W80" i="7"/>
  <c r="Y80" i="7" s="1"/>
  <c r="W81" i="7"/>
  <c r="Y81" i="7" s="1"/>
  <c r="W97" i="7"/>
  <c r="Y97" i="7" s="1"/>
  <c r="W98" i="7"/>
  <c r="Y98" i="7" s="1"/>
  <c r="W99" i="7"/>
  <c r="Y99" i="7" s="1"/>
  <c r="W115" i="7"/>
  <c r="Y115" i="7" s="1"/>
  <c r="W116" i="7"/>
  <c r="Y116" i="7" s="1"/>
  <c r="W117" i="7"/>
  <c r="Y117" i="7" s="1"/>
  <c r="W133" i="7"/>
  <c r="Y133" i="7" s="1"/>
  <c r="W134" i="7"/>
  <c r="Y134" i="7" s="1"/>
  <c r="W135" i="7"/>
  <c r="Y135" i="7" s="1"/>
  <c r="W151" i="7"/>
  <c r="Y151" i="7" s="1"/>
  <c r="W152" i="7"/>
  <c r="Y152" i="7" s="1"/>
  <c r="W153" i="7"/>
  <c r="Y153" i="7" s="1"/>
  <c r="W168" i="7"/>
  <c r="Y168" i="7" s="1"/>
  <c r="W169" i="7"/>
  <c r="Y169" i="7" s="1"/>
  <c r="W170" i="7"/>
  <c r="Y170" i="7" s="1"/>
  <c r="W189" i="7"/>
  <c r="Y189" i="7" s="1"/>
  <c r="I234" i="7"/>
  <c r="J236" i="7" s="1"/>
  <c r="W222" i="7"/>
  <c r="Y222" i="7" s="1"/>
  <c r="W223" i="7"/>
  <c r="Y223" i="7" s="1"/>
  <c r="W224" i="7"/>
  <c r="Y224" i="7" s="1"/>
  <c r="W279" i="7"/>
  <c r="Y279" i="7" s="1"/>
  <c r="I216" i="7"/>
  <c r="J218" i="7" s="1"/>
  <c r="I252" i="7"/>
  <c r="J254" i="7" s="1"/>
  <c r="I270" i="7"/>
  <c r="J272" i="7" s="1"/>
  <c r="I306" i="7"/>
  <c r="J308" i="7" s="1"/>
  <c r="I324" i="7"/>
  <c r="J325" i="7" s="1"/>
  <c r="W450" i="8"/>
  <c r="W486" i="8"/>
  <c r="W432" i="8"/>
  <c r="W414" i="8"/>
  <c r="W522" i="8"/>
  <c r="W396" i="8"/>
  <c r="W378" i="8"/>
  <c r="W468" i="8"/>
  <c r="W504" i="8"/>
  <c r="K38" i="13"/>
  <c r="W26" i="12"/>
  <c r="Y26" i="12" s="1"/>
  <c r="M25" i="13"/>
  <c r="K53" i="13"/>
  <c r="W60" i="12"/>
  <c r="Y60" i="12" s="1"/>
  <c r="P40" i="13"/>
  <c r="N53" i="13"/>
  <c r="W128" i="12"/>
  <c r="Y128" i="12" s="1"/>
  <c r="I91" i="7"/>
  <c r="J93" i="7" s="1"/>
  <c r="I109" i="7"/>
  <c r="J111" i="7" s="1"/>
  <c r="I127" i="7"/>
  <c r="J129" i="7" s="1"/>
  <c r="I145" i="7"/>
  <c r="J147" i="7" s="1"/>
  <c r="I180" i="7"/>
  <c r="J182" i="7" s="1"/>
  <c r="I198" i="7"/>
  <c r="J200" i="7" s="1"/>
  <c r="N8" i="13"/>
  <c r="W77" i="12"/>
  <c r="Y77" i="12" s="1"/>
  <c r="P25" i="13"/>
  <c r="N38" i="13"/>
  <c r="W94" i="12"/>
  <c r="Y94" i="12" s="1"/>
  <c r="P55" i="13"/>
  <c r="K8" i="13"/>
  <c r="W9" i="12"/>
  <c r="Y9" i="12" s="1"/>
  <c r="K23" i="13"/>
  <c r="W43" i="12"/>
  <c r="Y43" i="12" s="1"/>
  <c r="N23" i="13"/>
  <c r="W111" i="12"/>
  <c r="Y111" i="12" s="1"/>
  <c r="V42" i="12"/>
  <c r="I19" i="7"/>
  <c r="J21" i="7" s="1"/>
  <c r="V93" i="12"/>
  <c r="V110" i="12"/>
  <c r="W42" i="12"/>
  <c r="Y42" i="12" s="1"/>
  <c r="V59" i="12"/>
  <c r="V127" i="12"/>
  <c r="V76" i="12"/>
  <c r="I163" i="7"/>
  <c r="J164" i="7" s="1"/>
  <c r="W25" i="12"/>
  <c r="Y25" i="12" s="1"/>
  <c r="W59" i="12"/>
  <c r="Y59" i="12" s="1"/>
  <c r="W127" i="12"/>
  <c r="Y127" i="12" s="1"/>
  <c r="W75" i="12"/>
  <c r="Y75" i="12" s="1"/>
  <c r="W76" i="12"/>
  <c r="Y76" i="12" s="1"/>
  <c r="W92" i="12"/>
  <c r="Y92" i="12" s="1"/>
  <c r="W93" i="12"/>
  <c r="Y93" i="12" s="1"/>
  <c r="I73" i="7"/>
  <c r="J75" i="7" s="1"/>
  <c r="W7" i="12"/>
  <c r="Y7" i="12" s="1"/>
  <c r="W8" i="12"/>
  <c r="Y8" i="12" s="1"/>
  <c r="V25" i="12"/>
  <c r="W109" i="12"/>
  <c r="Y109" i="12" s="1"/>
  <c r="W110" i="12"/>
  <c r="Y110" i="12" s="1"/>
  <c r="I288" i="7"/>
  <c r="J290" i="7" s="1"/>
  <c r="W24" i="12"/>
  <c r="Y24" i="12" s="1"/>
  <c r="W58" i="12"/>
  <c r="Y58" i="12" s="1"/>
  <c r="W126" i="12"/>
  <c r="Y126" i="12" s="1"/>
  <c r="W41" i="12"/>
  <c r="Y41" i="12" s="1"/>
  <c r="H164" i="12" l="1"/>
  <c r="H165" i="12"/>
  <c r="F164" i="12"/>
  <c r="F165" i="12"/>
  <c r="X56" i="14"/>
  <c r="X20" i="14"/>
  <c r="X38" i="14"/>
  <c r="W424" i="7"/>
  <c r="W446" i="7"/>
  <c r="W338" i="7"/>
  <c r="W428" i="7"/>
  <c r="W410" i="7"/>
  <c r="W392" i="7"/>
  <c r="W482" i="7"/>
  <c r="W464" i="7"/>
  <c r="X126" i="6"/>
  <c r="W460" i="7"/>
  <c r="I395" i="7"/>
  <c r="J397" i="7" s="1"/>
  <c r="W370" i="7"/>
  <c r="W442" i="7"/>
  <c r="W352" i="7"/>
  <c r="I235" i="7"/>
  <c r="W478" i="7"/>
  <c r="W73" i="7"/>
  <c r="W374" i="7"/>
  <c r="W465" i="7"/>
  <c r="W483" i="7"/>
  <c r="W447" i="7"/>
  <c r="W429" i="7"/>
  <c r="W411" i="7"/>
  <c r="W375" i="7"/>
  <c r="W357" i="7"/>
  <c r="W393" i="7"/>
  <c r="W339" i="7"/>
  <c r="W406" i="7"/>
  <c r="W332" i="7"/>
  <c r="Y332" i="7" s="1"/>
  <c r="W480" i="7"/>
  <c r="W426" i="7"/>
  <c r="W373" i="7"/>
  <c r="W371" i="7"/>
  <c r="W353" i="7"/>
  <c r="W444" i="7"/>
  <c r="W388" i="7"/>
  <c r="W336" i="7"/>
  <c r="W355" i="7"/>
  <c r="W463" i="7"/>
  <c r="W461" i="7"/>
  <c r="W443" i="7"/>
  <c r="W409" i="7"/>
  <c r="W407" i="7"/>
  <c r="W391" i="7"/>
  <c r="W389" i="7"/>
  <c r="W354" i="7"/>
  <c r="W481" i="7"/>
  <c r="W479" i="7"/>
  <c r="W427" i="7"/>
  <c r="W425" i="7"/>
  <c r="W372" i="7"/>
  <c r="W337" i="7"/>
  <c r="W335" i="7"/>
  <c r="W445" i="7"/>
  <c r="W462" i="7"/>
  <c r="W408" i="7"/>
  <c r="W390" i="7"/>
  <c r="W356" i="7"/>
  <c r="I181" i="7"/>
  <c r="W386" i="7"/>
  <c r="Y386" i="7" s="1"/>
  <c r="W422" i="7"/>
  <c r="Y422" i="7" s="1"/>
  <c r="W404" i="7"/>
  <c r="Y404" i="7" s="1"/>
  <c r="W458" i="7"/>
  <c r="Y458" i="7" s="1"/>
  <c r="W368" i="7"/>
  <c r="Y368" i="7" s="1"/>
  <c r="I110" i="7"/>
  <c r="W476" i="7"/>
  <c r="Y476" i="7" s="1"/>
  <c r="W369" i="7"/>
  <c r="I199" i="7"/>
  <c r="W405" i="7"/>
  <c r="W477" i="7"/>
  <c r="W387" i="7"/>
  <c r="W351" i="7"/>
  <c r="W423" i="7"/>
  <c r="W441" i="7"/>
  <c r="W459" i="7"/>
  <c r="W333" i="7"/>
  <c r="I271" i="7"/>
  <c r="I253" i="7"/>
  <c r="I413" i="7"/>
  <c r="J415" i="7" s="1"/>
  <c r="W456" i="7"/>
  <c r="Y456" i="7" s="1"/>
  <c r="W421" i="7"/>
  <c r="Y421" i="7" s="1"/>
  <c r="W366" i="7"/>
  <c r="Y366" i="7" s="1"/>
  <c r="I431" i="7"/>
  <c r="J433" i="7" s="1"/>
  <c r="W384" i="7"/>
  <c r="Y384" i="7" s="1"/>
  <c r="W198" i="7"/>
  <c r="W347" i="7"/>
  <c r="Y347" i="7" s="1"/>
  <c r="W19" i="7"/>
  <c r="W475" i="7"/>
  <c r="Y475" i="7" s="1"/>
  <c r="W270" i="7"/>
  <c r="W419" i="7"/>
  <c r="Y419" i="7" s="1"/>
  <c r="W403" i="7"/>
  <c r="Y403" i="7" s="1"/>
  <c r="W252" i="7"/>
  <c r="W401" i="7"/>
  <c r="Y401" i="7" s="1"/>
  <c r="W349" i="7"/>
  <c r="Y349" i="7" s="1"/>
  <c r="W330" i="7"/>
  <c r="Y330" i="7" s="1"/>
  <c r="W473" i="7"/>
  <c r="Y473" i="7" s="1"/>
  <c r="W324" i="7"/>
  <c r="X325" i="7" s="1"/>
  <c r="W439" i="7"/>
  <c r="Y439" i="7" s="1"/>
  <c r="W402" i="7"/>
  <c r="Y402" i="7" s="1"/>
  <c r="W37" i="7"/>
  <c r="I449" i="7"/>
  <c r="J451" i="7" s="1"/>
  <c r="I377" i="7"/>
  <c r="J379" i="7" s="1"/>
  <c r="W440" i="7"/>
  <c r="Y440" i="7" s="1"/>
  <c r="W385" i="7"/>
  <c r="Y385" i="7" s="1"/>
  <c r="W350" i="7"/>
  <c r="Y350" i="7" s="1"/>
  <c r="W331" i="7"/>
  <c r="Y331" i="7" s="1"/>
  <c r="W91" i="7"/>
  <c r="W438" i="7"/>
  <c r="Y438" i="7" s="1"/>
  <c r="W457" i="7"/>
  <c r="Y457" i="7" s="1"/>
  <c r="W306" i="7"/>
  <c r="W455" i="7"/>
  <c r="Y455" i="7" s="1"/>
  <c r="W288" i="7"/>
  <c r="W437" i="7"/>
  <c r="Y437" i="7" s="1"/>
  <c r="I467" i="7"/>
  <c r="J469" i="7" s="1"/>
  <c r="W234" i="7"/>
  <c r="W383" i="7"/>
  <c r="Y383" i="7" s="1"/>
  <c r="W180" i="7"/>
  <c r="W329" i="7"/>
  <c r="Y329" i="7" s="1"/>
  <c r="W163" i="7"/>
  <c r="W145" i="7"/>
  <c r="W127" i="7"/>
  <c r="W109" i="7"/>
  <c r="W55" i="7"/>
  <c r="W348" i="7"/>
  <c r="Y348" i="7" s="1"/>
  <c r="W474" i="7"/>
  <c r="Y474" i="7" s="1"/>
  <c r="W420" i="7"/>
  <c r="Y420" i="7" s="1"/>
  <c r="W367" i="7"/>
  <c r="Y367" i="7" s="1"/>
  <c r="W216" i="7"/>
  <c r="W365" i="7"/>
  <c r="Y365" i="7" s="1"/>
  <c r="I359" i="7"/>
  <c r="J361" i="7" s="1"/>
  <c r="I217" i="7"/>
  <c r="I307" i="7"/>
  <c r="I341" i="7"/>
  <c r="J343" i="7" s="1"/>
  <c r="I20" i="7"/>
  <c r="I146" i="7"/>
  <c r="W87" i="12"/>
  <c r="I38" i="7"/>
  <c r="I485" i="7"/>
  <c r="J486" i="7" s="1"/>
  <c r="I56" i="7"/>
  <c r="I289" i="7"/>
  <c r="I128" i="7"/>
  <c r="I74" i="7"/>
  <c r="I92" i="7"/>
  <c r="W121" i="12"/>
  <c r="W19" i="12"/>
  <c r="X20" i="12" s="1"/>
  <c r="W104" i="12"/>
  <c r="W70" i="12"/>
  <c r="W138" i="12"/>
  <c r="W53" i="12"/>
  <c r="W36" i="12"/>
  <c r="X182" i="7" l="1"/>
  <c r="Y180" i="7"/>
  <c r="X164" i="7"/>
  <c r="Y163" i="7"/>
  <c r="Y19" i="7"/>
  <c r="X21" i="7"/>
  <c r="Y306" i="7"/>
  <c r="X308" i="7"/>
  <c r="Y288" i="7"/>
  <c r="X290" i="7"/>
  <c r="X272" i="7"/>
  <c r="Y270" i="7"/>
  <c r="X254" i="7"/>
  <c r="Y252" i="7"/>
  <c r="X236" i="7"/>
  <c r="Y234" i="7"/>
  <c r="Y216" i="7"/>
  <c r="X218" i="7"/>
  <c r="X200" i="7"/>
  <c r="Y198" i="7"/>
  <c r="Y145" i="7"/>
  <c r="X147" i="7"/>
  <c r="Y127" i="7"/>
  <c r="X129" i="7"/>
  <c r="Y109" i="7"/>
  <c r="X111" i="7"/>
  <c r="Y91" i="7"/>
  <c r="X93" i="7"/>
  <c r="Y73" i="7"/>
  <c r="X75" i="7"/>
  <c r="X57" i="7"/>
  <c r="Y55" i="7"/>
  <c r="Y37" i="7"/>
  <c r="X39" i="7"/>
  <c r="X88" i="12"/>
  <c r="X139" i="12"/>
  <c r="X122" i="12"/>
  <c r="X105" i="12"/>
  <c r="X71" i="12"/>
  <c r="X54" i="12"/>
  <c r="X37" i="12"/>
  <c r="I360" i="7"/>
  <c r="I468" i="7"/>
  <c r="I414" i="7"/>
  <c r="I450" i="7"/>
  <c r="I378" i="7"/>
  <c r="W467" i="7"/>
  <c r="W307" i="7"/>
  <c r="W74" i="7"/>
  <c r="W38" i="7"/>
  <c r="W413" i="7"/>
  <c r="W253" i="7"/>
  <c r="W20" i="7"/>
  <c r="W146" i="7"/>
  <c r="W431" i="7"/>
  <c r="W271" i="7"/>
  <c r="W341" i="7"/>
  <c r="W181" i="7"/>
  <c r="I396" i="7"/>
  <c r="W110" i="7"/>
  <c r="W449" i="7"/>
  <c r="W289" i="7"/>
  <c r="W377" i="7"/>
  <c r="W217" i="7"/>
  <c r="W92" i="7"/>
  <c r="W359" i="7"/>
  <c r="W199" i="7"/>
  <c r="W395" i="7"/>
  <c r="W235" i="7"/>
  <c r="W56" i="7"/>
  <c r="W128" i="7"/>
  <c r="W485" i="7"/>
  <c r="I342" i="7"/>
  <c r="I432" i="7"/>
  <c r="O107" i="6"/>
  <c r="O106" i="6"/>
  <c r="O105" i="6"/>
  <c r="O104" i="6"/>
  <c r="O103" i="6"/>
  <c r="O102" i="6"/>
  <c r="O101" i="6"/>
  <c r="O100" i="6"/>
  <c r="O99" i="6"/>
  <c r="O98" i="6"/>
  <c r="O97" i="6"/>
  <c r="O96" i="6"/>
  <c r="O89" i="6"/>
  <c r="O88" i="6"/>
  <c r="O87" i="6"/>
  <c r="O86" i="6"/>
  <c r="O85" i="6"/>
  <c r="O84" i="6"/>
  <c r="O83" i="6"/>
  <c r="O82" i="6"/>
  <c r="O81" i="6"/>
  <c r="O80" i="6"/>
  <c r="O79" i="6"/>
  <c r="O78" i="6"/>
  <c r="O71" i="6"/>
  <c r="O70" i="6"/>
  <c r="O69" i="6"/>
  <c r="O68" i="6"/>
  <c r="O67" i="6"/>
  <c r="O66" i="6"/>
  <c r="O65" i="6"/>
  <c r="O64" i="6"/>
  <c r="O63" i="6"/>
  <c r="O62" i="6"/>
  <c r="O61" i="6"/>
  <c r="O60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36" i="6"/>
  <c r="O35" i="6"/>
  <c r="O34" i="6"/>
  <c r="O33" i="6"/>
  <c r="O32" i="6"/>
  <c r="O31" i="6"/>
  <c r="O30" i="6"/>
  <c r="O29" i="6"/>
  <c r="O28" i="6"/>
  <c r="O27" i="6"/>
  <c r="O26" i="6"/>
  <c r="O25" i="6"/>
  <c r="O18" i="6"/>
  <c r="O17" i="6"/>
  <c r="O16" i="6"/>
  <c r="O15" i="6"/>
  <c r="O14" i="6"/>
  <c r="O13" i="6"/>
  <c r="O12" i="6"/>
  <c r="O11" i="6"/>
  <c r="O10" i="6"/>
  <c r="O9" i="6"/>
  <c r="O8" i="6"/>
  <c r="O7" i="6"/>
  <c r="I107" i="6"/>
  <c r="H107" i="6"/>
  <c r="G107" i="6"/>
  <c r="F107" i="6"/>
  <c r="E107" i="6"/>
  <c r="D107" i="6"/>
  <c r="C107" i="6"/>
  <c r="B107" i="6"/>
  <c r="I106" i="6"/>
  <c r="H106" i="6"/>
  <c r="G106" i="6"/>
  <c r="F106" i="6"/>
  <c r="E106" i="6"/>
  <c r="D106" i="6"/>
  <c r="C106" i="6"/>
  <c r="B106" i="6"/>
  <c r="I105" i="6"/>
  <c r="H105" i="6"/>
  <c r="G105" i="6"/>
  <c r="F105" i="6"/>
  <c r="E105" i="6"/>
  <c r="D105" i="6"/>
  <c r="C105" i="6"/>
  <c r="B105" i="6"/>
  <c r="I104" i="6"/>
  <c r="H104" i="6"/>
  <c r="G104" i="6"/>
  <c r="F104" i="6"/>
  <c r="E104" i="6"/>
  <c r="D104" i="6"/>
  <c r="C104" i="6"/>
  <c r="B104" i="6"/>
  <c r="I103" i="6"/>
  <c r="H103" i="6"/>
  <c r="G103" i="6"/>
  <c r="F103" i="6"/>
  <c r="E103" i="6"/>
  <c r="D103" i="6"/>
  <c r="C103" i="6"/>
  <c r="B103" i="6"/>
  <c r="I102" i="6"/>
  <c r="H102" i="6"/>
  <c r="G102" i="6"/>
  <c r="F102" i="6"/>
  <c r="E102" i="6"/>
  <c r="D102" i="6"/>
  <c r="C102" i="6"/>
  <c r="B102" i="6"/>
  <c r="I101" i="6"/>
  <c r="H101" i="6"/>
  <c r="G101" i="6"/>
  <c r="F101" i="6"/>
  <c r="E101" i="6"/>
  <c r="D101" i="6"/>
  <c r="C101" i="6"/>
  <c r="B101" i="6"/>
  <c r="I100" i="6"/>
  <c r="H100" i="6"/>
  <c r="G100" i="6"/>
  <c r="F100" i="6"/>
  <c r="E100" i="6"/>
  <c r="D100" i="6"/>
  <c r="C100" i="6"/>
  <c r="B100" i="6"/>
  <c r="I99" i="6"/>
  <c r="H99" i="6"/>
  <c r="G99" i="6"/>
  <c r="F99" i="6"/>
  <c r="E99" i="6"/>
  <c r="D99" i="6"/>
  <c r="C99" i="6"/>
  <c r="B99" i="6"/>
  <c r="I98" i="6"/>
  <c r="H98" i="6"/>
  <c r="G98" i="6"/>
  <c r="F98" i="6"/>
  <c r="E98" i="6"/>
  <c r="D98" i="6"/>
  <c r="C98" i="6"/>
  <c r="B98" i="6"/>
  <c r="I97" i="6"/>
  <c r="H97" i="6"/>
  <c r="G97" i="6"/>
  <c r="F97" i="6"/>
  <c r="E97" i="6"/>
  <c r="D97" i="6"/>
  <c r="C97" i="6"/>
  <c r="B97" i="6"/>
  <c r="J96" i="6"/>
  <c r="I96" i="6"/>
  <c r="H96" i="6"/>
  <c r="G96" i="6"/>
  <c r="F96" i="6"/>
  <c r="E96" i="6"/>
  <c r="D96" i="6"/>
  <c r="D243" i="6" s="1"/>
  <c r="C96" i="6"/>
  <c r="B96" i="6"/>
  <c r="B243" i="6" s="1"/>
  <c r="I89" i="6"/>
  <c r="H89" i="6"/>
  <c r="G89" i="6"/>
  <c r="F89" i="6"/>
  <c r="E89" i="6"/>
  <c r="D89" i="6"/>
  <c r="C89" i="6"/>
  <c r="B89" i="6"/>
  <c r="I88" i="6"/>
  <c r="H88" i="6"/>
  <c r="G88" i="6"/>
  <c r="F88" i="6"/>
  <c r="E88" i="6"/>
  <c r="D88" i="6"/>
  <c r="C88" i="6"/>
  <c r="B88" i="6"/>
  <c r="I87" i="6"/>
  <c r="H87" i="6"/>
  <c r="G87" i="6"/>
  <c r="F87" i="6"/>
  <c r="E87" i="6"/>
  <c r="D87" i="6"/>
  <c r="C87" i="6"/>
  <c r="B87" i="6"/>
  <c r="I86" i="6"/>
  <c r="H86" i="6"/>
  <c r="G86" i="6"/>
  <c r="F86" i="6"/>
  <c r="E86" i="6"/>
  <c r="D86" i="6"/>
  <c r="C86" i="6"/>
  <c r="B86" i="6"/>
  <c r="I85" i="6"/>
  <c r="H85" i="6"/>
  <c r="G85" i="6"/>
  <c r="F85" i="6"/>
  <c r="E85" i="6"/>
  <c r="D85" i="6"/>
  <c r="C85" i="6"/>
  <c r="B85" i="6"/>
  <c r="I84" i="6"/>
  <c r="H84" i="6"/>
  <c r="G84" i="6"/>
  <c r="F84" i="6"/>
  <c r="E84" i="6"/>
  <c r="D84" i="6"/>
  <c r="C84" i="6"/>
  <c r="B84" i="6"/>
  <c r="I83" i="6"/>
  <c r="H83" i="6"/>
  <c r="G83" i="6"/>
  <c r="F83" i="6"/>
  <c r="E83" i="6"/>
  <c r="D83" i="6"/>
  <c r="C83" i="6"/>
  <c r="B83" i="6"/>
  <c r="I82" i="6"/>
  <c r="H82" i="6"/>
  <c r="G82" i="6"/>
  <c r="F82" i="6"/>
  <c r="E82" i="6"/>
  <c r="D82" i="6"/>
  <c r="C82" i="6"/>
  <c r="B82" i="6"/>
  <c r="I81" i="6"/>
  <c r="H81" i="6"/>
  <c r="G81" i="6"/>
  <c r="F81" i="6"/>
  <c r="E81" i="6"/>
  <c r="D81" i="6"/>
  <c r="C81" i="6"/>
  <c r="B81" i="6"/>
  <c r="I80" i="6"/>
  <c r="H80" i="6"/>
  <c r="G80" i="6"/>
  <c r="F80" i="6"/>
  <c r="E80" i="6"/>
  <c r="D80" i="6"/>
  <c r="C80" i="6"/>
  <c r="B80" i="6"/>
  <c r="I79" i="6"/>
  <c r="H79" i="6"/>
  <c r="G79" i="6"/>
  <c r="F79" i="6"/>
  <c r="E79" i="6"/>
  <c r="D79" i="6"/>
  <c r="C79" i="6"/>
  <c r="B79" i="6"/>
  <c r="J78" i="6"/>
  <c r="I78" i="6"/>
  <c r="I228" i="6" s="1"/>
  <c r="H78" i="6"/>
  <c r="G78" i="6"/>
  <c r="G228" i="6" s="1"/>
  <c r="F78" i="6"/>
  <c r="E78" i="6"/>
  <c r="E228" i="6" s="1"/>
  <c r="D78" i="6"/>
  <c r="C78" i="6"/>
  <c r="B78" i="6"/>
  <c r="I71" i="6"/>
  <c r="H71" i="6"/>
  <c r="G71" i="6"/>
  <c r="F71" i="6"/>
  <c r="E71" i="6"/>
  <c r="D71" i="6"/>
  <c r="C71" i="6"/>
  <c r="B71" i="6"/>
  <c r="I70" i="6"/>
  <c r="H70" i="6"/>
  <c r="G70" i="6"/>
  <c r="F70" i="6"/>
  <c r="E70" i="6"/>
  <c r="D70" i="6"/>
  <c r="C70" i="6"/>
  <c r="B70" i="6"/>
  <c r="I69" i="6"/>
  <c r="H69" i="6"/>
  <c r="G69" i="6"/>
  <c r="F69" i="6"/>
  <c r="E69" i="6"/>
  <c r="D69" i="6"/>
  <c r="C69" i="6"/>
  <c r="B69" i="6"/>
  <c r="I68" i="6"/>
  <c r="H68" i="6"/>
  <c r="G68" i="6"/>
  <c r="F68" i="6"/>
  <c r="E68" i="6"/>
  <c r="D68" i="6"/>
  <c r="C68" i="6"/>
  <c r="B68" i="6"/>
  <c r="I67" i="6"/>
  <c r="H67" i="6"/>
  <c r="G67" i="6"/>
  <c r="F67" i="6"/>
  <c r="E67" i="6"/>
  <c r="D67" i="6"/>
  <c r="C67" i="6"/>
  <c r="B67" i="6"/>
  <c r="I66" i="6"/>
  <c r="H66" i="6"/>
  <c r="G66" i="6"/>
  <c r="F66" i="6"/>
  <c r="E66" i="6"/>
  <c r="D66" i="6"/>
  <c r="C66" i="6"/>
  <c r="B66" i="6"/>
  <c r="I65" i="6"/>
  <c r="H65" i="6"/>
  <c r="G65" i="6"/>
  <c r="F65" i="6"/>
  <c r="E65" i="6"/>
  <c r="D65" i="6"/>
  <c r="C65" i="6"/>
  <c r="B65" i="6"/>
  <c r="I64" i="6"/>
  <c r="H64" i="6"/>
  <c r="G64" i="6"/>
  <c r="F64" i="6"/>
  <c r="E64" i="6"/>
  <c r="D64" i="6"/>
  <c r="C64" i="6"/>
  <c r="B64" i="6"/>
  <c r="I63" i="6"/>
  <c r="H63" i="6"/>
  <c r="G63" i="6"/>
  <c r="F63" i="6"/>
  <c r="E63" i="6"/>
  <c r="D63" i="6"/>
  <c r="C63" i="6"/>
  <c r="B63" i="6"/>
  <c r="I62" i="6"/>
  <c r="H62" i="6"/>
  <c r="G62" i="6"/>
  <c r="F62" i="6"/>
  <c r="E62" i="6"/>
  <c r="D62" i="6"/>
  <c r="C62" i="6"/>
  <c r="B62" i="6"/>
  <c r="I61" i="6"/>
  <c r="H61" i="6"/>
  <c r="G61" i="6"/>
  <c r="F61" i="6"/>
  <c r="E61" i="6"/>
  <c r="D61" i="6"/>
  <c r="C61" i="6"/>
  <c r="B61" i="6"/>
  <c r="J60" i="6"/>
  <c r="I60" i="6"/>
  <c r="H60" i="6"/>
  <c r="G60" i="6"/>
  <c r="F60" i="6"/>
  <c r="E60" i="6"/>
  <c r="D60" i="6"/>
  <c r="C60" i="6"/>
  <c r="B60" i="6"/>
  <c r="I54" i="6"/>
  <c r="J56" i="6" s="1"/>
  <c r="H54" i="6"/>
  <c r="G54" i="6"/>
  <c r="F54" i="6"/>
  <c r="E54" i="6"/>
  <c r="D54" i="6"/>
  <c r="C54" i="6"/>
  <c r="B54" i="6"/>
  <c r="I53" i="6"/>
  <c r="H53" i="6"/>
  <c r="G53" i="6"/>
  <c r="F53" i="6"/>
  <c r="E53" i="6"/>
  <c r="D53" i="6"/>
  <c r="C53" i="6"/>
  <c r="B53" i="6"/>
  <c r="I52" i="6"/>
  <c r="H52" i="6"/>
  <c r="G52" i="6"/>
  <c r="F52" i="6"/>
  <c r="E52" i="6"/>
  <c r="D52" i="6"/>
  <c r="C52" i="6"/>
  <c r="B52" i="6"/>
  <c r="I51" i="6"/>
  <c r="H51" i="6"/>
  <c r="G51" i="6"/>
  <c r="F51" i="6"/>
  <c r="E51" i="6"/>
  <c r="D51" i="6"/>
  <c r="C51" i="6"/>
  <c r="B51" i="6"/>
  <c r="I50" i="6"/>
  <c r="H50" i="6"/>
  <c r="G50" i="6"/>
  <c r="F50" i="6"/>
  <c r="E50" i="6"/>
  <c r="D50" i="6"/>
  <c r="C50" i="6"/>
  <c r="B50" i="6"/>
  <c r="I49" i="6"/>
  <c r="H49" i="6"/>
  <c r="G49" i="6"/>
  <c r="F49" i="6"/>
  <c r="E49" i="6"/>
  <c r="D49" i="6"/>
  <c r="C49" i="6"/>
  <c r="B49" i="6"/>
  <c r="I48" i="6"/>
  <c r="H48" i="6"/>
  <c r="G48" i="6"/>
  <c r="F48" i="6"/>
  <c r="E48" i="6"/>
  <c r="D48" i="6"/>
  <c r="C48" i="6"/>
  <c r="B48" i="6"/>
  <c r="I47" i="6"/>
  <c r="H47" i="6"/>
  <c r="G47" i="6"/>
  <c r="F47" i="6"/>
  <c r="E47" i="6"/>
  <c r="D47" i="6"/>
  <c r="C47" i="6"/>
  <c r="B47" i="6"/>
  <c r="I46" i="6"/>
  <c r="H46" i="6"/>
  <c r="G46" i="6"/>
  <c r="F46" i="6"/>
  <c r="E46" i="6"/>
  <c r="D46" i="6"/>
  <c r="C46" i="6"/>
  <c r="B46" i="6"/>
  <c r="I45" i="6"/>
  <c r="H45" i="6"/>
  <c r="G45" i="6"/>
  <c r="F45" i="6"/>
  <c r="E45" i="6"/>
  <c r="D45" i="6"/>
  <c r="C45" i="6"/>
  <c r="B45" i="6"/>
  <c r="I44" i="6"/>
  <c r="H44" i="6"/>
  <c r="G44" i="6"/>
  <c r="F44" i="6"/>
  <c r="E44" i="6"/>
  <c r="D44" i="6"/>
  <c r="C44" i="6"/>
  <c r="B44" i="6"/>
  <c r="J43" i="6"/>
  <c r="W47" i="6" s="1"/>
  <c r="Y47" i="6" s="1"/>
  <c r="I43" i="6"/>
  <c r="H43" i="6"/>
  <c r="G43" i="6"/>
  <c r="F43" i="6"/>
  <c r="E43" i="6"/>
  <c r="D43" i="6"/>
  <c r="C43" i="6"/>
  <c r="B43" i="6"/>
  <c r="I36" i="6"/>
  <c r="H36" i="6"/>
  <c r="G36" i="6"/>
  <c r="F36" i="6"/>
  <c r="E36" i="6"/>
  <c r="D36" i="6"/>
  <c r="C36" i="6"/>
  <c r="B36" i="6"/>
  <c r="I35" i="6"/>
  <c r="H35" i="6"/>
  <c r="G35" i="6"/>
  <c r="F35" i="6"/>
  <c r="E35" i="6"/>
  <c r="D35" i="6"/>
  <c r="C35" i="6"/>
  <c r="B35" i="6"/>
  <c r="I34" i="6"/>
  <c r="H34" i="6"/>
  <c r="G34" i="6"/>
  <c r="F34" i="6"/>
  <c r="E34" i="6"/>
  <c r="D34" i="6"/>
  <c r="C34" i="6"/>
  <c r="B34" i="6"/>
  <c r="I33" i="6"/>
  <c r="H33" i="6"/>
  <c r="G33" i="6"/>
  <c r="F33" i="6"/>
  <c r="E33" i="6"/>
  <c r="D33" i="6"/>
  <c r="C33" i="6"/>
  <c r="B33" i="6"/>
  <c r="I32" i="6"/>
  <c r="H32" i="6"/>
  <c r="G32" i="6"/>
  <c r="F32" i="6"/>
  <c r="E32" i="6"/>
  <c r="D32" i="6"/>
  <c r="C32" i="6"/>
  <c r="B32" i="6"/>
  <c r="I31" i="6"/>
  <c r="H31" i="6"/>
  <c r="G31" i="6"/>
  <c r="F31" i="6"/>
  <c r="E31" i="6"/>
  <c r="D31" i="6"/>
  <c r="C31" i="6"/>
  <c r="B31" i="6"/>
  <c r="I30" i="6"/>
  <c r="W29" i="6" s="1"/>
  <c r="Y29" i="6" s="1"/>
  <c r="H30" i="6"/>
  <c r="G30" i="6"/>
  <c r="F30" i="6"/>
  <c r="E30" i="6"/>
  <c r="D30" i="6"/>
  <c r="C30" i="6"/>
  <c r="B30" i="6"/>
  <c r="I29" i="6"/>
  <c r="H29" i="6"/>
  <c r="G29" i="6"/>
  <c r="F29" i="6"/>
  <c r="E29" i="6"/>
  <c r="D29" i="6"/>
  <c r="C29" i="6"/>
  <c r="B29" i="6"/>
  <c r="I28" i="6"/>
  <c r="H28" i="6"/>
  <c r="G28" i="6"/>
  <c r="F28" i="6"/>
  <c r="E28" i="6"/>
  <c r="D28" i="6"/>
  <c r="C28" i="6"/>
  <c r="B28" i="6"/>
  <c r="I27" i="6"/>
  <c r="H27" i="6"/>
  <c r="G27" i="6"/>
  <c r="F27" i="6"/>
  <c r="E27" i="6"/>
  <c r="D27" i="6"/>
  <c r="C27" i="6"/>
  <c r="B27" i="6"/>
  <c r="I26" i="6"/>
  <c r="H26" i="6"/>
  <c r="G26" i="6"/>
  <c r="F26" i="6"/>
  <c r="E26" i="6"/>
  <c r="D26" i="6"/>
  <c r="C26" i="6"/>
  <c r="B26" i="6"/>
  <c r="I25" i="6"/>
  <c r="I183" i="6" s="1"/>
  <c r="H25" i="6"/>
  <c r="H183" i="6" s="1"/>
  <c r="G25" i="6"/>
  <c r="G183" i="6" s="1"/>
  <c r="F25" i="6"/>
  <c r="F183" i="6" s="1"/>
  <c r="E25" i="6"/>
  <c r="E183" i="6" s="1"/>
  <c r="D25" i="6"/>
  <c r="D183" i="6" s="1"/>
  <c r="C25" i="6"/>
  <c r="C183" i="6" s="1"/>
  <c r="B25" i="6"/>
  <c r="B183" i="6" s="1"/>
  <c r="B187" i="6" s="1"/>
  <c r="I18" i="6"/>
  <c r="H18" i="6"/>
  <c r="G18" i="6"/>
  <c r="F18" i="6"/>
  <c r="E18" i="6"/>
  <c r="D18" i="6"/>
  <c r="C18" i="6"/>
  <c r="B18" i="6"/>
  <c r="I17" i="6"/>
  <c r="H17" i="6"/>
  <c r="G17" i="6"/>
  <c r="F17" i="6"/>
  <c r="E17" i="6"/>
  <c r="D17" i="6"/>
  <c r="C17" i="6"/>
  <c r="B17" i="6"/>
  <c r="I16" i="6"/>
  <c r="H16" i="6"/>
  <c r="G16" i="6"/>
  <c r="F16" i="6"/>
  <c r="E16" i="6"/>
  <c r="D16" i="6"/>
  <c r="C16" i="6"/>
  <c r="B16" i="6"/>
  <c r="I15" i="6"/>
  <c r="H15" i="6"/>
  <c r="G15" i="6"/>
  <c r="F15" i="6"/>
  <c r="E15" i="6"/>
  <c r="D15" i="6"/>
  <c r="C15" i="6"/>
  <c r="B15" i="6"/>
  <c r="I14" i="6"/>
  <c r="H14" i="6"/>
  <c r="G14" i="6"/>
  <c r="F14" i="6"/>
  <c r="E14" i="6"/>
  <c r="D14" i="6"/>
  <c r="C14" i="6"/>
  <c r="B14" i="6"/>
  <c r="I13" i="6"/>
  <c r="H13" i="6"/>
  <c r="G13" i="6"/>
  <c r="F13" i="6"/>
  <c r="E13" i="6"/>
  <c r="D13" i="6"/>
  <c r="C13" i="6"/>
  <c r="B13" i="6"/>
  <c r="I12" i="6"/>
  <c r="H12" i="6"/>
  <c r="G12" i="6"/>
  <c r="F12" i="6"/>
  <c r="E12" i="6"/>
  <c r="D12" i="6"/>
  <c r="C12" i="6"/>
  <c r="B12" i="6"/>
  <c r="I11" i="6"/>
  <c r="H11" i="6"/>
  <c r="G11" i="6"/>
  <c r="F11" i="6"/>
  <c r="E11" i="6"/>
  <c r="D11" i="6"/>
  <c r="C11" i="6"/>
  <c r="B11" i="6"/>
  <c r="I10" i="6"/>
  <c r="H10" i="6"/>
  <c r="G10" i="6"/>
  <c r="F10" i="6"/>
  <c r="E10" i="6"/>
  <c r="D10" i="6"/>
  <c r="C10" i="6"/>
  <c r="B10" i="6"/>
  <c r="I9" i="6"/>
  <c r="H9" i="6"/>
  <c r="G9" i="6"/>
  <c r="F9" i="6"/>
  <c r="E9" i="6"/>
  <c r="D9" i="6"/>
  <c r="C9" i="6"/>
  <c r="B9" i="6"/>
  <c r="I8" i="6"/>
  <c r="H8" i="6"/>
  <c r="G8" i="6"/>
  <c r="F8" i="6"/>
  <c r="E8" i="6"/>
  <c r="D8" i="6"/>
  <c r="C8" i="6"/>
  <c r="B8" i="6"/>
  <c r="I7" i="6"/>
  <c r="I168" i="6" s="1"/>
  <c r="H7" i="6"/>
  <c r="H168" i="6" s="1"/>
  <c r="G7" i="6"/>
  <c r="G168" i="6" s="1"/>
  <c r="F7" i="6"/>
  <c r="F168" i="6" s="1"/>
  <c r="E7" i="6"/>
  <c r="E168" i="6" s="1"/>
  <c r="E172" i="6" s="1"/>
  <c r="D7" i="6"/>
  <c r="D168" i="6" s="1"/>
  <c r="C7" i="6"/>
  <c r="C168" i="6" s="1"/>
  <c r="B7" i="6"/>
  <c r="B168" i="6" s="1"/>
  <c r="B172" i="6" s="1"/>
  <c r="B198" i="6" l="1"/>
  <c r="F198" i="6"/>
  <c r="E213" i="6"/>
  <c r="I213" i="6"/>
  <c r="I258" i="6" s="1"/>
  <c r="D228" i="6"/>
  <c r="H228" i="6"/>
  <c r="C243" i="6"/>
  <c r="G243" i="6"/>
  <c r="G248" i="6" s="1"/>
  <c r="E198" i="6"/>
  <c r="I198" i="6"/>
  <c r="D213" i="6"/>
  <c r="H213" i="6"/>
  <c r="H217" i="6" s="1"/>
  <c r="C228" i="6"/>
  <c r="F243" i="6"/>
  <c r="C198" i="6"/>
  <c r="C202" i="6" s="1"/>
  <c r="G198" i="6"/>
  <c r="B213" i="6"/>
  <c r="F213" i="6"/>
  <c r="H243" i="6"/>
  <c r="E187" i="6"/>
  <c r="E188" i="6"/>
  <c r="I202" i="6"/>
  <c r="D217" i="6"/>
  <c r="D258" i="6"/>
  <c r="L96" i="6"/>
  <c r="T21" i="11" s="1"/>
  <c r="J243" i="6"/>
  <c r="F173" i="6"/>
  <c r="F172" i="6"/>
  <c r="F187" i="6"/>
  <c r="F188" i="6"/>
  <c r="C203" i="6"/>
  <c r="B202" i="6"/>
  <c r="F203" i="6"/>
  <c r="F202" i="6"/>
  <c r="L43" i="6"/>
  <c r="J198" i="6"/>
  <c r="E218" i="6"/>
  <c r="E258" i="6"/>
  <c r="E217" i="6"/>
  <c r="D233" i="6"/>
  <c r="D273" i="6"/>
  <c r="D232" i="6"/>
  <c r="H232" i="6"/>
  <c r="H273" i="6"/>
  <c r="H233" i="6"/>
  <c r="C288" i="6"/>
  <c r="C247" i="6"/>
  <c r="C248" i="6"/>
  <c r="I187" i="6"/>
  <c r="I188" i="6"/>
  <c r="J188" i="6"/>
  <c r="C273" i="6"/>
  <c r="C232" i="6"/>
  <c r="B247" i="6"/>
  <c r="B288" i="6"/>
  <c r="B292" i="6" s="1"/>
  <c r="C172" i="6"/>
  <c r="C173" i="6"/>
  <c r="G172" i="6"/>
  <c r="G173" i="6"/>
  <c r="C188" i="6"/>
  <c r="C187" i="6"/>
  <c r="G187" i="6"/>
  <c r="G188" i="6"/>
  <c r="B217" i="6"/>
  <c r="B258" i="6"/>
  <c r="B262" i="6" s="1"/>
  <c r="F258" i="6"/>
  <c r="F217" i="6"/>
  <c r="F218" i="6"/>
  <c r="L60" i="6"/>
  <c r="Q51" i="11" s="1"/>
  <c r="J213" i="6"/>
  <c r="E233" i="6"/>
  <c r="E273" i="6"/>
  <c r="E277" i="6" s="1"/>
  <c r="E232" i="6"/>
  <c r="I273" i="6"/>
  <c r="I233" i="6"/>
  <c r="I232" i="6"/>
  <c r="D248" i="6"/>
  <c r="D247" i="6"/>
  <c r="H248" i="6"/>
  <c r="H247" i="6"/>
  <c r="I173" i="6"/>
  <c r="I172" i="6"/>
  <c r="J173" i="6"/>
  <c r="E202" i="6"/>
  <c r="G232" i="6"/>
  <c r="G273" i="6"/>
  <c r="F288" i="6"/>
  <c r="F247" i="6"/>
  <c r="E173" i="6"/>
  <c r="D172" i="6"/>
  <c r="D173" i="6"/>
  <c r="H172" i="6"/>
  <c r="H173" i="6"/>
  <c r="D187" i="6"/>
  <c r="D188" i="6"/>
  <c r="H187" i="6"/>
  <c r="H188" i="6"/>
  <c r="D198" i="6"/>
  <c r="E203" i="6" s="1"/>
  <c r="H198" i="6"/>
  <c r="H288" i="6" s="1"/>
  <c r="C213" i="6"/>
  <c r="G213" i="6"/>
  <c r="B228" i="6"/>
  <c r="C233" i="6" s="1"/>
  <c r="F228" i="6"/>
  <c r="G233" i="6" s="1"/>
  <c r="L78" i="6"/>
  <c r="T51" i="11" s="1"/>
  <c r="J228" i="6"/>
  <c r="E243" i="6"/>
  <c r="F248" i="6" s="1"/>
  <c r="I243" i="6"/>
  <c r="X486" i="7"/>
  <c r="Y485" i="7"/>
  <c r="X343" i="7"/>
  <c r="Y341" i="7"/>
  <c r="Y467" i="7"/>
  <c r="X469" i="7"/>
  <c r="X451" i="7"/>
  <c r="Y449" i="7"/>
  <c r="X433" i="7"/>
  <c r="Y431" i="7"/>
  <c r="X415" i="7"/>
  <c r="Y413" i="7"/>
  <c r="X397" i="7"/>
  <c r="Y395" i="7"/>
  <c r="Y377" i="7"/>
  <c r="X379" i="7"/>
  <c r="X361" i="7"/>
  <c r="Y359" i="7"/>
  <c r="J108" i="6"/>
  <c r="J90" i="6"/>
  <c r="J55" i="6"/>
  <c r="J72" i="6"/>
  <c r="W53" i="6"/>
  <c r="W54" i="6"/>
  <c r="W70" i="6"/>
  <c r="W71" i="6"/>
  <c r="W88" i="6"/>
  <c r="W89" i="6"/>
  <c r="W106" i="6"/>
  <c r="W107" i="6"/>
  <c r="W17" i="6"/>
  <c r="W35" i="6"/>
  <c r="W34" i="6"/>
  <c r="W51" i="6"/>
  <c r="W52" i="6"/>
  <c r="W86" i="6"/>
  <c r="W87" i="6"/>
  <c r="W16" i="6"/>
  <c r="W68" i="6"/>
  <c r="W69" i="6"/>
  <c r="W104" i="6"/>
  <c r="W157" i="6" s="1"/>
  <c r="W105" i="6"/>
  <c r="W15" i="6"/>
  <c r="V104" i="6"/>
  <c r="W33" i="6"/>
  <c r="W13" i="6"/>
  <c r="W14" i="6"/>
  <c r="W31" i="6"/>
  <c r="W32" i="6"/>
  <c r="W50" i="6"/>
  <c r="W49" i="6"/>
  <c r="W84" i="6"/>
  <c r="W85" i="6"/>
  <c r="W67" i="6"/>
  <c r="W66" i="6"/>
  <c r="W101" i="6"/>
  <c r="W102" i="6"/>
  <c r="W103" i="6"/>
  <c r="W83" i="6"/>
  <c r="W82" i="6"/>
  <c r="Y82" i="6" s="1"/>
  <c r="W64" i="6"/>
  <c r="Y64" i="6" s="1"/>
  <c r="W65" i="6"/>
  <c r="W48" i="6"/>
  <c r="W12" i="6"/>
  <c r="W30" i="6"/>
  <c r="W99" i="6"/>
  <c r="Y99" i="6" s="1"/>
  <c r="W100" i="6"/>
  <c r="Y100" i="6" s="1"/>
  <c r="W11" i="6"/>
  <c r="Y11" i="6" s="1"/>
  <c r="W360" i="7"/>
  <c r="W432" i="7"/>
  <c r="W45" i="6"/>
  <c r="Y45" i="6" s="1"/>
  <c r="W46" i="6"/>
  <c r="Y46" i="6" s="1"/>
  <c r="W80" i="6"/>
  <c r="Y80" i="6" s="1"/>
  <c r="W81" i="6"/>
  <c r="Y81" i="6" s="1"/>
  <c r="W396" i="7"/>
  <c r="W468" i="7"/>
  <c r="W10" i="6"/>
  <c r="Y10" i="6" s="1"/>
  <c r="W28" i="6"/>
  <c r="Y28" i="6" s="1"/>
  <c r="W414" i="7"/>
  <c r="W62" i="6"/>
  <c r="Y62" i="6" s="1"/>
  <c r="W63" i="6"/>
  <c r="Y63" i="6" s="1"/>
  <c r="W378" i="7"/>
  <c r="W342" i="7"/>
  <c r="W450" i="7"/>
  <c r="R21" i="11"/>
  <c r="W98" i="6"/>
  <c r="Y98" i="6" s="1"/>
  <c r="W9" i="6"/>
  <c r="Y9" i="6" s="1"/>
  <c r="V36" i="6"/>
  <c r="V32" i="6"/>
  <c r="V28" i="6"/>
  <c r="V35" i="6"/>
  <c r="V31" i="6"/>
  <c r="V27" i="6"/>
  <c r="V34" i="6"/>
  <c r="V30" i="6"/>
  <c r="V33" i="6"/>
  <c r="V29" i="6"/>
  <c r="W27" i="6"/>
  <c r="Y27" i="6" s="1"/>
  <c r="V52" i="6"/>
  <c r="V48" i="6"/>
  <c r="V51" i="6"/>
  <c r="V47" i="6"/>
  <c r="V54" i="6"/>
  <c r="V50" i="6"/>
  <c r="V46" i="6"/>
  <c r="V53" i="6"/>
  <c r="V49" i="6"/>
  <c r="V45" i="6"/>
  <c r="I56" i="6"/>
  <c r="W79" i="6"/>
  <c r="Y79" i="6" s="1"/>
  <c r="R51" i="11"/>
  <c r="W8" i="6"/>
  <c r="Y8" i="6" s="1"/>
  <c r="W61" i="6"/>
  <c r="O51" i="11"/>
  <c r="W26" i="6"/>
  <c r="Y26" i="6" s="1"/>
  <c r="V61" i="6"/>
  <c r="I90" i="6"/>
  <c r="V79" i="6"/>
  <c r="I37" i="6"/>
  <c r="J39" i="6" s="1"/>
  <c r="V26" i="6"/>
  <c r="I108" i="6"/>
  <c r="V97" i="6"/>
  <c r="I55" i="6"/>
  <c r="V44" i="6"/>
  <c r="W96" i="6"/>
  <c r="Y96" i="6" s="1"/>
  <c r="W97" i="6"/>
  <c r="Y97" i="6" s="1"/>
  <c r="W43" i="6"/>
  <c r="Y43" i="6" s="1"/>
  <c r="W44" i="6"/>
  <c r="Y44" i="6" s="1"/>
  <c r="I72" i="6"/>
  <c r="J74" i="6" s="1"/>
  <c r="J113" i="6"/>
  <c r="L113" i="6" s="1"/>
  <c r="Q66" i="11" s="1"/>
  <c r="W60" i="6"/>
  <c r="Y60" i="6" s="1"/>
  <c r="J131" i="6"/>
  <c r="L131" i="6" s="1"/>
  <c r="T66" i="11" s="1"/>
  <c r="W78" i="6"/>
  <c r="Y78" i="6" s="1"/>
  <c r="W25" i="6"/>
  <c r="Y25" i="6" s="1"/>
  <c r="J149" i="6"/>
  <c r="L149" i="6" s="1"/>
  <c r="W7" i="6"/>
  <c r="Y7" i="6" s="1"/>
  <c r="I218" i="6" l="1"/>
  <c r="G288" i="6"/>
  <c r="I217" i="6"/>
  <c r="G247" i="6"/>
  <c r="H258" i="6"/>
  <c r="H262" i="6" s="1"/>
  <c r="G203" i="6"/>
  <c r="H218" i="6"/>
  <c r="G202" i="6"/>
  <c r="C217" i="6"/>
  <c r="C258" i="6"/>
  <c r="C218" i="6"/>
  <c r="G277" i="6"/>
  <c r="C292" i="6"/>
  <c r="C293" i="6"/>
  <c r="I248" i="6"/>
  <c r="I288" i="6"/>
  <c r="I247" i="6"/>
  <c r="F273" i="6"/>
  <c r="G278" i="6" s="1"/>
  <c r="F232" i="6"/>
  <c r="F233" i="6"/>
  <c r="H202" i="6"/>
  <c r="H203" i="6"/>
  <c r="E278" i="6"/>
  <c r="D277" i="6"/>
  <c r="D278" i="6"/>
  <c r="J203" i="6"/>
  <c r="J202" i="6"/>
  <c r="K203" i="6"/>
  <c r="D218" i="6"/>
  <c r="I203" i="6"/>
  <c r="E288" i="6"/>
  <c r="E292" i="6" s="1"/>
  <c r="E248" i="6"/>
  <c r="E247" i="6"/>
  <c r="B232" i="6"/>
  <c r="B273" i="6"/>
  <c r="B277" i="6" s="1"/>
  <c r="D202" i="6"/>
  <c r="D203" i="6"/>
  <c r="F292" i="6"/>
  <c r="F293" i="6"/>
  <c r="I278" i="6"/>
  <c r="I277" i="6"/>
  <c r="J258" i="6"/>
  <c r="J217" i="6"/>
  <c r="J218" i="6"/>
  <c r="K218" i="6"/>
  <c r="F262" i="6"/>
  <c r="F263" i="6"/>
  <c r="H277" i="6"/>
  <c r="H278" i="6"/>
  <c r="D262" i="6"/>
  <c r="D263" i="6"/>
  <c r="H292" i="6"/>
  <c r="H293" i="6"/>
  <c r="G292" i="6"/>
  <c r="G293" i="6"/>
  <c r="I263" i="6"/>
  <c r="I262" i="6"/>
  <c r="J273" i="6"/>
  <c r="J232" i="6"/>
  <c r="J233" i="6"/>
  <c r="K233" i="6"/>
  <c r="G217" i="6"/>
  <c r="G258" i="6"/>
  <c r="G218" i="6"/>
  <c r="D288" i="6"/>
  <c r="C277" i="6"/>
  <c r="E263" i="6"/>
  <c r="E262" i="6"/>
  <c r="J288" i="6"/>
  <c r="J247" i="6"/>
  <c r="J248" i="6"/>
  <c r="K248" i="6"/>
  <c r="J92" i="6"/>
  <c r="W114" i="6"/>
  <c r="Y114" i="6" s="1"/>
  <c r="Y61" i="6"/>
  <c r="W159" i="6"/>
  <c r="W139" i="6"/>
  <c r="W141" i="6"/>
  <c r="J73" i="6"/>
  <c r="J125" i="6"/>
  <c r="J143" i="6"/>
  <c r="J91" i="6"/>
  <c r="J38" i="6"/>
  <c r="J20" i="6"/>
  <c r="J109" i="6"/>
  <c r="J161" i="6"/>
  <c r="W123" i="6"/>
  <c r="I73" i="6"/>
  <c r="O66" i="11"/>
  <c r="R66" i="11"/>
  <c r="W124" i="6"/>
  <c r="W160" i="6"/>
  <c r="W142" i="6"/>
  <c r="W121" i="6"/>
  <c r="W158" i="6"/>
  <c r="W122" i="6"/>
  <c r="W140" i="6"/>
  <c r="W117" i="6"/>
  <c r="Y117" i="6" s="1"/>
  <c r="W135" i="6"/>
  <c r="Y135" i="6" s="1"/>
  <c r="W152" i="6"/>
  <c r="Y152" i="6" s="1"/>
  <c r="W119" i="6"/>
  <c r="W156" i="6"/>
  <c r="W120" i="6"/>
  <c r="W155" i="6"/>
  <c r="W138" i="6"/>
  <c r="W137" i="6"/>
  <c r="W133" i="6"/>
  <c r="Y133" i="6" s="1"/>
  <c r="W154" i="6"/>
  <c r="W118" i="6"/>
  <c r="W136" i="6"/>
  <c r="W153" i="6"/>
  <c r="Y153" i="6" s="1"/>
  <c r="W134" i="6"/>
  <c r="Y134" i="6" s="1"/>
  <c r="W116" i="6"/>
  <c r="Y116" i="6" s="1"/>
  <c r="I161" i="6"/>
  <c r="W90" i="6"/>
  <c r="W108" i="6"/>
  <c r="W151" i="6"/>
  <c r="Y151" i="6" s="1"/>
  <c r="W115" i="6"/>
  <c r="Y115" i="6" s="1"/>
  <c r="I38" i="6"/>
  <c r="W132" i="6"/>
  <c r="Y132" i="6" s="1"/>
  <c r="I143" i="6"/>
  <c r="W72" i="6"/>
  <c r="W55" i="6"/>
  <c r="W149" i="6"/>
  <c r="Y149" i="6" s="1"/>
  <c r="I91" i="6"/>
  <c r="W150" i="6"/>
  <c r="Y150" i="6" s="1"/>
  <c r="W37" i="6"/>
  <c r="W113" i="6"/>
  <c r="Y113" i="6" s="1"/>
  <c r="W131" i="6"/>
  <c r="Y131" i="6" s="1"/>
  <c r="G263" i="6" l="1"/>
  <c r="G262" i="6"/>
  <c r="H263" i="6"/>
  <c r="J277" i="6"/>
  <c r="J278" i="6"/>
  <c r="K278" i="6"/>
  <c r="J262" i="6"/>
  <c r="J263" i="6"/>
  <c r="K263" i="6"/>
  <c r="F277" i="6"/>
  <c r="F278" i="6"/>
  <c r="C278" i="6"/>
  <c r="C262" i="6"/>
  <c r="C263" i="6"/>
  <c r="E293" i="6"/>
  <c r="D292" i="6"/>
  <c r="D293" i="6"/>
  <c r="J293" i="6"/>
  <c r="J292" i="6"/>
  <c r="K293" i="6"/>
  <c r="I293" i="6"/>
  <c r="I292" i="6"/>
  <c r="J145" i="6"/>
  <c r="X109" i="6"/>
  <c r="Y108" i="6"/>
  <c r="X74" i="6"/>
  <c r="Y72" i="6"/>
  <c r="X92" i="6"/>
  <c r="Y90" i="6"/>
  <c r="X56" i="6"/>
  <c r="Y55" i="6"/>
  <c r="X39" i="6"/>
  <c r="Y37" i="6"/>
  <c r="J144" i="6"/>
  <c r="J126" i="6"/>
  <c r="I144" i="6"/>
  <c r="W73" i="6"/>
  <c r="W161" i="6"/>
  <c r="W91" i="6"/>
  <c r="W38" i="6"/>
  <c r="W143" i="6"/>
  <c r="W125" i="6"/>
  <c r="O72" i="5"/>
  <c r="O71" i="5"/>
  <c r="O70" i="5"/>
  <c r="O69" i="5"/>
  <c r="O68" i="5"/>
  <c r="O67" i="5"/>
  <c r="O66" i="5"/>
  <c r="O65" i="5"/>
  <c r="O64" i="5"/>
  <c r="O63" i="5"/>
  <c r="O62" i="5"/>
  <c r="O61" i="5"/>
  <c r="O54" i="5"/>
  <c r="O53" i="5"/>
  <c r="O52" i="5"/>
  <c r="O51" i="5"/>
  <c r="O50" i="5"/>
  <c r="O49" i="5"/>
  <c r="O48" i="5"/>
  <c r="O47" i="5"/>
  <c r="O46" i="5"/>
  <c r="O45" i="5"/>
  <c r="O44" i="5"/>
  <c r="O43" i="5"/>
  <c r="O36" i="5"/>
  <c r="O35" i="5"/>
  <c r="O34" i="5"/>
  <c r="O33" i="5"/>
  <c r="O32" i="5"/>
  <c r="O31" i="5"/>
  <c r="O30" i="5"/>
  <c r="O29" i="5"/>
  <c r="O28" i="5"/>
  <c r="O27" i="5"/>
  <c r="O26" i="5"/>
  <c r="O25" i="5"/>
  <c r="O18" i="5"/>
  <c r="O17" i="5"/>
  <c r="O16" i="5"/>
  <c r="O15" i="5"/>
  <c r="O14" i="5"/>
  <c r="O13" i="5"/>
  <c r="O12" i="5"/>
  <c r="O11" i="5"/>
  <c r="I72" i="5"/>
  <c r="J74" i="5" s="1"/>
  <c r="H72" i="5"/>
  <c r="G72" i="5"/>
  <c r="F72" i="5"/>
  <c r="E72" i="5"/>
  <c r="D72" i="5"/>
  <c r="C72" i="5"/>
  <c r="B72" i="5"/>
  <c r="I71" i="5"/>
  <c r="H71" i="5"/>
  <c r="G71" i="5"/>
  <c r="F71" i="5"/>
  <c r="E71" i="5"/>
  <c r="D71" i="5"/>
  <c r="C71" i="5"/>
  <c r="B71" i="5"/>
  <c r="I70" i="5"/>
  <c r="H70" i="5"/>
  <c r="G70" i="5"/>
  <c r="F70" i="5"/>
  <c r="E70" i="5"/>
  <c r="D70" i="5"/>
  <c r="C70" i="5"/>
  <c r="B70" i="5"/>
  <c r="I69" i="5"/>
  <c r="H69" i="5"/>
  <c r="G69" i="5"/>
  <c r="F69" i="5"/>
  <c r="E69" i="5"/>
  <c r="D69" i="5"/>
  <c r="C69" i="5"/>
  <c r="B69" i="5"/>
  <c r="I68" i="5"/>
  <c r="H68" i="5"/>
  <c r="G68" i="5"/>
  <c r="F68" i="5"/>
  <c r="E68" i="5"/>
  <c r="D68" i="5"/>
  <c r="C68" i="5"/>
  <c r="B68" i="5"/>
  <c r="I67" i="5"/>
  <c r="H67" i="5"/>
  <c r="G67" i="5"/>
  <c r="F67" i="5"/>
  <c r="E67" i="5"/>
  <c r="D67" i="5"/>
  <c r="C67" i="5"/>
  <c r="B67" i="5"/>
  <c r="I66" i="5"/>
  <c r="H66" i="5"/>
  <c r="G66" i="5"/>
  <c r="F66" i="5"/>
  <c r="E66" i="5"/>
  <c r="D66" i="5"/>
  <c r="C66" i="5"/>
  <c r="B66" i="5"/>
  <c r="I65" i="5"/>
  <c r="H65" i="5"/>
  <c r="G65" i="5"/>
  <c r="F65" i="5"/>
  <c r="E65" i="5"/>
  <c r="D65" i="5"/>
  <c r="C65" i="5"/>
  <c r="B65" i="5"/>
  <c r="I64" i="5"/>
  <c r="H64" i="5"/>
  <c r="G64" i="5"/>
  <c r="F64" i="5"/>
  <c r="E64" i="5"/>
  <c r="D64" i="5"/>
  <c r="C64" i="5"/>
  <c r="B64" i="5"/>
  <c r="I63" i="5"/>
  <c r="H63" i="5"/>
  <c r="G63" i="5"/>
  <c r="F63" i="5"/>
  <c r="E63" i="5"/>
  <c r="D63" i="5"/>
  <c r="C63" i="5"/>
  <c r="B63" i="5"/>
  <c r="I62" i="5"/>
  <c r="H62" i="5"/>
  <c r="G62" i="5"/>
  <c r="F62" i="5"/>
  <c r="E62" i="5"/>
  <c r="D62" i="5"/>
  <c r="C62" i="5"/>
  <c r="B62" i="5"/>
  <c r="I61" i="5"/>
  <c r="I125" i="5" s="1"/>
  <c r="H61" i="5"/>
  <c r="H125" i="5" s="1"/>
  <c r="G61" i="5"/>
  <c r="G125" i="5" s="1"/>
  <c r="F61" i="5"/>
  <c r="F125" i="5" s="1"/>
  <c r="E61" i="5"/>
  <c r="E125" i="5" s="1"/>
  <c r="D61" i="5"/>
  <c r="D125" i="5" s="1"/>
  <c r="C61" i="5"/>
  <c r="C125" i="5" s="1"/>
  <c r="B61" i="5"/>
  <c r="B125" i="5" s="1"/>
  <c r="B129" i="5" s="1"/>
  <c r="I54" i="5"/>
  <c r="H54" i="5"/>
  <c r="G54" i="5"/>
  <c r="F54" i="5"/>
  <c r="E54" i="5"/>
  <c r="D54" i="5"/>
  <c r="C54" i="5"/>
  <c r="B54" i="5"/>
  <c r="I53" i="5"/>
  <c r="H53" i="5"/>
  <c r="G53" i="5"/>
  <c r="F53" i="5"/>
  <c r="E53" i="5"/>
  <c r="D53" i="5"/>
  <c r="C53" i="5"/>
  <c r="B53" i="5"/>
  <c r="I52" i="5"/>
  <c r="H52" i="5"/>
  <c r="G52" i="5"/>
  <c r="F52" i="5"/>
  <c r="E52" i="5"/>
  <c r="D52" i="5"/>
  <c r="C52" i="5"/>
  <c r="B52" i="5"/>
  <c r="I51" i="5"/>
  <c r="H51" i="5"/>
  <c r="G51" i="5"/>
  <c r="F51" i="5"/>
  <c r="E51" i="5"/>
  <c r="D51" i="5"/>
  <c r="C51" i="5"/>
  <c r="B51" i="5"/>
  <c r="I50" i="5"/>
  <c r="H50" i="5"/>
  <c r="G50" i="5"/>
  <c r="F50" i="5"/>
  <c r="E50" i="5"/>
  <c r="D50" i="5"/>
  <c r="C50" i="5"/>
  <c r="B50" i="5"/>
  <c r="I49" i="5"/>
  <c r="H49" i="5"/>
  <c r="G49" i="5"/>
  <c r="F49" i="5"/>
  <c r="E49" i="5"/>
  <c r="D49" i="5"/>
  <c r="C49" i="5"/>
  <c r="B49" i="5"/>
  <c r="I48" i="5"/>
  <c r="H48" i="5"/>
  <c r="G48" i="5"/>
  <c r="F48" i="5"/>
  <c r="E48" i="5"/>
  <c r="D48" i="5"/>
  <c r="C48" i="5"/>
  <c r="B48" i="5"/>
  <c r="I47" i="5"/>
  <c r="H47" i="5"/>
  <c r="G47" i="5"/>
  <c r="F47" i="5"/>
  <c r="E47" i="5"/>
  <c r="D47" i="5"/>
  <c r="C47" i="5"/>
  <c r="B47" i="5"/>
  <c r="I46" i="5"/>
  <c r="H46" i="5"/>
  <c r="G46" i="5"/>
  <c r="F46" i="5"/>
  <c r="E46" i="5"/>
  <c r="D46" i="5"/>
  <c r="C46" i="5"/>
  <c r="B46" i="5"/>
  <c r="I45" i="5"/>
  <c r="H45" i="5"/>
  <c r="G45" i="5"/>
  <c r="F45" i="5"/>
  <c r="E45" i="5"/>
  <c r="D45" i="5"/>
  <c r="C45" i="5"/>
  <c r="B45" i="5"/>
  <c r="I44" i="5"/>
  <c r="H44" i="5"/>
  <c r="G44" i="5"/>
  <c r="F44" i="5"/>
  <c r="E44" i="5"/>
  <c r="D44" i="5"/>
  <c r="C44" i="5"/>
  <c r="B44" i="5"/>
  <c r="I43" i="5"/>
  <c r="I110" i="5" s="1"/>
  <c r="H43" i="5"/>
  <c r="H110" i="5" s="1"/>
  <c r="G43" i="5"/>
  <c r="G110" i="5" s="1"/>
  <c r="F43" i="5"/>
  <c r="F110" i="5" s="1"/>
  <c r="E43" i="5"/>
  <c r="E110" i="5" s="1"/>
  <c r="D43" i="5"/>
  <c r="D110" i="5" s="1"/>
  <c r="C43" i="5"/>
  <c r="C110" i="5" s="1"/>
  <c r="B43" i="5"/>
  <c r="B110" i="5" s="1"/>
  <c r="B114" i="5" s="1"/>
  <c r="I36" i="5"/>
  <c r="H36" i="5"/>
  <c r="G36" i="5"/>
  <c r="F36" i="5"/>
  <c r="E36" i="5"/>
  <c r="D36" i="5"/>
  <c r="C36" i="5"/>
  <c r="B36" i="5"/>
  <c r="I35" i="5"/>
  <c r="H35" i="5"/>
  <c r="G35" i="5"/>
  <c r="F35" i="5"/>
  <c r="E35" i="5"/>
  <c r="D35" i="5"/>
  <c r="C35" i="5"/>
  <c r="B35" i="5"/>
  <c r="I34" i="5"/>
  <c r="H34" i="5"/>
  <c r="G34" i="5"/>
  <c r="F34" i="5"/>
  <c r="E34" i="5"/>
  <c r="D34" i="5"/>
  <c r="C34" i="5"/>
  <c r="B34" i="5"/>
  <c r="I33" i="5"/>
  <c r="H33" i="5"/>
  <c r="G33" i="5"/>
  <c r="F33" i="5"/>
  <c r="E33" i="5"/>
  <c r="D33" i="5"/>
  <c r="C33" i="5"/>
  <c r="B33" i="5"/>
  <c r="I32" i="5"/>
  <c r="H32" i="5"/>
  <c r="G32" i="5"/>
  <c r="F32" i="5"/>
  <c r="E32" i="5"/>
  <c r="D32" i="5"/>
  <c r="C32" i="5"/>
  <c r="B32" i="5"/>
  <c r="I31" i="5"/>
  <c r="H31" i="5"/>
  <c r="G31" i="5"/>
  <c r="F31" i="5"/>
  <c r="E31" i="5"/>
  <c r="D31" i="5"/>
  <c r="C31" i="5"/>
  <c r="B31" i="5"/>
  <c r="I30" i="5"/>
  <c r="H30" i="5"/>
  <c r="G30" i="5"/>
  <c r="F30" i="5"/>
  <c r="E30" i="5"/>
  <c r="D30" i="5"/>
  <c r="C30" i="5"/>
  <c r="B30" i="5"/>
  <c r="I29" i="5"/>
  <c r="H29" i="5"/>
  <c r="G29" i="5"/>
  <c r="F29" i="5"/>
  <c r="E29" i="5"/>
  <c r="D29" i="5"/>
  <c r="C29" i="5"/>
  <c r="B29" i="5"/>
  <c r="I28" i="5"/>
  <c r="H28" i="5"/>
  <c r="G28" i="5"/>
  <c r="F28" i="5"/>
  <c r="E28" i="5"/>
  <c r="D28" i="5"/>
  <c r="C28" i="5"/>
  <c r="B28" i="5"/>
  <c r="I27" i="5"/>
  <c r="H27" i="5"/>
  <c r="G27" i="5"/>
  <c r="F27" i="5"/>
  <c r="E27" i="5"/>
  <c r="D27" i="5"/>
  <c r="C27" i="5"/>
  <c r="B27" i="5"/>
  <c r="I26" i="5"/>
  <c r="H26" i="5"/>
  <c r="G26" i="5"/>
  <c r="F26" i="5"/>
  <c r="E26" i="5"/>
  <c r="D26" i="5"/>
  <c r="C26" i="5"/>
  <c r="B26" i="5"/>
  <c r="I25" i="5"/>
  <c r="I95" i="5" s="1"/>
  <c r="H25" i="5"/>
  <c r="H95" i="5" s="1"/>
  <c r="G25" i="5"/>
  <c r="G95" i="5" s="1"/>
  <c r="F25" i="5"/>
  <c r="F95" i="5" s="1"/>
  <c r="E25" i="5"/>
  <c r="D25" i="5"/>
  <c r="C25" i="5"/>
  <c r="C95" i="5" s="1"/>
  <c r="B25" i="5"/>
  <c r="B95" i="5" s="1"/>
  <c r="B99" i="5" s="1"/>
  <c r="I18" i="5"/>
  <c r="H18" i="5"/>
  <c r="G18" i="5"/>
  <c r="F18" i="5"/>
  <c r="E18" i="5"/>
  <c r="D18" i="5"/>
  <c r="C18" i="5"/>
  <c r="B18" i="5"/>
  <c r="I17" i="5"/>
  <c r="H17" i="5"/>
  <c r="G17" i="5"/>
  <c r="F17" i="5"/>
  <c r="E17" i="5"/>
  <c r="D17" i="5"/>
  <c r="C17" i="5"/>
  <c r="B17" i="5"/>
  <c r="I16" i="5"/>
  <c r="H16" i="5"/>
  <c r="G16" i="5"/>
  <c r="F16" i="5"/>
  <c r="E16" i="5"/>
  <c r="D16" i="5"/>
  <c r="C16" i="5"/>
  <c r="B16" i="5"/>
  <c r="I15" i="5"/>
  <c r="H15" i="5"/>
  <c r="G15" i="5"/>
  <c r="F15" i="5"/>
  <c r="E15" i="5"/>
  <c r="D15" i="5"/>
  <c r="C15" i="5"/>
  <c r="B15" i="5"/>
  <c r="I14" i="5"/>
  <c r="H14" i="5"/>
  <c r="G14" i="5"/>
  <c r="F14" i="5"/>
  <c r="E14" i="5"/>
  <c r="D14" i="5"/>
  <c r="C14" i="5"/>
  <c r="B14" i="5"/>
  <c r="I13" i="5"/>
  <c r="H13" i="5"/>
  <c r="G13" i="5"/>
  <c r="F13" i="5"/>
  <c r="E13" i="5"/>
  <c r="D13" i="5"/>
  <c r="C13" i="5"/>
  <c r="B13" i="5"/>
  <c r="I12" i="5"/>
  <c r="H12" i="5"/>
  <c r="G12" i="5"/>
  <c r="F12" i="5"/>
  <c r="E12" i="5"/>
  <c r="D12" i="5"/>
  <c r="C12" i="5"/>
  <c r="B12" i="5"/>
  <c r="I11" i="5"/>
  <c r="H11" i="5"/>
  <c r="G11" i="5"/>
  <c r="F11" i="5"/>
  <c r="E11" i="5"/>
  <c r="D11" i="5"/>
  <c r="C11" i="5"/>
  <c r="B11" i="5"/>
  <c r="I10" i="5"/>
  <c r="H10" i="5"/>
  <c r="G10" i="5"/>
  <c r="F10" i="5"/>
  <c r="E10" i="5"/>
  <c r="D10" i="5"/>
  <c r="C10" i="5"/>
  <c r="B10" i="5"/>
  <c r="I9" i="5"/>
  <c r="H9" i="5"/>
  <c r="G9" i="5"/>
  <c r="F9" i="5"/>
  <c r="E9" i="5"/>
  <c r="D9" i="5"/>
  <c r="C9" i="5"/>
  <c r="B9" i="5"/>
  <c r="I8" i="5"/>
  <c r="H8" i="5"/>
  <c r="G8" i="5"/>
  <c r="F8" i="5"/>
  <c r="E8" i="5"/>
  <c r="D8" i="5"/>
  <c r="C8" i="5"/>
  <c r="B8" i="5"/>
  <c r="H7" i="5"/>
  <c r="G7" i="5"/>
  <c r="G80" i="5" s="1"/>
  <c r="F7" i="5"/>
  <c r="F80" i="5" s="1"/>
  <c r="E7" i="5"/>
  <c r="E80" i="5" s="1"/>
  <c r="D7" i="5"/>
  <c r="O10" i="5"/>
  <c r="O9" i="5"/>
  <c r="O8" i="5"/>
  <c r="O7" i="5"/>
  <c r="C7" i="5"/>
  <c r="C80" i="5" s="1"/>
  <c r="B7" i="5"/>
  <c r="B80" i="5" s="1"/>
  <c r="B84" i="5" s="1"/>
  <c r="I7" i="5"/>
  <c r="I80" i="5" s="1"/>
  <c r="J61" i="5"/>
  <c r="J125" i="5" s="1"/>
  <c r="J43" i="5"/>
  <c r="J110" i="5" s="1"/>
  <c r="J25" i="5"/>
  <c r="J7" i="5"/>
  <c r="J80" i="5" s="1"/>
  <c r="D80" i="5" l="1"/>
  <c r="D84" i="5" s="1"/>
  <c r="H80" i="5"/>
  <c r="H84" i="5" s="1"/>
  <c r="E114" i="5"/>
  <c r="E115" i="5"/>
  <c r="I114" i="5"/>
  <c r="I115" i="5"/>
  <c r="E129" i="5"/>
  <c r="E130" i="5"/>
  <c r="I129" i="5"/>
  <c r="I130" i="5"/>
  <c r="D114" i="5"/>
  <c r="D115" i="5"/>
  <c r="H129" i="5"/>
  <c r="H130" i="5"/>
  <c r="J130" i="5"/>
  <c r="J129" i="5"/>
  <c r="K130" i="5"/>
  <c r="F115" i="5"/>
  <c r="F114" i="5"/>
  <c r="F130" i="5"/>
  <c r="F129" i="5"/>
  <c r="J114" i="5"/>
  <c r="J115" i="5"/>
  <c r="K115" i="5"/>
  <c r="H114" i="5"/>
  <c r="H115" i="5"/>
  <c r="D129" i="5"/>
  <c r="D130" i="5"/>
  <c r="C115" i="5"/>
  <c r="C114" i="5"/>
  <c r="G115" i="5"/>
  <c r="G114" i="5"/>
  <c r="C130" i="5"/>
  <c r="C129" i="5"/>
  <c r="G130" i="5"/>
  <c r="G129" i="5"/>
  <c r="W61" i="5"/>
  <c r="W62" i="5"/>
  <c r="Y62" i="5" s="1"/>
  <c r="J84" i="5"/>
  <c r="J85" i="5"/>
  <c r="K85" i="5"/>
  <c r="I85" i="5"/>
  <c r="I84" i="5"/>
  <c r="E85" i="5"/>
  <c r="E84" i="5"/>
  <c r="F99" i="5"/>
  <c r="J95" i="5"/>
  <c r="W25" i="5"/>
  <c r="Y25" i="5" s="1"/>
  <c r="W26" i="5"/>
  <c r="Y26" i="5" s="1"/>
  <c r="F84" i="5"/>
  <c r="F85" i="5"/>
  <c r="C99" i="5"/>
  <c r="C100" i="5"/>
  <c r="G99" i="5"/>
  <c r="G100" i="5"/>
  <c r="W44" i="5"/>
  <c r="Y44" i="5" s="1"/>
  <c r="W43" i="5"/>
  <c r="D85" i="5"/>
  <c r="C84" i="5"/>
  <c r="C85" i="5"/>
  <c r="H85" i="5"/>
  <c r="G84" i="5"/>
  <c r="G85" i="5"/>
  <c r="D37" i="5"/>
  <c r="D95" i="5"/>
  <c r="H99" i="5"/>
  <c r="H100" i="5"/>
  <c r="E37" i="5"/>
  <c r="E95" i="5"/>
  <c r="E99" i="5" s="1"/>
  <c r="I99" i="5"/>
  <c r="I100" i="5"/>
  <c r="X127" i="6"/>
  <c r="Y125" i="6"/>
  <c r="Y161" i="6"/>
  <c r="X162" i="6"/>
  <c r="X145" i="6"/>
  <c r="Y143" i="6"/>
  <c r="W72" i="5"/>
  <c r="J73" i="5"/>
  <c r="L61" i="5"/>
  <c r="T7" i="11" s="1"/>
  <c r="W18" i="5"/>
  <c r="J19" i="5"/>
  <c r="L7" i="5"/>
  <c r="W36" i="5"/>
  <c r="J37" i="5"/>
  <c r="L25" i="5"/>
  <c r="W54" i="5"/>
  <c r="J55" i="5"/>
  <c r="L43" i="5"/>
  <c r="W70" i="5"/>
  <c r="W71" i="5"/>
  <c r="W17" i="5"/>
  <c r="W35" i="5"/>
  <c r="W53" i="5"/>
  <c r="W34" i="5"/>
  <c r="W7" i="5"/>
  <c r="Y7" i="5" s="1"/>
  <c r="W16" i="5"/>
  <c r="Y43" i="5"/>
  <c r="W52" i="5"/>
  <c r="V35" i="5"/>
  <c r="V31" i="5"/>
  <c r="V27" i="5"/>
  <c r="V34" i="5"/>
  <c r="V30" i="5"/>
  <c r="V33" i="5"/>
  <c r="V29" i="5"/>
  <c r="V36" i="5"/>
  <c r="V32" i="5"/>
  <c r="V28" i="5"/>
  <c r="V26" i="5"/>
  <c r="C37" i="5"/>
  <c r="W68" i="5"/>
  <c r="W69" i="5"/>
  <c r="W67" i="5"/>
  <c r="W66" i="5"/>
  <c r="Y64" i="5"/>
  <c r="W63" i="5"/>
  <c r="Y63" i="5" s="1"/>
  <c r="R7" i="11"/>
  <c r="J61" i="14"/>
  <c r="W14" i="5"/>
  <c r="W13" i="5"/>
  <c r="W15" i="5"/>
  <c r="W12" i="5"/>
  <c r="W11" i="5"/>
  <c r="W10" i="5"/>
  <c r="Y10" i="5" s="1"/>
  <c r="W9" i="5"/>
  <c r="Y9" i="5" s="1"/>
  <c r="W8" i="5"/>
  <c r="Y8" i="5" s="1"/>
  <c r="J7" i="14"/>
  <c r="Y61" i="5"/>
  <c r="V51" i="5"/>
  <c r="V47" i="5"/>
  <c r="V54" i="5"/>
  <c r="V50" i="5"/>
  <c r="V46" i="5"/>
  <c r="V53" i="5"/>
  <c r="V49" i="5"/>
  <c r="V45" i="5"/>
  <c r="V52" i="5"/>
  <c r="V48" i="5"/>
  <c r="V44" i="5"/>
  <c r="V71" i="5"/>
  <c r="V67" i="5"/>
  <c r="V63" i="5"/>
  <c r="V70" i="5"/>
  <c r="V66" i="5"/>
  <c r="V69" i="5"/>
  <c r="V65" i="5"/>
  <c r="V72" i="5"/>
  <c r="V68" i="5"/>
  <c r="V64" i="5"/>
  <c r="V62" i="5"/>
  <c r="W33" i="5"/>
  <c r="W31" i="5"/>
  <c r="W32" i="5"/>
  <c r="W30" i="5"/>
  <c r="W29" i="5"/>
  <c r="W28" i="5"/>
  <c r="Y28" i="5" s="1"/>
  <c r="W27" i="5"/>
  <c r="Y27" i="5" s="1"/>
  <c r="J25" i="14"/>
  <c r="W49" i="5"/>
  <c r="W51" i="5"/>
  <c r="W50" i="5"/>
  <c r="W48" i="5"/>
  <c r="W47" i="5"/>
  <c r="W46" i="5"/>
  <c r="Y46" i="5" s="1"/>
  <c r="W45" i="5"/>
  <c r="Y45" i="5" s="1"/>
  <c r="J43" i="14"/>
  <c r="B37" i="5"/>
  <c r="W126" i="6"/>
  <c r="W144" i="6"/>
  <c r="W19" i="6"/>
  <c r="O92" i="10"/>
  <c r="O91" i="10"/>
  <c r="W7" i="3"/>
  <c r="L25" i="3"/>
  <c r="N52" i="10" s="1"/>
  <c r="L7" i="3"/>
  <c r="I19" i="3"/>
  <c r="J21" i="3" s="1"/>
  <c r="W61" i="1"/>
  <c r="W43" i="1"/>
  <c r="W25" i="1"/>
  <c r="W7" i="1"/>
  <c r="Q7" i="10"/>
  <c r="I73" i="1"/>
  <c r="I55" i="1"/>
  <c r="J57" i="1" s="1"/>
  <c r="I37" i="1"/>
  <c r="J39" i="1" s="1"/>
  <c r="I19" i="1"/>
  <c r="J21" i="1" s="1"/>
  <c r="L61" i="14" l="1"/>
  <c r="Q7" i="15" s="1"/>
  <c r="J126" i="14"/>
  <c r="L43" i="14"/>
  <c r="Q22" i="15" s="1"/>
  <c r="J110" i="14"/>
  <c r="L25" i="14"/>
  <c r="N22" i="15" s="1"/>
  <c r="J95" i="14"/>
  <c r="L7" i="14"/>
  <c r="K22" i="15" s="1"/>
  <c r="J80" i="14"/>
  <c r="J99" i="5"/>
  <c r="J100" i="5"/>
  <c r="K100" i="5"/>
  <c r="F100" i="5"/>
  <c r="E100" i="5"/>
  <c r="D99" i="5"/>
  <c r="D100" i="5"/>
  <c r="J74" i="1"/>
  <c r="W54" i="14"/>
  <c r="J55" i="14"/>
  <c r="W72" i="14"/>
  <c r="J73" i="14"/>
  <c r="W36" i="14"/>
  <c r="J37" i="14"/>
  <c r="W18" i="14"/>
  <c r="J19" i="14"/>
  <c r="W19" i="3"/>
  <c r="Y7" i="3"/>
  <c r="J20" i="5"/>
  <c r="W20" i="6"/>
  <c r="X21" i="6"/>
  <c r="Y19" i="6"/>
  <c r="W73" i="1"/>
  <c r="X74" i="1" s="1"/>
  <c r="Y61" i="1"/>
  <c r="W55" i="1"/>
  <c r="X57" i="1" s="1"/>
  <c r="Y43" i="1"/>
  <c r="W19" i="1"/>
  <c r="X21" i="1" s="1"/>
  <c r="Y7" i="1"/>
  <c r="W37" i="1"/>
  <c r="X39" i="1" s="1"/>
  <c r="Y25" i="1"/>
  <c r="J38" i="5"/>
  <c r="J56" i="5"/>
  <c r="L22" i="15"/>
  <c r="I22" i="15"/>
  <c r="O7" i="15"/>
  <c r="O22" i="15"/>
  <c r="L67" i="10"/>
  <c r="W37" i="5"/>
  <c r="O52" i="10"/>
  <c r="O67" i="10"/>
  <c r="I67" i="10"/>
  <c r="W73" i="5"/>
  <c r="W55" i="5"/>
  <c r="W19" i="5"/>
  <c r="I37" i="10"/>
  <c r="L37" i="10"/>
  <c r="O37" i="10"/>
  <c r="J61" i="2"/>
  <c r="J143" i="2" s="1"/>
  <c r="I56" i="1"/>
  <c r="I38" i="1"/>
  <c r="I20" i="1"/>
  <c r="I72" i="2"/>
  <c r="J84" i="14" l="1"/>
  <c r="K85" i="14"/>
  <c r="J147" i="2"/>
  <c r="K148" i="2"/>
  <c r="J114" i="14"/>
  <c r="K115" i="14"/>
  <c r="J99" i="14"/>
  <c r="K100" i="14"/>
  <c r="J130" i="14"/>
  <c r="K131" i="14"/>
  <c r="J38" i="14"/>
  <c r="J56" i="14"/>
  <c r="J20" i="14"/>
  <c r="X57" i="5"/>
  <c r="Y55" i="5"/>
  <c r="Y73" i="5"/>
  <c r="X74" i="5"/>
  <c r="Y19" i="3"/>
  <c r="X21" i="3"/>
  <c r="W56" i="1"/>
  <c r="W20" i="1"/>
  <c r="W38" i="1"/>
  <c r="X21" i="5"/>
  <c r="Y19" i="5"/>
  <c r="X39" i="5"/>
  <c r="Y37" i="5"/>
  <c r="J73" i="2"/>
  <c r="L61" i="2"/>
  <c r="W71" i="2"/>
  <c r="W72" i="2"/>
  <c r="W56" i="5"/>
  <c r="W20" i="5"/>
  <c r="W38" i="5"/>
  <c r="I373" i="8"/>
  <c r="I160" i="6"/>
  <c r="J162" i="6" s="1"/>
  <c r="I142" i="6"/>
  <c r="I18" i="14"/>
  <c r="J74" i="2" l="1"/>
  <c r="W17" i="14"/>
  <c r="I338" i="7"/>
  <c r="I358" i="7"/>
  <c r="I373" i="7"/>
  <c r="I392" i="7"/>
  <c r="I409" i="7"/>
  <c r="I429" i="7"/>
  <c r="I444" i="7"/>
  <c r="I463" i="7"/>
  <c r="I340" i="7"/>
  <c r="I355" i="7"/>
  <c r="I375" i="7"/>
  <c r="I372" i="7"/>
  <c r="I391" i="7"/>
  <c r="I411" i="7"/>
  <c r="I408" i="7"/>
  <c r="I428" i="7"/>
  <c r="I447" i="7"/>
  <c r="I337" i="7"/>
  <c r="I357" i="7"/>
  <c r="I354" i="7"/>
  <c r="I374" i="7"/>
  <c r="I394" i="7"/>
  <c r="I390" i="7"/>
  <c r="I410" i="7"/>
  <c r="I427" i="7"/>
  <c r="I465" i="7"/>
  <c r="I480" i="7"/>
  <c r="I339" i="7"/>
  <c r="I336" i="7"/>
  <c r="I356" i="7"/>
  <c r="I376" i="7"/>
  <c r="I393" i="7"/>
  <c r="I412" i="7"/>
  <c r="I445" i="7"/>
  <c r="I464" i="7"/>
  <c r="I483" i="7"/>
  <c r="I481" i="7"/>
  <c r="I430" i="7"/>
  <c r="I426" i="7"/>
  <c r="I484" i="7"/>
  <c r="I448" i="7"/>
  <c r="I466" i="7"/>
  <c r="I462" i="7"/>
  <c r="I482" i="7"/>
  <c r="I124" i="6"/>
  <c r="I36" i="14"/>
  <c r="I54" i="14"/>
  <c r="I72" i="14"/>
  <c r="W71" i="14" l="1"/>
  <c r="W53" i="14"/>
  <c r="W35" i="14"/>
  <c r="O89" i="10"/>
  <c r="O90" i="10"/>
  <c r="I460" i="7"/>
  <c r="I443" i="7"/>
  <c r="I405" i="7"/>
  <c r="I388" i="7"/>
  <c r="I406" i="7" l="1"/>
  <c r="I423" i="7"/>
  <c r="I478" i="7"/>
  <c r="I477" i="7"/>
  <c r="I407" i="7"/>
  <c r="I424" i="7"/>
  <c r="I441" i="7"/>
  <c r="I335" i="7"/>
  <c r="I352" i="7"/>
  <c r="I369" i="7"/>
  <c r="I479" i="7"/>
  <c r="I461" i="7"/>
  <c r="I334" i="7"/>
  <c r="I351" i="7"/>
  <c r="I389" i="7"/>
  <c r="I333" i="7"/>
  <c r="I371" i="7"/>
  <c r="I353" i="7"/>
  <c r="I370" i="7"/>
  <c r="I387" i="7"/>
  <c r="I425" i="7"/>
  <c r="I442" i="7"/>
  <c r="I459" i="7"/>
  <c r="I71" i="2"/>
  <c r="W70" i="2" l="1"/>
  <c r="I159" i="6"/>
  <c r="I123" i="6"/>
  <c r="I35" i="14"/>
  <c r="W34" i="14" l="1"/>
  <c r="I141" i="6"/>
  <c r="I53" i="14"/>
  <c r="I17" i="14"/>
  <c r="I71" i="14"/>
  <c r="W52" i="14" l="1"/>
  <c r="W70" i="14"/>
  <c r="W16" i="14"/>
  <c r="I372" i="8"/>
  <c r="I158" i="6"/>
  <c r="I140" i="6"/>
  <c r="I122" i="6"/>
  <c r="W87" i="2"/>
  <c r="I52" i="14"/>
  <c r="W51" i="2" l="1"/>
  <c r="W33" i="2"/>
  <c r="W15" i="2"/>
  <c r="W51" i="14"/>
  <c r="I371" i="8"/>
  <c r="I34" i="14"/>
  <c r="I16" i="14"/>
  <c r="I70" i="14"/>
  <c r="I70" i="2"/>
  <c r="W69" i="2" l="1"/>
  <c r="W33" i="14"/>
  <c r="W69" i="14"/>
  <c r="W15" i="14"/>
  <c r="O88" i="10"/>
  <c r="W86" i="2" l="1"/>
  <c r="W14" i="2"/>
  <c r="W50" i="2"/>
  <c r="W32" i="2"/>
  <c r="I69" i="2"/>
  <c r="W68" i="2" l="1"/>
  <c r="I157" i="6"/>
  <c r="I139" i="6"/>
  <c r="I121" i="6" l="1"/>
  <c r="I51" i="14"/>
  <c r="I69" i="14"/>
  <c r="I15" i="14"/>
  <c r="I33" i="14"/>
  <c r="W14" i="14" l="1"/>
  <c r="W68" i="14"/>
  <c r="W50" i="14"/>
  <c r="W32" i="14"/>
  <c r="I156" i="6"/>
  <c r="I138" i="6"/>
  <c r="I120" i="6"/>
  <c r="O87" i="10"/>
  <c r="W13" i="2" l="1"/>
  <c r="W31" i="2"/>
  <c r="W49" i="2"/>
  <c r="W85" i="2"/>
  <c r="I68" i="2"/>
  <c r="I370" i="8"/>
  <c r="I50" i="14"/>
  <c r="I32" i="14"/>
  <c r="I68" i="14"/>
  <c r="I14" i="14"/>
  <c r="W67" i="2" l="1"/>
  <c r="W67" i="14"/>
  <c r="W13" i="14"/>
  <c r="W31" i="14"/>
  <c r="W49" i="14"/>
  <c r="V155" i="4"/>
  <c r="V137" i="4"/>
  <c r="V119" i="4"/>
  <c r="V101" i="4"/>
  <c r="V83" i="4"/>
  <c r="V65" i="4"/>
  <c r="V47" i="4"/>
  <c r="V29" i="4"/>
  <c r="I49" i="14"/>
  <c r="V11" i="4" l="1"/>
  <c r="O86" i="10"/>
  <c r="W84" i="2"/>
  <c r="W12" i="2"/>
  <c r="W30" i="2"/>
  <c r="W48" i="2"/>
  <c r="W48" i="14"/>
  <c r="I67" i="14"/>
  <c r="I13" i="14"/>
  <c r="I31" i="14"/>
  <c r="I67" i="2"/>
  <c r="W66" i="2" l="1"/>
  <c r="W12" i="14"/>
  <c r="W66" i="14"/>
  <c r="W30" i="14"/>
  <c r="I369" i="8"/>
  <c r="I155" i="6"/>
  <c r="I137" i="6"/>
  <c r="I119" i="6"/>
  <c r="V28" i="4" l="1"/>
  <c r="V64" i="4"/>
  <c r="V100" i="4"/>
  <c r="V136" i="4"/>
  <c r="V27" i="4"/>
  <c r="V63" i="4"/>
  <c r="V99" i="4"/>
  <c r="V135" i="4"/>
  <c r="V46" i="4"/>
  <c r="V82" i="4"/>
  <c r="V118" i="4"/>
  <c r="V153" i="4"/>
  <c r="Q85" i="10"/>
  <c r="V10" i="4"/>
  <c r="O85" i="10"/>
  <c r="Q84" i="10"/>
  <c r="V9" i="4"/>
  <c r="O84" i="10"/>
  <c r="V45" i="4"/>
  <c r="V81" i="4"/>
  <c r="V117" i="4"/>
  <c r="V154" i="4"/>
  <c r="W11" i="2"/>
  <c r="Y11" i="2" s="1"/>
  <c r="I66" i="2"/>
  <c r="W65" i="2" l="1"/>
  <c r="Y65" i="2" s="1"/>
  <c r="I136" i="6"/>
  <c r="I66" i="14"/>
  <c r="I48" i="14"/>
  <c r="I30" i="14"/>
  <c r="I12" i="14"/>
  <c r="W29" i="14" l="1"/>
  <c r="Y29" i="14" s="1"/>
  <c r="W47" i="14"/>
  <c r="Y47" i="14" s="1"/>
  <c r="W11" i="14"/>
  <c r="Y11" i="14" s="1"/>
  <c r="W65" i="14"/>
  <c r="Y65" i="14" s="1"/>
  <c r="I118" i="6"/>
  <c r="I154" i="6"/>
  <c r="I368" i="8"/>
  <c r="I153" i="6" l="1"/>
  <c r="W10" i="2" l="1"/>
  <c r="Y10" i="2" s="1"/>
  <c r="W82" i="2"/>
  <c r="Y82" i="2" s="1"/>
  <c r="W28" i="2"/>
  <c r="Y28" i="2" s="1"/>
  <c r="W46" i="2"/>
  <c r="Y46" i="2" s="1"/>
  <c r="I368" i="7"/>
  <c r="I440" i="7"/>
  <c r="I386" i="7"/>
  <c r="I458" i="7"/>
  <c r="I117" i="6"/>
  <c r="I29" i="14"/>
  <c r="I47" i="14"/>
  <c r="I65" i="14"/>
  <c r="I332" i="7"/>
  <c r="I404" i="7"/>
  <c r="I476" i="7"/>
  <c r="I135" i="6"/>
  <c r="I350" i="7"/>
  <c r="I422" i="7"/>
  <c r="I367" i="8"/>
  <c r="I65" i="2"/>
  <c r="W64" i="2" l="1"/>
  <c r="Y64" i="2" s="1"/>
  <c r="W64" i="14"/>
  <c r="Y64" i="14" s="1"/>
  <c r="W46" i="14"/>
  <c r="Y46" i="14" s="1"/>
  <c r="W28" i="14"/>
  <c r="Y28" i="14" s="1"/>
  <c r="V26" i="4" l="1"/>
  <c r="V62" i="4"/>
  <c r="V134" i="4"/>
  <c r="Q83" i="10"/>
  <c r="V8" i="4"/>
  <c r="O83" i="10"/>
  <c r="V80" i="4"/>
  <c r="V152" i="4"/>
  <c r="V98" i="4"/>
  <c r="V44" i="4"/>
  <c r="V116" i="4"/>
  <c r="W81" i="2"/>
  <c r="Y81" i="2" s="1"/>
  <c r="W9" i="2"/>
  <c r="Y9" i="2" s="1"/>
  <c r="W45" i="2"/>
  <c r="Y45" i="2" s="1"/>
  <c r="W27" i="2"/>
  <c r="Y27" i="2" s="1"/>
  <c r="I421" i="7"/>
  <c r="I439" i="7"/>
  <c r="I457" i="7"/>
  <c r="I475" i="7"/>
  <c r="I367" i="7"/>
  <c r="I11" i="14"/>
  <c r="I331" i="7"/>
  <c r="I385" i="7"/>
  <c r="I349" i="7"/>
  <c r="I403" i="7"/>
  <c r="I64" i="2"/>
  <c r="W63" i="2" l="1"/>
  <c r="Y63" i="2" s="1"/>
  <c r="W10" i="14"/>
  <c r="Y10" i="14" s="1"/>
  <c r="I116" i="6"/>
  <c r="I64" i="14"/>
  <c r="I46" i="14"/>
  <c r="I28" i="14"/>
  <c r="I10" i="14"/>
  <c r="O167" i="10"/>
  <c r="O168" i="10"/>
  <c r="O169" i="10"/>
  <c r="O170" i="10"/>
  <c r="O171" i="10"/>
  <c r="O172" i="10"/>
  <c r="O173" i="10"/>
  <c r="O174" i="10"/>
  <c r="O175" i="10"/>
  <c r="O176" i="10"/>
  <c r="O153" i="10"/>
  <c r="O154" i="10"/>
  <c r="O155" i="10"/>
  <c r="O156" i="10"/>
  <c r="O157" i="10"/>
  <c r="O158" i="10"/>
  <c r="O159" i="10"/>
  <c r="O160" i="10"/>
  <c r="O161" i="10"/>
  <c r="O162" i="10"/>
  <c r="O139" i="10"/>
  <c r="O140" i="10"/>
  <c r="O141" i="10"/>
  <c r="O142" i="10"/>
  <c r="O143" i="10"/>
  <c r="O144" i="10"/>
  <c r="O145" i="10"/>
  <c r="O146" i="10"/>
  <c r="O147" i="10"/>
  <c r="O148" i="10"/>
  <c r="O125" i="10"/>
  <c r="O126" i="10"/>
  <c r="O127" i="10"/>
  <c r="O128" i="10"/>
  <c r="O129" i="10"/>
  <c r="O130" i="10"/>
  <c r="O131" i="10"/>
  <c r="O132" i="10"/>
  <c r="O133" i="10"/>
  <c r="O134" i="10"/>
  <c r="O111" i="10"/>
  <c r="O112" i="10"/>
  <c r="O113" i="10"/>
  <c r="O114" i="10"/>
  <c r="O115" i="10"/>
  <c r="O116" i="10"/>
  <c r="O117" i="10"/>
  <c r="O118" i="10"/>
  <c r="O119" i="10"/>
  <c r="O120" i="10"/>
  <c r="O97" i="10"/>
  <c r="O98" i="10"/>
  <c r="O99" i="10"/>
  <c r="O100" i="10"/>
  <c r="O101" i="10"/>
  <c r="O102" i="10"/>
  <c r="O103" i="10"/>
  <c r="O104" i="10"/>
  <c r="O105" i="10"/>
  <c r="O106" i="10"/>
  <c r="O150" i="4"/>
  <c r="P150" i="4" s="1"/>
  <c r="Q150" i="4" s="1"/>
  <c r="R150" i="4" s="1"/>
  <c r="S150" i="4" s="1"/>
  <c r="O132" i="4"/>
  <c r="P132" i="4" s="1"/>
  <c r="Q132" i="4" s="1"/>
  <c r="R132" i="4" s="1"/>
  <c r="S132" i="4" s="1"/>
  <c r="O114" i="4"/>
  <c r="P114" i="4" s="1"/>
  <c r="Q114" i="4" s="1"/>
  <c r="R114" i="4" s="1"/>
  <c r="S114" i="4" s="1"/>
  <c r="O96" i="4"/>
  <c r="P96" i="4" s="1"/>
  <c r="Q96" i="4" s="1"/>
  <c r="R96" i="4" s="1"/>
  <c r="S96" i="4" s="1"/>
  <c r="O78" i="4"/>
  <c r="P78" i="4" s="1"/>
  <c r="Q78" i="4" s="1"/>
  <c r="R78" i="4" s="1"/>
  <c r="S78" i="4" s="1"/>
  <c r="O60" i="4"/>
  <c r="P60" i="4" s="1"/>
  <c r="Q60" i="4" s="1"/>
  <c r="R60" i="4" s="1"/>
  <c r="S60" i="4" s="1"/>
  <c r="O42" i="4"/>
  <c r="P42" i="4" s="1"/>
  <c r="Q42" i="4" s="1"/>
  <c r="R42" i="4" s="1"/>
  <c r="S42" i="4" s="1"/>
  <c r="O24" i="4"/>
  <c r="P24" i="4" s="1"/>
  <c r="Q24" i="4" s="1"/>
  <c r="R24" i="4" s="1"/>
  <c r="S24" i="4" s="1"/>
  <c r="K7" i="4" l="1"/>
  <c r="Q81" i="10" s="1"/>
  <c r="O81" i="10"/>
  <c r="I19" i="4"/>
  <c r="U18" i="4"/>
  <c r="O96" i="10"/>
  <c r="V25" i="4"/>
  <c r="O124" i="10"/>
  <c r="V61" i="4"/>
  <c r="O152" i="10"/>
  <c r="V97" i="4"/>
  <c r="V133" i="4"/>
  <c r="Q82" i="10"/>
  <c r="V7" i="4"/>
  <c r="O82" i="10"/>
  <c r="O110" i="10"/>
  <c r="Q110" i="10"/>
  <c r="V43" i="4"/>
  <c r="K79" i="4"/>
  <c r="I91" i="4"/>
  <c r="U90" i="4"/>
  <c r="K115" i="4"/>
  <c r="U126" i="4"/>
  <c r="I127" i="4"/>
  <c r="K151" i="4"/>
  <c r="I163" i="4"/>
  <c r="U162" i="4"/>
  <c r="U54" i="4"/>
  <c r="U53" i="4"/>
  <c r="I55" i="4"/>
  <c r="O138" i="10"/>
  <c r="V79" i="4"/>
  <c r="O166" i="10"/>
  <c r="V115" i="4"/>
  <c r="V151" i="4"/>
  <c r="K25" i="4"/>
  <c r="I37" i="4"/>
  <c r="U36" i="4"/>
  <c r="K61" i="4"/>
  <c r="U72" i="4"/>
  <c r="I73" i="4"/>
  <c r="K97" i="4"/>
  <c r="I109" i="4"/>
  <c r="U108" i="4"/>
  <c r="K133" i="4"/>
  <c r="U144" i="4"/>
  <c r="I145" i="4"/>
  <c r="W26" i="2"/>
  <c r="Y26" i="2" s="1"/>
  <c r="W44" i="2"/>
  <c r="Y44" i="2" s="1"/>
  <c r="W80" i="2"/>
  <c r="Y80" i="2" s="1"/>
  <c r="W8" i="2"/>
  <c r="Y8" i="2" s="1"/>
  <c r="W45" i="14"/>
  <c r="Y45" i="14" s="1"/>
  <c r="W27" i="14"/>
  <c r="Y27" i="14" s="1"/>
  <c r="W63" i="14"/>
  <c r="Y63" i="14" s="1"/>
  <c r="W9" i="14"/>
  <c r="Y9" i="14" s="1"/>
  <c r="U51" i="4"/>
  <c r="W51" i="4" s="1"/>
  <c r="U52" i="4"/>
  <c r="W52" i="4" s="1"/>
  <c r="U50" i="4"/>
  <c r="W50" i="4" s="1"/>
  <c r="U49" i="4"/>
  <c r="W49" i="4" s="1"/>
  <c r="U48" i="4"/>
  <c r="W48" i="4" s="1"/>
  <c r="U46" i="4"/>
  <c r="W46" i="4" s="1"/>
  <c r="U47" i="4"/>
  <c r="W47" i="4" s="1"/>
  <c r="O109" i="10"/>
  <c r="U45" i="4"/>
  <c r="W45" i="4" s="1"/>
  <c r="O95" i="10"/>
  <c r="I134" i="6"/>
  <c r="I152" i="6"/>
  <c r="O137" i="10"/>
  <c r="O165" i="10"/>
  <c r="U44" i="4"/>
  <c r="W44" i="4" s="1"/>
  <c r="O123" i="10"/>
  <c r="O151" i="10"/>
  <c r="U43" i="4"/>
  <c r="T54" i="4"/>
  <c r="Q109" i="10"/>
  <c r="I63" i="2"/>
  <c r="I128" i="4" l="1"/>
  <c r="V55" i="4"/>
  <c r="W43" i="4"/>
  <c r="V19" i="4"/>
  <c r="V109" i="4"/>
  <c r="I146" i="4"/>
  <c r="I74" i="4"/>
  <c r="V163" i="4"/>
  <c r="I56" i="4"/>
  <c r="I110" i="4"/>
  <c r="I38" i="4"/>
  <c r="V91" i="4"/>
  <c r="U55" i="4"/>
  <c r="I92" i="4"/>
  <c r="V145" i="4"/>
  <c r="V37" i="4"/>
  <c r="V127" i="4"/>
  <c r="V73" i="4"/>
  <c r="I20" i="4"/>
  <c r="W62" i="2"/>
  <c r="Y62" i="2" s="1"/>
  <c r="P347" i="8"/>
  <c r="Q347" i="8" s="1"/>
  <c r="R347" i="8" s="1"/>
  <c r="S347" i="8" s="1"/>
  <c r="T347" i="8" s="1"/>
  <c r="P329" i="8"/>
  <c r="Q329" i="8" s="1"/>
  <c r="R329" i="8" s="1"/>
  <c r="S329" i="8" s="1"/>
  <c r="T329" i="8" s="1"/>
  <c r="P311" i="8"/>
  <c r="Q311" i="8" s="1"/>
  <c r="R311" i="8" s="1"/>
  <c r="S311" i="8" s="1"/>
  <c r="T311" i="8" s="1"/>
  <c r="P293" i="8"/>
  <c r="Q293" i="8" s="1"/>
  <c r="R293" i="8" s="1"/>
  <c r="S293" i="8" s="1"/>
  <c r="T293" i="8" s="1"/>
  <c r="P275" i="8"/>
  <c r="Q275" i="8" s="1"/>
  <c r="R275" i="8" s="1"/>
  <c r="S275" i="8" s="1"/>
  <c r="T275" i="8" s="1"/>
  <c r="P257" i="8"/>
  <c r="Q257" i="8" s="1"/>
  <c r="R257" i="8" s="1"/>
  <c r="S257" i="8" s="1"/>
  <c r="T257" i="8" s="1"/>
  <c r="P239" i="8"/>
  <c r="Q239" i="8" s="1"/>
  <c r="R239" i="8" s="1"/>
  <c r="S239" i="8" s="1"/>
  <c r="T239" i="8" s="1"/>
  <c r="P221" i="8"/>
  <c r="Q221" i="8" s="1"/>
  <c r="R221" i="8" s="1"/>
  <c r="S221" i="8" s="1"/>
  <c r="T221" i="8" s="1"/>
  <c r="P203" i="8"/>
  <c r="Q203" i="8" s="1"/>
  <c r="R203" i="8" s="1"/>
  <c r="S203" i="8" s="1"/>
  <c r="T203" i="8" s="1"/>
  <c r="C526" i="8"/>
  <c r="D526" i="8" s="1"/>
  <c r="E526" i="8" s="1"/>
  <c r="F526" i="8" s="1"/>
  <c r="G526" i="8" s="1"/>
  <c r="H526" i="8" s="1"/>
  <c r="I526" i="8" s="1"/>
  <c r="J526" i="8" s="1"/>
  <c r="K526" i="8" s="1"/>
  <c r="C508" i="8"/>
  <c r="D508" i="8" s="1"/>
  <c r="E508" i="8" s="1"/>
  <c r="F508" i="8" s="1"/>
  <c r="G508" i="8" s="1"/>
  <c r="H508" i="8" s="1"/>
  <c r="I508" i="8" s="1"/>
  <c r="J508" i="8" s="1"/>
  <c r="K508" i="8" s="1"/>
  <c r="C490" i="8"/>
  <c r="D490" i="8" s="1"/>
  <c r="E490" i="8" s="1"/>
  <c r="F490" i="8" s="1"/>
  <c r="G490" i="8" s="1"/>
  <c r="H490" i="8" s="1"/>
  <c r="I490" i="8" s="1"/>
  <c r="J490" i="8" s="1"/>
  <c r="K490" i="8" s="1"/>
  <c r="C472" i="8"/>
  <c r="D472" i="8" s="1"/>
  <c r="E472" i="8" s="1"/>
  <c r="F472" i="8" s="1"/>
  <c r="G472" i="8" s="1"/>
  <c r="H472" i="8" s="1"/>
  <c r="I472" i="8" s="1"/>
  <c r="J472" i="8" s="1"/>
  <c r="K472" i="8" s="1"/>
  <c r="C454" i="8"/>
  <c r="D454" i="8" s="1"/>
  <c r="E454" i="8" s="1"/>
  <c r="F454" i="8" s="1"/>
  <c r="G454" i="8" s="1"/>
  <c r="H454" i="8" s="1"/>
  <c r="I454" i="8" s="1"/>
  <c r="J454" i="8" s="1"/>
  <c r="K454" i="8" s="1"/>
  <c r="C436" i="8"/>
  <c r="D436" i="8" s="1"/>
  <c r="E436" i="8" s="1"/>
  <c r="F436" i="8" s="1"/>
  <c r="G436" i="8" s="1"/>
  <c r="H436" i="8" s="1"/>
  <c r="I436" i="8" s="1"/>
  <c r="J436" i="8" s="1"/>
  <c r="K436" i="8" s="1"/>
  <c r="C418" i="8"/>
  <c r="D418" i="8" s="1"/>
  <c r="E418" i="8" s="1"/>
  <c r="F418" i="8" s="1"/>
  <c r="G418" i="8" s="1"/>
  <c r="H418" i="8" s="1"/>
  <c r="I418" i="8" s="1"/>
  <c r="J418" i="8" s="1"/>
  <c r="K418" i="8" s="1"/>
  <c r="C400" i="8"/>
  <c r="D400" i="8" s="1"/>
  <c r="E400" i="8" s="1"/>
  <c r="F400" i="8" s="1"/>
  <c r="G400" i="8" s="1"/>
  <c r="H400" i="8" s="1"/>
  <c r="I400" i="8" s="1"/>
  <c r="J400" i="8" s="1"/>
  <c r="K400" i="8" s="1"/>
  <c r="C382" i="8"/>
  <c r="D382" i="8" s="1"/>
  <c r="E382" i="8" s="1"/>
  <c r="F382" i="8" s="1"/>
  <c r="G382" i="8" s="1"/>
  <c r="H382" i="8" s="1"/>
  <c r="I382" i="8" s="1"/>
  <c r="J382" i="8" s="1"/>
  <c r="K382" i="8" s="1"/>
  <c r="V128" i="4" l="1"/>
  <c r="V110" i="4"/>
  <c r="V74" i="4"/>
  <c r="V20" i="4"/>
  <c r="V57" i="4"/>
  <c r="V56" i="4"/>
  <c r="V146" i="4"/>
  <c r="V92" i="4"/>
  <c r="V38" i="4"/>
  <c r="V302" i="8"/>
  <c r="V300" i="8"/>
  <c r="V301" i="8"/>
  <c r="V299" i="8"/>
  <c r="V298" i="8"/>
  <c r="V215" i="7"/>
  <c r="V251" i="7"/>
  <c r="V287" i="7"/>
  <c r="V323" i="7"/>
  <c r="V197" i="7"/>
  <c r="V233" i="7"/>
  <c r="V269" i="7"/>
  <c r="V305" i="7"/>
  <c r="V297" i="8"/>
  <c r="V296" i="8"/>
  <c r="I365" i="8"/>
  <c r="U305" i="8"/>
  <c r="V294" i="8"/>
  <c r="V295" i="8"/>
  <c r="I366" i="8"/>
  <c r="V306" i="8" l="1"/>
  <c r="W308" i="8" l="1"/>
  <c r="I474" i="7"/>
  <c r="I456" i="7"/>
  <c r="I438" i="7"/>
  <c r="I402" i="7"/>
  <c r="I384" i="7"/>
  <c r="I366" i="7"/>
  <c r="I63" i="14"/>
  <c r="I45" i="14"/>
  <c r="I27" i="14"/>
  <c r="I9" i="14"/>
  <c r="W44" i="14" l="1"/>
  <c r="Y44" i="14" s="1"/>
  <c r="W62" i="14"/>
  <c r="Y62" i="14" s="1"/>
  <c r="W8" i="14"/>
  <c r="Y8" i="14" s="1"/>
  <c r="W26" i="14"/>
  <c r="Y26" i="14" s="1"/>
  <c r="V18" i="7"/>
  <c r="V54" i="7"/>
  <c r="V90" i="7"/>
  <c r="V162" i="7"/>
  <c r="V72" i="7"/>
  <c r="V108" i="7"/>
  <c r="V144" i="7"/>
  <c r="V179" i="7"/>
  <c r="I133" i="6"/>
  <c r="I347" i="7"/>
  <c r="I383" i="7"/>
  <c r="I419" i="7"/>
  <c r="I455" i="7"/>
  <c r="I348" i="7"/>
  <c r="I420" i="7"/>
  <c r="I365" i="7"/>
  <c r="I401" i="7"/>
  <c r="I437" i="7"/>
  <c r="I473" i="7"/>
  <c r="I329" i="7"/>
  <c r="I330" i="7"/>
  <c r="I151" i="6"/>
  <c r="I115" i="6"/>
  <c r="U143" i="4"/>
  <c r="I37" i="3" l="1"/>
  <c r="J39" i="3" s="1"/>
  <c r="U71" i="4"/>
  <c r="Y79" i="3"/>
  <c r="U89" i="4"/>
  <c r="I164" i="4"/>
  <c r="U161" i="4"/>
  <c r="U17" i="4"/>
  <c r="U107" i="4"/>
  <c r="U35" i="4"/>
  <c r="U125" i="4"/>
  <c r="W79" i="2"/>
  <c r="Y79" i="2" s="1"/>
  <c r="W7" i="2"/>
  <c r="Y7" i="2" s="1"/>
  <c r="W25" i="2"/>
  <c r="Y25" i="2" s="1"/>
  <c r="W43" i="2"/>
  <c r="Y43" i="2" s="1"/>
  <c r="V466" i="7"/>
  <c r="V430" i="7"/>
  <c r="V394" i="7"/>
  <c r="V358" i="7"/>
  <c r="V484" i="7"/>
  <c r="V448" i="7"/>
  <c r="V412" i="7"/>
  <c r="V376" i="7"/>
  <c r="V340" i="7"/>
  <c r="I62" i="2"/>
  <c r="Y97" i="3" l="1"/>
  <c r="Y133" i="3"/>
  <c r="Y61" i="3"/>
  <c r="X129" i="3"/>
  <c r="Y115" i="3"/>
  <c r="Y25" i="3"/>
  <c r="Y43" i="3"/>
  <c r="Y151" i="3"/>
  <c r="Y145" i="3"/>
  <c r="X147" i="3"/>
  <c r="Y109" i="3"/>
  <c r="X111" i="3"/>
  <c r="Y73" i="3"/>
  <c r="X75" i="3"/>
  <c r="X57" i="3"/>
  <c r="Y55" i="3"/>
  <c r="Y37" i="3"/>
  <c r="X39" i="3"/>
  <c r="W19" i="2"/>
  <c r="X21" i="2" s="1"/>
  <c r="W37" i="2"/>
  <c r="X39" i="2" s="1"/>
  <c r="W55" i="2"/>
  <c r="X57" i="2" s="1"/>
  <c r="W91" i="2"/>
  <c r="X92" i="2" s="1"/>
  <c r="W61" i="2"/>
  <c r="Y61" i="2" s="1"/>
  <c r="I62" i="14"/>
  <c r="I44" i="14"/>
  <c r="I26" i="14"/>
  <c r="I8" i="14"/>
  <c r="V356" i="8"/>
  <c r="H483" i="8"/>
  <c r="H484" i="8"/>
  <c r="Y127" i="3" l="1"/>
  <c r="X93" i="3"/>
  <c r="Y91" i="3"/>
  <c r="W20" i="3"/>
  <c r="X164" i="3"/>
  <c r="Y163" i="3"/>
  <c r="W56" i="2"/>
  <c r="W38" i="2"/>
  <c r="W20" i="2"/>
  <c r="W73" i="2"/>
  <c r="W7" i="14"/>
  <c r="W61" i="14"/>
  <c r="W43" i="14"/>
  <c r="W25" i="14"/>
  <c r="V13" i="8"/>
  <c r="H482" i="8"/>
  <c r="H478" i="8"/>
  <c r="V194" i="8"/>
  <c r="V190" i="8"/>
  <c r="V211" i="8"/>
  <c r="V228" i="8"/>
  <c r="V245" i="8"/>
  <c r="V266" i="8"/>
  <c r="V262" i="8"/>
  <c r="V283" i="8"/>
  <c r="V318" i="8"/>
  <c r="V335" i="8"/>
  <c r="V535" i="8"/>
  <c r="V352" i="8"/>
  <c r="H481" i="8"/>
  <c r="V193" i="8"/>
  <c r="V210" i="8"/>
  <c r="V227" i="8"/>
  <c r="V248" i="8"/>
  <c r="V244" i="8"/>
  <c r="V265" i="8"/>
  <c r="V282" i="8"/>
  <c r="V317" i="8"/>
  <c r="V338" i="8"/>
  <c r="V334" i="8"/>
  <c r="V355" i="8"/>
  <c r="V12" i="8"/>
  <c r="V15" i="8"/>
  <c r="V11" i="8"/>
  <c r="H480" i="8"/>
  <c r="V192" i="8"/>
  <c r="V209" i="8"/>
  <c r="V230" i="8"/>
  <c r="V226" i="8"/>
  <c r="V247" i="8"/>
  <c r="V264" i="8"/>
  <c r="V281" i="8"/>
  <c r="V320" i="8"/>
  <c r="V316" i="8"/>
  <c r="V337" i="8"/>
  <c r="V354" i="8"/>
  <c r="V14" i="8"/>
  <c r="H479" i="8"/>
  <c r="V191" i="8"/>
  <c r="V212" i="8"/>
  <c r="V208" i="8"/>
  <c r="V229" i="8"/>
  <c r="V246" i="8"/>
  <c r="V263" i="8"/>
  <c r="V284" i="8"/>
  <c r="V280" i="8"/>
  <c r="V319" i="8"/>
  <c r="V336" i="8"/>
  <c r="V353" i="8"/>
  <c r="V53" i="7"/>
  <c r="V196" i="7"/>
  <c r="V268" i="7"/>
  <c r="V71" i="7"/>
  <c r="V143" i="7"/>
  <c r="V214" i="7"/>
  <c r="V286" i="7"/>
  <c r="V17" i="7"/>
  <c r="V89" i="7"/>
  <c r="V161" i="7"/>
  <c r="V232" i="7"/>
  <c r="V304" i="7"/>
  <c r="V107" i="7"/>
  <c r="V178" i="7"/>
  <c r="V250" i="7"/>
  <c r="V322" i="7"/>
  <c r="H358" i="7"/>
  <c r="I132" i="6"/>
  <c r="H376" i="7"/>
  <c r="I150" i="6"/>
  <c r="H430" i="7"/>
  <c r="H394" i="7"/>
  <c r="H340" i="7"/>
  <c r="H464" i="8"/>
  <c r="H466" i="7"/>
  <c r="H448" i="7"/>
  <c r="H409" i="8"/>
  <c r="I114" i="6"/>
  <c r="H412" i="7"/>
  <c r="H484" i="7"/>
  <c r="H375" i="8"/>
  <c r="H442" i="8"/>
  <c r="H500" i="8"/>
  <c r="H372" i="8"/>
  <c r="H393" i="8"/>
  <c r="H389" i="8"/>
  <c r="H516" i="8"/>
  <c r="H428" i="8"/>
  <c r="H445" i="8"/>
  <c r="H517" i="8"/>
  <c r="H424" i="8"/>
  <c r="H535" i="8"/>
  <c r="H373" i="8"/>
  <c r="H388" i="8"/>
  <c r="H427" i="8"/>
  <c r="H448" i="8"/>
  <c r="H466" i="8"/>
  <c r="H463" i="8"/>
  <c r="H518" i="8"/>
  <c r="H376" i="8"/>
  <c r="H394" i="8"/>
  <c r="H391" i="8"/>
  <c r="H408" i="8"/>
  <c r="H430" i="8"/>
  <c r="H426" i="8"/>
  <c r="H447" i="8"/>
  <c r="H444" i="8"/>
  <c r="H501" i="8"/>
  <c r="H520" i="8"/>
  <c r="H538" i="8"/>
  <c r="H460" i="8"/>
  <c r="H499" i="8"/>
  <c r="H374" i="8"/>
  <c r="H371" i="8"/>
  <c r="H411" i="8"/>
  <c r="H407" i="8"/>
  <c r="H429" i="8"/>
  <c r="H425" i="8"/>
  <c r="H446" i="8"/>
  <c r="H443" i="8"/>
  <c r="H465" i="8"/>
  <c r="H497" i="8"/>
  <c r="H514" i="8"/>
  <c r="H532" i="8"/>
  <c r="H392" i="8"/>
  <c r="H406" i="8"/>
  <c r="H537" i="8"/>
  <c r="H534" i="8"/>
  <c r="H461" i="8"/>
  <c r="H502" i="8"/>
  <c r="H519" i="8"/>
  <c r="H533" i="8"/>
  <c r="H410" i="8"/>
  <c r="H496" i="8"/>
  <c r="H536" i="8"/>
  <c r="H515" i="8"/>
  <c r="H370" i="8"/>
  <c r="H390" i="8"/>
  <c r="H412" i="8"/>
  <c r="H462" i="8"/>
  <c r="H498" i="8"/>
  <c r="W55" i="14" l="1"/>
  <c r="X57" i="14" s="1"/>
  <c r="Y43" i="14"/>
  <c r="W73" i="14"/>
  <c r="Y61" i="14"/>
  <c r="W37" i="14"/>
  <c r="Y37" i="14" s="1"/>
  <c r="Y25" i="14"/>
  <c r="W19" i="14"/>
  <c r="X21" i="14" s="1"/>
  <c r="Y7" i="14"/>
  <c r="Y55" i="14"/>
  <c r="W74" i="2"/>
  <c r="X75" i="2"/>
  <c r="V373" i="8"/>
  <c r="V515" i="8"/>
  <c r="V459" i="8"/>
  <c r="V425" i="8"/>
  <c r="V516" i="8"/>
  <c r="V499" i="8"/>
  <c r="V443" i="8"/>
  <c r="V479" i="8"/>
  <c r="V496" i="8"/>
  <c r="V423" i="8"/>
  <c r="V389" i="8"/>
  <c r="V531" i="8"/>
  <c r="V441" i="8"/>
  <c r="V407" i="8"/>
  <c r="V481" i="8"/>
  <c r="V442" i="8"/>
  <c r="V391" i="8"/>
  <c r="V478" i="8"/>
  <c r="V460" i="8"/>
  <c r="V409" i="8"/>
  <c r="V513" i="8"/>
  <c r="V444" i="8"/>
  <c r="V406" i="8"/>
  <c r="V514" i="8"/>
  <c r="V462" i="8"/>
  <c r="V424" i="8"/>
  <c r="V477" i="8"/>
  <c r="V532" i="8"/>
  <c r="V498" i="8"/>
  <c r="V387" i="8"/>
  <c r="V533" i="8"/>
  <c r="V495" i="8"/>
  <c r="V405" i="8"/>
  <c r="V371" i="8"/>
  <c r="V461" i="8"/>
  <c r="V480" i="8"/>
  <c r="V369" i="8"/>
  <c r="V463" i="8"/>
  <c r="V408" i="8"/>
  <c r="V370" i="8"/>
  <c r="V426" i="8"/>
  <c r="V388" i="8"/>
  <c r="V534" i="8"/>
  <c r="V517" i="8"/>
  <c r="V427" i="8"/>
  <c r="V372" i="8"/>
  <c r="V497" i="8"/>
  <c r="V445" i="8"/>
  <c r="V390" i="8"/>
  <c r="V411" i="7"/>
  <c r="V375" i="7"/>
  <c r="V393" i="7"/>
  <c r="V357" i="7"/>
  <c r="V483" i="7"/>
  <c r="V339" i="7"/>
  <c r="V447" i="7"/>
  <c r="V429" i="7"/>
  <c r="V465" i="7"/>
  <c r="V71" i="6"/>
  <c r="V89" i="6"/>
  <c r="G130" i="6"/>
  <c r="H130" i="6" s="1"/>
  <c r="I130" i="6" s="1"/>
  <c r="J130" i="6" s="1"/>
  <c r="K130" i="6" s="1"/>
  <c r="I19" i="6"/>
  <c r="W38" i="14" l="1"/>
  <c r="X39" i="14"/>
  <c r="W20" i="14"/>
  <c r="X74" i="14"/>
  <c r="Y73" i="14"/>
  <c r="W56" i="14"/>
  <c r="I125" i="6"/>
  <c r="J127" i="6" s="1"/>
  <c r="J21" i="6"/>
  <c r="I91" i="3"/>
  <c r="J93" i="3" s="1"/>
  <c r="L79" i="3"/>
  <c r="K67" i="10" s="1"/>
  <c r="I109" i="3"/>
  <c r="J111" i="3" s="1"/>
  <c r="L97" i="3"/>
  <c r="N67" i="10" s="1"/>
  <c r="I19" i="2"/>
  <c r="J21" i="2" s="1"/>
  <c r="V36" i="2"/>
  <c r="V35" i="2"/>
  <c r="I37" i="2"/>
  <c r="J39" i="2" s="1"/>
  <c r="V53" i="2"/>
  <c r="V54" i="2"/>
  <c r="I55" i="2"/>
  <c r="J57" i="2" s="1"/>
  <c r="I20" i="6"/>
  <c r="V142" i="6"/>
  <c r="V18" i="6"/>
  <c r="I73" i="5"/>
  <c r="I37" i="5"/>
  <c r="J39" i="5" s="1"/>
  <c r="I55" i="5"/>
  <c r="J57" i="5" s="1"/>
  <c r="I19" i="5"/>
  <c r="J21" i="5" s="1"/>
  <c r="V18" i="5"/>
  <c r="U70" i="4"/>
  <c r="W70" i="4" s="1"/>
  <c r="U88" i="4"/>
  <c r="W88" i="4" s="1"/>
  <c r="U16" i="4"/>
  <c r="W16" i="4" s="1"/>
  <c r="U106" i="4"/>
  <c r="W106" i="4" s="1"/>
  <c r="U34" i="4"/>
  <c r="W34" i="4" s="1"/>
  <c r="U124" i="4"/>
  <c r="W124" i="4" s="1"/>
  <c r="V18" i="3"/>
  <c r="V17" i="3"/>
  <c r="V90" i="3"/>
  <c r="V89" i="3"/>
  <c r="V108" i="3"/>
  <c r="V107" i="3"/>
  <c r="V36" i="3"/>
  <c r="V35" i="3"/>
  <c r="V18" i="2"/>
  <c r="V17" i="2"/>
  <c r="V18" i="1"/>
  <c r="V54" i="1"/>
  <c r="V53" i="1"/>
  <c r="I25" i="14"/>
  <c r="I95" i="14" s="1"/>
  <c r="I43" i="14"/>
  <c r="I110" i="14" s="1"/>
  <c r="I61" i="14"/>
  <c r="I126" i="14" s="1"/>
  <c r="I7" i="14"/>
  <c r="I80" i="14" s="1"/>
  <c r="V25" i="6"/>
  <c r="U36" i="6"/>
  <c r="I113" i="6"/>
  <c r="H37" i="6"/>
  <c r="I39" i="6" s="1"/>
  <c r="I131" i="6"/>
  <c r="V17" i="6"/>
  <c r="V88" i="3"/>
  <c r="V34" i="3"/>
  <c r="V52" i="2"/>
  <c r="V34" i="2"/>
  <c r="I99" i="14" l="1"/>
  <c r="J100" i="14"/>
  <c r="I84" i="14"/>
  <c r="J85" i="14"/>
  <c r="I114" i="14"/>
  <c r="J115" i="14"/>
  <c r="I130" i="14"/>
  <c r="J131" i="14"/>
  <c r="I126" i="6"/>
  <c r="V124" i="6"/>
  <c r="I73" i="14"/>
  <c r="J74" i="14" s="1"/>
  <c r="I55" i="14"/>
  <c r="J57" i="14" s="1"/>
  <c r="V36" i="14"/>
  <c r="I37" i="14"/>
  <c r="J39" i="14" s="1"/>
  <c r="I19" i="14"/>
  <c r="J21" i="14" s="1"/>
  <c r="V16" i="7"/>
  <c r="V88" i="7"/>
  <c r="V177" i="7"/>
  <c r="V249" i="7"/>
  <c r="V106" i="7"/>
  <c r="V195" i="7"/>
  <c r="V267" i="7"/>
  <c r="V52" i="7"/>
  <c r="V124" i="7"/>
  <c r="V213" i="7"/>
  <c r="V285" i="7"/>
  <c r="V70" i="7"/>
  <c r="V160" i="7"/>
  <c r="V231" i="7"/>
  <c r="V321" i="7"/>
  <c r="V70" i="6"/>
  <c r="V88" i="6"/>
  <c r="I20" i="5"/>
  <c r="I38" i="5"/>
  <c r="I74" i="5"/>
  <c r="I56" i="5"/>
  <c r="V17" i="5"/>
  <c r="H36" i="14"/>
  <c r="V35" i="14" s="1"/>
  <c r="H54" i="14"/>
  <c r="U69" i="4"/>
  <c r="W69" i="4" s="1"/>
  <c r="U87" i="4"/>
  <c r="W87" i="4" s="1"/>
  <c r="U15" i="4"/>
  <c r="W15" i="4" s="1"/>
  <c r="U105" i="4"/>
  <c r="W105" i="4" s="1"/>
  <c r="U33" i="4"/>
  <c r="W33" i="4" s="1"/>
  <c r="U123" i="4"/>
  <c r="W123" i="4" s="1"/>
  <c r="V106" i="3"/>
  <c r="V16" i="3"/>
  <c r="V16" i="2"/>
  <c r="V18" i="14"/>
  <c r="V72" i="14"/>
  <c r="V17" i="1"/>
  <c r="V54" i="14"/>
  <c r="V52" i="1"/>
  <c r="V37" i="6"/>
  <c r="W39" i="6" s="1"/>
  <c r="H142" i="6"/>
  <c r="H72" i="14"/>
  <c r="H393" i="7"/>
  <c r="H18" i="14"/>
  <c r="H357" i="7"/>
  <c r="H429" i="7"/>
  <c r="H375" i="7"/>
  <c r="H447" i="7"/>
  <c r="H124" i="6"/>
  <c r="H339" i="7"/>
  <c r="H411" i="7"/>
  <c r="H483" i="7"/>
  <c r="I20" i="14" l="1"/>
  <c r="I38" i="14"/>
  <c r="I56" i="14"/>
  <c r="V392" i="7"/>
  <c r="V374" i="7"/>
  <c r="V338" i="7"/>
  <c r="V356" i="7"/>
  <c r="V482" i="7"/>
  <c r="V446" i="7"/>
  <c r="V428" i="7"/>
  <c r="V410" i="7"/>
  <c r="V141" i="6"/>
  <c r="V123" i="6"/>
  <c r="V53" i="14"/>
  <c r="V17" i="14"/>
  <c r="V71" i="14"/>
  <c r="V15" i="7" l="1"/>
  <c r="V30" i="7"/>
  <c r="V48" i="7"/>
  <c r="V66" i="7"/>
  <c r="V84" i="7"/>
  <c r="V102" i="7"/>
  <c r="V120" i="7"/>
  <c r="V156" i="7"/>
  <c r="V173" i="7"/>
  <c r="V191" i="7"/>
  <c r="V209" i="7"/>
  <c r="V227" i="7"/>
  <c r="V245" i="7"/>
  <c r="V263" i="7"/>
  <c r="V320" i="7"/>
  <c r="V284" i="7"/>
  <c r="V12" i="7"/>
  <c r="V51" i="7"/>
  <c r="V87" i="7"/>
  <c r="V105" i="7"/>
  <c r="V123" i="7"/>
  <c r="V159" i="7"/>
  <c r="V176" i="7"/>
  <c r="V194" i="7"/>
  <c r="V212" i="7"/>
  <c r="V230" i="7"/>
  <c r="V248" i="7"/>
  <c r="V266" i="7"/>
  <c r="V283" i="7"/>
  <c r="V319" i="7"/>
  <c r="V31" i="7"/>
  <c r="V33" i="7"/>
  <c r="V69" i="7"/>
  <c r="V13" i="7"/>
  <c r="V32" i="7"/>
  <c r="V50" i="7"/>
  <c r="V68" i="7"/>
  <c r="V86" i="7"/>
  <c r="V104" i="7"/>
  <c r="V122" i="7"/>
  <c r="V158" i="7"/>
  <c r="V175" i="7"/>
  <c r="V193" i="7"/>
  <c r="V211" i="7"/>
  <c r="V229" i="7"/>
  <c r="V247" i="7"/>
  <c r="V265" i="7"/>
  <c r="V282" i="7"/>
  <c r="V318" i="7"/>
  <c r="V14" i="7"/>
  <c r="V49" i="7"/>
  <c r="V67" i="7"/>
  <c r="V85" i="7"/>
  <c r="V103" i="7"/>
  <c r="V121" i="7"/>
  <c r="V157" i="7"/>
  <c r="V174" i="7"/>
  <c r="V192" i="7"/>
  <c r="V210" i="7"/>
  <c r="V228" i="7"/>
  <c r="V246" i="7"/>
  <c r="V264" i="7"/>
  <c r="V281" i="7"/>
  <c r="V317" i="7"/>
  <c r="V69" i="6"/>
  <c r="V87" i="6"/>
  <c r="V16" i="6"/>
  <c r="H53" i="14"/>
  <c r="V52" i="14" s="1"/>
  <c r="V16" i="5"/>
  <c r="H35" i="14"/>
  <c r="V16" i="1"/>
  <c r="H141" i="6"/>
  <c r="H123" i="6"/>
  <c r="H71" i="14"/>
  <c r="H337" i="7"/>
  <c r="H17" i="14"/>
  <c r="H390" i="7"/>
  <c r="H338" i="7"/>
  <c r="H374" i="7"/>
  <c r="H392" i="7"/>
  <c r="H410" i="7"/>
  <c r="H428" i="7"/>
  <c r="H445" i="7"/>
  <c r="H427" i="7"/>
  <c r="H444" i="7"/>
  <c r="H371" i="7"/>
  <c r="H389" i="7"/>
  <c r="H482" i="7"/>
  <c r="H446" i="7"/>
  <c r="H407" i="7"/>
  <c r="H425" i="7"/>
  <c r="H479" i="7"/>
  <c r="H335" i="7"/>
  <c r="H408" i="7"/>
  <c r="H426" i="7"/>
  <c r="H443" i="7"/>
  <c r="H353" i="7"/>
  <c r="H373" i="7"/>
  <c r="H391" i="7"/>
  <c r="H409" i="7"/>
  <c r="H336" i="7"/>
  <c r="H354" i="7"/>
  <c r="H372" i="7"/>
  <c r="H481" i="7"/>
  <c r="H480" i="7"/>
  <c r="H355" i="7"/>
  <c r="H356" i="7"/>
  <c r="V34" i="14" l="1"/>
  <c r="V478" i="7"/>
  <c r="V425" i="7"/>
  <c r="V335" i="7"/>
  <c r="V390" i="7"/>
  <c r="V354" i="7"/>
  <c r="V409" i="7"/>
  <c r="V373" i="7"/>
  <c r="V481" i="7"/>
  <c r="V389" i="7"/>
  <c r="V353" i="7"/>
  <c r="V443" i="7"/>
  <c r="V480" i="7"/>
  <c r="V427" i="7"/>
  <c r="V337" i="7"/>
  <c r="V406" i="7"/>
  <c r="V370" i="7"/>
  <c r="V442" i="7"/>
  <c r="V408" i="7"/>
  <c r="V372" i="7"/>
  <c r="V391" i="7"/>
  <c r="V355" i="7"/>
  <c r="V445" i="7"/>
  <c r="V424" i="7"/>
  <c r="V334" i="7"/>
  <c r="V407" i="7"/>
  <c r="V371" i="7"/>
  <c r="V479" i="7"/>
  <c r="V426" i="7"/>
  <c r="V336" i="7"/>
  <c r="V444" i="7"/>
  <c r="V388" i="7"/>
  <c r="V352" i="7"/>
  <c r="V140" i="6"/>
  <c r="V122" i="6"/>
  <c r="V70" i="14"/>
  <c r="V16" i="14"/>
  <c r="V51" i="2"/>
  <c r="V33" i="2"/>
  <c r="U14" i="4" l="1"/>
  <c r="W14" i="4" s="1"/>
  <c r="U104" i="4"/>
  <c r="W104" i="4" s="1"/>
  <c r="U122" i="4"/>
  <c r="W122" i="4" s="1"/>
  <c r="U32" i="4"/>
  <c r="W32" i="4" s="1"/>
  <c r="U68" i="4"/>
  <c r="W68" i="4" s="1"/>
  <c r="U86" i="4"/>
  <c r="W86" i="4" s="1"/>
  <c r="V33" i="3"/>
  <c r="V87" i="3"/>
  <c r="V15" i="3"/>
  <c r="V105" i="3"/>
  <c r="V15" i="2"/>
  <c r="V15" i="1"/>
  <c r="V51" i="1"/>
  <c r="V86" i="6" l="1"/>
  <c r="V15" i="6"/>
  <c r="V68" i="6"/>
  <c r="H52" i="14"/>
  <c r="H16" i="14"/>
  <c r="V15" i="5"/>
  <c r="H34" i="14"/>
  <c r="H140" i="6"/>
  <c r="H70" i="14"/>
  <c r="H122" i="6"/>
  <c r="V33" i="14" l="1"/>
  <c r="V121" i="6"/>
  <c r="V139" i="6"/>
  <c r="V15" i="14"/>
  <c r="V51" i="14"/>
  <c r="V69" i="14"/>
  <c r="V50" i="2"/>
  <c r="V32" i="2"/>
  <c r="U13" i="4" l="1"/>
  <c r="W13" i="4" s="1"/>
  <c r="U31" i="4"/>
  <c r="W31" i="4" s="1"/>
  <c r="U121" i="4"/>
  <c r="W121" i="4" s="1"/>
  <c r="U67" i="4"/>
  <c r="W67" i="4" s="1"/>
  <c r="U85" i="4"/>
  <c r="W85" i="4" s="1"/>
  <c r="U103" i="4"/>
  <c r="W103" i="4" s="1"/>
  <c r="V86" i="3"/>
  <c r="V104" i="3"/>
  <c r="V14" i="3"/>
  <c r="V32" i="3"/>
  <c r="V14" i="2"/>
  <c r="V14" i="1"/>
  <c r="V50" i="1"/>
  <c r="V67" i="6" l="1"/>
  <c r="V14" i="6"/>
  <c r="V85" i="6"/>
  <c r="H51" i="14"/>
  <c r="H33" i="14"/>
  <c r="H139" i="6"/>
  <c r="H69" i="14"/>
  <c r="H121" i="6"/>
  <c r="V32" i="14" l="1"/>
  <c r="V120" i="6"/>
  <c r="V138" i="6"/>
  <c r="V50" i="14"/>
  <c r="V68" i="14"/>
  <c r="V49" i="2"/>
  <c r="V31" i="2"/>
  <c r="V66" i="6" l="1"/>
  <c r="V84" i="6"/>
  <c r="V13" i="6"/>
  <c r="H15" i="14"/>
  <c r="V14" i="5"/>
  <c r="U30" i="4"/>
  <c r="W30" i="4" s="1"/>
  <c r="U66" i="4"/>
  <c r="W66" i="4" s="1"/>
  <c r="U84" i="4"/>
  <c r="W84" i="4" s="1"/>
  <c r="U12" i="4"/>
  <c r="W12" i="4" s="1"/>
  <c r="U102" i="4"/>
  <c r="W102" i="4" s="1"/>
  <c r="U120" i="4"/>
  <c r="W120" i="4" s="1"/>
  <c r="V13" i="3"/>
  <c r="V103" i="3"/>
  <c r="V31" i="3"/>
  <c r="V85" i="3"/>
  <c r="V13" i="2"/>
  <c r="V13" i="1"/>
  <c r="V49" i="1"/>
  <c r="H138" i="6"/>
  <c r="H120" i="6"/>
  <c r="V137" i="6" l="1"/>
  <c r="V119" i="6"/>
  <c r="V14" i="14"/>
  <c r="V48" i="2"/>
  <c r="V30" i="2"/>
  <c r="H50" i="14" l="1"/>
  <c r="V49" i="14" s="1"/>
  <c r="H14" i="14"/>
  <c r="V13" i="14" s="1"/>
  <c r="V13" i="5"/>
  <c r="H32" i="14"/>
  <c r="U65" i="4"/>
  <c r="W65" i="4" s="1"/>
  <c r="U64" i="4"/>
  <c r="W64" i="4" s="1"/>
  <c r="U83" i="4"/>
  <c r="W83" i="4" s="1"/>
  <c r="U11" i="4"/>
  <c r="W11" i="4" s="1"/>
  <c r="U29" i="4"/>
  <c r="W29" i="4" s="1"/>
  <c r="U101" i="4"/>
  <c r="W101" i="4" s="1"/>
  <c r="U119" i="4"/>
  <c r="W119" i="4" s="1"/>
  <c r="V102" i="3"/>
  <c r="V30" i="3"/>
  <c r="V12" i="3"/>
  <c r="V84" i="3"/>
  <c r="V12" i="2"/>
  <c r="V48" i="1"/>
  <c r="V12" i="1"/>
  <c r="H68" i="14"/>
  <c r="V31" i="14" l="1"/>
  <c r="V67" i="14"/>
  <c r="V47" i="2"/>
  <c r="V29" i="2"/>
  <c r="V333" i="8" l="1"/>
  <c r="V351" i="8"/>
  <c r="V315" i="8"/>
  <c r="V11" i="7"/>
  <c r="V47" i="7"/>
  <c r="V101" i="7"/>
  <c r="V190" i="7"/>
  <c r="V65" i="7"/>
  <c r="V172" i="7"/>
  <c r="V244" i="7"/>
  <c r="V316" i="7"/>
  <c r="V83" i="7"/>
  <c r="V155" i="7"/>
  <c r="V226" i="7"/>
  <c r="V243" i="7"/>
  <c r="V280" i="7"/>
  <c r="V64" i="7"/>
  <c r="V82" i="7"/>
  <c r="V119" i="7"/>
  <c r="V154" i="7"/>
  <c r="V208" i="7"/>
  <c r="V225" i="7"/>
  <c r="V262" i="7"/>
  <c r="V279" i="7"/>
  <c r="U100" i="4"/>
  <c r="W100" i="4" s="1"/>
  <c r="U10" i="4"/>
  <c r="W10" i="4" s="1"/>
  <c r="U118" i="4"/>
  <c r="W118" i="4" s="1"/>
  <c r="U28" i="4"/>
  <c r="W28" i="4" s="1"/>
  <c r="U82" i="4"/>
  <c r="W82" i="4" s="1"/>
  <c r="V225" i="8"/>
  <c r="V260" i="8"/>
  <c r="V10" i="7"/>
  <c r="V170" i="7"/>
  <c r="V314" i="7"/>
  <c r="V224" i="8"/>
  <c r="V261" i="8"/>
  <c r="V278" i="8"/>
  <c r="V512" i="8"/>
  <c r="V530" i="8"/>
  <c r="V11" i="3"/>
  <c r="V101" i="3"/>
  <c r="H31" i="14"/>
  <c r="V30" i="14" s="1"/>
  <c r="V65" i="6"/>
  <c r="V63" i="7"/>
  <c r="V118" i="7"/>
  <c r="V153" i="7"/>
  <c r="V207" i="7"/>
  <c r="V224" i="7"/>
  <c r="V261" i="7"/>
  <c r="V278" i="7"/>
  <c r="V243" i="8"/>
  <c r="V350" i="8"/>
  <c r="H13" i="14"/>
  <c r="V12" i="5"/>
  <c r="V27" i="7"/>
  <c r="H477" i="8"/>
  <c r="V189" i="8"/>
  <c r="V279" i="8"/>
  <c r="V314" i="8"/>
  <c r="V332" i="8"/>
  <c r="V11" i="1"/>
  <c r="V11" i="2"/>
  <c r="V29" i="3"/>
  <c r="H49" i="14"/>
  <c r="V83" i="6"/>
  <c r="V46" i="7"/>
  <c r="V100" i="7"/>
  <c r="V117" i="7"/>
  <c r="V189" i="7"/>
  <c r="V206" i="7"/>
  <c r="V260" i="7"/>
  <c r="V206" i="8"/>
  <c r="V47" i="1"/>
  <c r="V83" i="3"/>
  <c r="V12" i="6"/>
  <c r="H476" i="8"/>
  <c r="V188" i="8"/>
  <c r="V207" i="8"/>
  <c r="V242" i="8"/>
  <c r="V9" i="7"/>
  <c r="V28" i="7"/>
  <c r="V45" i="7"/>
  <c r="V99" i="7"/>
  <c r="V171" i="7"/>
  <c r="V188" i="7"/>
  <c r="V315" i="7"/>
  <c r="V313" i="8"/>
  <c r="V331" i="8"/>
  <c r="V349" i="8"/>
  <c r="H154" i="11"/>
  <c r="U215" i="8"/>
  <c r="H155" i="11"/>
  <c r="V204" i="8"/>
  <c r="V223" i="8"/>
  <c r="V241" i="8"/>
  <c r="Q155" i="11"/>
  <c r="V258" i="8"/>
  <c r="T154" i="11"/>
  <c r="U287" i="8"/>
  <c r="V348" i="8"/>
  <c r="N127" i="11"/>
  <c r="Q126" i="11"/>
  <c r="Q127" i="11"/>
  <c r="K154" i="11"/>
  <c r="U233" i="8"/>
  <c r="K155" i="11"/>
  <c r="V222" i="8"/>
  <c r="V259" i="8"/>
  <c r="T155" i="11"/>
  <c r="V276" i="8"/>
  <c r="U323" i="8"/>
  <c r="N126" i="11"/>
  <c r="T126" i="11"/>
  <c r="T127" i="11"/>
  <c r="H475" i="8"/>
  <c r="V187" i="8"/>
  <c r="N154" i="11"/>
  <c r="U251" i="8"/>
  <c r="V277" i="8"/>
  <c r="V312" i="8"/>
  <c r="U341" i="8"/>
  <c r="V330" i="8"/>
  <c r="V473" i="8"/>
  <c r="E154" i="11"/>
  <c r="E155" i="11"/>
  <c r="V186" i="8"/>
  <c r="V205" i="8"/>
  <c r="N155" i="11"/>
  <c r="V240" i="8"/>
  <c r="Q154" i="11"/>
  <c r="U269" i="8"/>
  <c r="U359" i="8"/>
  <c r="H491" i="8"/>
  <c r="H492" i="8"/>
  <c r="H473" i="8"/>
  <c r="H474" i="8"/>
  <c r="H332" i="7"/>
  <c r="H270" i="8"/>
  <c r="I272" i="8" s="1"/>
  <c r="H342" i="8"/>
  <c r="I344" i="8" s="1"/>
  <c r="H91" i="8"/>
  <c r="I93" i="8" s="1"/>
  <c r="H163" i="8"/>
  <c r="I165" i="8" s="1"/>
  <c r="H234" i="8"/>
  <c r="I236" i="8" s="1"/>
  <c r="H306" i="8"/>
  <c r="I308" i="8" s="1"/>
  <c r="H127" i="8"/>
  <c r="I129" i="8" s="1"/>
  <c r="U197" i="8"/>
  <c r="H198" i="8"/>
  <c r="I200" i="8" s="1"/>
  <c r="H73" i="8"/>
  <c r="I75" i="8" s="1"/>
  <c r="H145" i="8"/>
  <c r="I147" i="8" s="1"/>
  <c r="H216" i="8"/>
  <c r="I218" i="8" s="1"/>
  <c r="H288" i="8"/>
  <c r="I290" i="8" s="1"/>
  <c r="H360" i="8"/>
  <c r="I361" i="8" s="1"/>
  <c r="H109" i="8"/>
  <c r="I111" i="8" s="1"/>
  <c r="H181" i="8"/>
  <c r="I182" i="8" s="1"/>
  <c r="H252" i="8"/>
  <c r="I254" i="8" s="1"/>
  <c r="H324" i="8"/>
  <c r="I326" i="8" s="1"/>
  <c r="H137" i="6"/>
  <c r="H67" i="14"/>
  <c r="H351" i="7"/>
  <c r="H423" i="7"/>
  <c r="H350" i="7"/>
  <c r="H423" i="8"/>
  <c r="H369" i="7"/>
  <c r="H440" i="7"/>
  <c r="H333" i="7"/>
  <c r="H405" i="7"/>
  <c r="H422" i="8"/>
  <c r="H387" i="7"/>
  <c r="H442" i="7"/>
  <c r="H476" i="7"/>
  <c r="H478" i="7"/>
  <c r="H368" i="7"/>
  <c r="H477" i="7"/>
  <c r="H422" i="7"/>
  <c r="H441" i="7"/>
  <c r="H334" i="7"/>
  <c r="H352" i="7"/>
  <c r="H370" i="7"/>
  <c r="H388" i="7"/>
  <c r="H406" i="7"/>
  <c r="H424" i="7"/>
  <c r="H119" i="6"/>
  <c r="H386" i="7"/>
  <c r="H439" i="8"/>
  <c r="H420" i="8"/>
  <c r="H441" i="8"/>
  <c r="H530" i="8"/>
  <c r="H421" i="8"/>
  <c r="H527" i="8"/>
  <c r="H531" i="8"/>
  <c r="H528" i="8"/>
  <c r="H459" i="8"/>
  <c r="H529" i="8"/>
  <c r="H438" i="8"/>
  <c r="H458" i="8"/>
  <c r="H510" i="8"/>
  <c r="H419" i="8"/>
  <c r="H457" i="8"/>
  <c r="H437" i="8"/>
  <c r="H440" i="8"/>
  <c r="H455" i="8"/>
  <c r="H513" i="8"/>
  <c r="H456" i="8"/>
  <c r="H495" i="8"/>
  <c r="H512" i="8"/>
  <c r="H493" i="8"/>
  <c r="H494" i="8"/>
  <c r="H509" i="8"/>
  <c r="H511" i="8"/>
  <c r="V494" i="8" l="1"/>
  <c r="V404" i="7"/>
  <c r="V492" i="8"/>
  <c r="V510" i="8"/>
  <c r="V386" i="7"/>
  <c r="V423" i="7"/>
  <c r="V369" i="7"/>
  <c r="V477" i="7"/>
  <c r="V333" i="7"/>
  <c r="V351" i="7"/>
  <c r="V441" i="7"/>
  <c r="V387" i="7"/>
  <c r="V405" i="7"/>
  <c r="V66" i="14"/>
  <c r="V48" i="14"/>
  <c r="V12" i="14"/>
  <c r="V421" i="7"/>
  <c r="V136" i="6"/>
  <c r="V493" i="8"/>
  <c r="V529" i="8"/>
  <c r="V422" i="7"/>
  <c r="V368" i="7"/>
  <c r="V475" i="7"/>
  <c r="V367" i="7"/>
  <c r="V332" i="7"/>
  <c r="V350" i="7"/>
  <c r="V440" i="8"/>
  <c r="V331" i="7"/>
  <c r="V476" i="7"/>
  <c r="V349" i="7"/>
  <c r="V421" i="8"/>
  <c r="V475" i="8"/>
  <c r="V511" i="8"/>
  <c r="V458" i="8"/>
  <c r="V476" i="8"/>
  <c r="V422" i="8"/>
  <c r="V439" i="7"/>
  <c r="V385" i="7"/>
  <c r="V118" i="6"/>
  <c r="V457" i="8"/>
  <c r="V440" i="7"/>
  <c r="V439" i="8"/>
  <c r="V528" i="8"/>
  <c r="H485" i="8"/>
  <c r="I487" i="8" s="1"/>
  <c r="V420" i="8"/>
  <c r="V216" i="8"/>
  <c r="V252" i="8"/>
  <c r="V419" i="8"/>
  <c r="V324" i="8"/>
  <c r="V491" i="8"/>
  <c r="V474" i="8"/>
  <c r="V438" i="8"/>
  <c r="V360" i="8"/>
  <c r="V527" i="8"/>
  <c r="V270" i="8"/>
  <c r="V437" i="8"/>
  <c r="V198" i="8"/>
  <c r="V342" i="8"/>
  <c r="V509" i="8"/>
  <c r="V456" i="8"/>
  <c r="V288" i="8"/>
  <c r="V455" i="8"/>
  <c r="V234" i="8"/>
  <c r="U430" i="8"/>
  <c r="U484" i="8"/>
  <c r="U502" i="8"/>
  <c r="U466" i="8"/>
  <c r="U520" i="8"/>
  <c r="U538" i="8"/>
  <c r="U448" i="8"/>
  <c r="H503" i="8"/>
  <c r="I505" i="8" s="1"/>
  <c r="H325" i="8"/>
  <c r="H539" i="8"/>
  <c r="I540" i="8" s="1"/>
  <c r="H128" i="8"/>
  <c r="H217" i="8"/>
  <c r="H307" i="8"/>
  <c r="H164" i="8"/>
  <c r="H521" i="8"/>
  <c r="I523" i="8" s="1"/>
  <c r="H343" i="8"/>
  <c r="H74" i="8"/>
  <c r="H199" i="8"/>
  <c r="H449" i="8"/>
  <c r="I451" i="8" s="1"/>
  <c r="H271" i="8"/>
  <c r="H431" i="8"/>
  <c r="I433" i="8" s="1"/>
  <c r="H253" i="8"/>
  <c r="H110" i="8"/>
  <c r="H467" i="8"/>
  <c r="I469" i="8" s="1"/>
  <c r="H289" i="8"/>
  <c r="H146" i="8"/>
  <c r="H235" i="8"/>
  <c r="H92" i="8"/>
  <c r="V46" i="2"/>
  <c r="V28" i="2"/>
  <c r="W290" i="8" l="1"/>
  <c r="W200" i="8"/>
  <c r="W361" i="8"/>
  <c r="W326" i="8"/>
  <c r="W218" i="8"/>
  <c r="W344" i="8"/>
  <c r="W236" i="8"/>
  <c r="W272" i="8"/>
  <c r="W254" i="8"/>
  <c r="V386" i="8"/>
  <c r="V404" i="8"/>
  <c r="V10" i="8"/>
  <c r="V100" i="3"/>
  <c r="V28" i="3"/>
  <c r="H48" i="14"/>
  <c r="V82" i="6"/>
  <c r="V9" i="8"/>
  <c r="V46" i="1"/>
  <c r="H30" i="14"/>
  <c r="V10" i="2"/>
  <c r="V10" i="3"/>
  <c r="V64" i="6"/>
  <c r="V10" i="1"/>
  <c r="V82" i="3"/>
  <c r="H12" i="14"/>
  <c r="V11" i="5"/>
  <c r="V11" i="6"/>
  <c r="V44" i="7"/>
  <c r="V116" i="7"/>
  <c r="V205" i="7"/>
  <c r="V277" i="7"/>
  <c r="V62" i="7"/>
  <c r="V152" i="7"/>
  <c r="V223" i="7"/>
  <c r="V313" i="7"/>
  <c r="V25" i="7"/>
  <c r="V97" i="7"/>
  <c r="V186" i="7"/>
  <c r="V258" i="7"/>
  <c r="V26" i="7"/>
  <c r="V98" i="7"/>
  <c r="V187" i="7"/>
  <c r="V259" i="7"/>
  <c r="V7" i="8"/>
  <c r="H126" i="11"/>
  <c r="H403" i="8"/>
  <c r="V485" i="8"/>
  <c r="V431" i="8"/>
  <c r="V253" i="8"/>
  <c r="V217" i="8"/>
  <c r="V43" i="7"/>
  <c r="V115" i="7"/>
  <c r="V204" i="7"/>
  <c r="V276" i="7"/>
  <c r="H367" i="8"/>
  <c r="V8" i="8"/>
  <c r="H387" i="8"/>
  <c r="K126" i="11"/>
  <c r="V467" i="8"/>
  <c r="V289" i="8"/>
  <c r="V61" i="7"/>
  <c r="V151" i="7"/>
  <c r="V222" i="7"/>
  <c r="V312" i="7"/>
  <c r="H368" i="8"/>
  <c r="H386" i="8"/>
  <c r="H405" i="8"/>
  <c r="V235" i="8"/>
  <c r="V503" i="8"/>
  <c r="V325" i="8"/>
  <c r="V7" i="7"/>
  <c r="V168" i="7"/>
  <c r="V8" i="7"/>
  <c r="V169" i="7"/>
  <c r="H369" i="8"/>
  <c r="H385" i="8"/>
  <c r="H404" i="8"/>
  <c r="V521" i="8"/>
  <c r="V343" i="8"/>
  <c r="V199" i="8"/>
  <c r="V449" i="8"/>
  <c r="V271" i="8"/>
  <c r="V539" i="8"/>
  <c r="V307" i="8"/>
  <c r="H366" i="8"/>
  <c r="H384" i="8"/>
  <c r="H127" i="11"/>
  <c r="H402" i="8"/>
  <c r="K127" i="11"/>
  <c r="U18" i="8"/>
  <c r="H19" i="8"/>
  <c r="I21" i="8" s="1"/>
  <c r="H468" i="8"/>
  <c r="H37" i="8"/>
  <c r="I39" i="8" s="1"/>
  <c r="H450" i="8"/>
  <c r="H55" i="8"/>
  <c r="I57" i="8" s="1"/>
  <c r="H486" i="8"/>
  <c r="H504" i="8"/>
  <c r="H432" i="8"/>
  <c r="H522" i="8"/>
  <c r="H136" i="6"/>
  <c r="H66" i="14"/>
  <c r="H118" i="6"/>
  <c r="H403" i="7"/>
  <c r="H475" i="7"/>
  <c r="H331" i="7"/>
  <c r="H383" i="8"/>
  <c r="H349" i="7"/>
  <c r="H421" i="7"/>
  <c r="H401" i="8"/>
  <c r="H365" i="8"/>
  <c r="H330" i="7"/>
  <c r="H402" i="7"/>
  <c r="H438" i="7"/>
  <c r="H348" i="7"/>
  <c r="H474" i="7"/>
  <c r="H367" i="7"/>
  <c r="H439" i="7"/>
  <c r="H384" i="7"/>
  <c r="H366" i="7"/>
  <c r="H420" i="7"/>
  <c r="H385" i="7"/>
  <c r="V45" i="2"/>
  <c r="V27" i="2"/>
  <c r="V368" i="8" l="1"/>
  <c r="V366" i="7"/>
  <c r="V474" i="7"/>
  <c r="V438" i="7"/>
  <c r="V384" i="7"/>
  <c r="W487" i="8"/>
  <c r="W540" i="8"/>
  <c r="W505" i="8"/>
  <c r="W451" i="8"/>
  <c r="W523" i="8"/>
  <c r="W469" i="8"/>
  <c r="W433" i="8"/>
  <c r="U376" i="8"/>
  <c r="U412" i="8"/>
  <c r="U394" i="8"/>
  <c r="V29" i="14"/>
  <c r="V37" i="7"/>
  <c r="U99" i="4"/>
  <c r="W99" i="4" s="1"/>
  <c r="V47" i="14"/>
  <c r="U27" i="4"/>
  <c r="W27" i="4" s="1"/>
  <c r="V367" i="8"/>
  <c r="U9" i="4"/>
  <c r="W9" i="4" s="1"/>
  <c r="U117" i="4"/>
  <c r="W117" i="4" s="1"/>
  <c r="U63" i="4"/>
  <c r="W63" i="4" s="1"/>
  <c r="V65" i="14"/>
  <c r="V11" i="14"/>
  <c r="V403" i="8"/>
  <c r="U81" i="4"/>
  <c r="W81" i="4" s="1"/>
  <c r="V117" i="6"/>
  <c r="V385" i="8"/>
  <c r="V135" i="6"/>
  <c r="H29" i="14"/>
  <c r="V28" i="14" s="1"/>
  <c r="V63" i="6"/>
  <c r="H47" i="14"/>
  <c r="V81" i="6"/>
  <c r="V9" i="5"/>
  <c r="H11" i="14"/>
  <c r="V10" i="5"/>
  <c r="V10" i="6"/>
  <c r="Q96" i="10"/>
  <c r="U25" i="4"/>
  <c r="Q123" i="10"/>
  <c r="T72" i="4"/>
  <c r="T108" i="4"/>
  <c r="V45" i="1"/>
  <c r="V81" i="3"/>
  <c r="U26" i="4"/>
  <c r="W26" i="4" s="1"/>
  <c r="U116" i="4"/>
  <c r="W116" i="4" s="1"/>
  <c r="U7" i="4"/>
  <c r="W7" i="4" s="1"/>
  <c r="U97" i="4"/>
  <c r="V9" i="3"/>
  <c r="V99" i="3"/>
  <c r="U62" i="4"/>
  <c r="W62" i="4" s="1"/>
  <c r="Q124" i="10"/>
  <c r="U61" i="4"/>
  <c r="Q95" i="10"/>
  <c r="T36" i="4"/>
  <c r="Q137" i="10"/>
  <c r="T90" i="4"/>
  <c r="T126" i="4"/>
  <c r="V9" i="1"/>
  <c r="V9" i="2"/>
  <c r="V27" i="3"/>
  <c r="U80" i="4"/>
  <c r="W80" i="4" s="1"/>
  <c r="Q138" i="10"/>
  <c r="U79" i="4"/>
  <c r="U115" i="4"/>
  <c r="U8" i="4"/>
  <c r="W8" i="4" s="1"/>
  <c r="U98" i="4"/>
  <c r="W98" i="4" s="1"/>
  <c r="V401" i="8"/>
  <c r="V432" i="8"/>
  <c r="V420" i="7"/>
  <c r="V270" i="7"/>
  <c r="V419" i="7"/>
  <c r="U196" i="7"/>
  <c r="U197" i="7"/>
  <c r="U268" i="7"/>
  <c r="U269" i="7"/>
  <c r="V450" i="8"/>
  <c r="V180" i="7"/>
  <c r="V329" i="7"/>
  <c r="V324" i="7"/>
  <c r="V473" i="7"/>
  <c r="V163" i="7"/>
  <c r="V216" i="7"/>
  <c r="V365" i="7"/>
  <c r="V55" i="7"/>
  <c r="U214" i="7"/>
  <c r="U215" i="7"/>
  <c r="U286" i="7"/>
  <c r="U287" i="7"/>
  <c r="V384" i="8"/>
  <c r="V330" i="7"/>
  <c r="V19" i="7"/>
  <c r="V19" i="8"/>
  <c r="V366" i="8"/>
  <c r="V486" i="8"/>
  <c r="V383" i="8"/>
  <c r="V365" i="8"/>
  <c r="V348" i="7"/>
  <c r="V109" i="7"/>
  <c r="U232" i="7"/>
  <c r="U233" i="7"/>
  <c r="U322" i="7"/>
  <c r="U323" i="7"/>
  <c r="V522" i="8"/>
  <c r="V504" i="8"/>
  <c r="V234" i="7"/>
  <c r="V383" i="7"/>
  <c r="V73" i="7"/>
  <c r="V468" i="8"/>
  <c r="V288" i="7"/>
  <c r="V437" i="7"/>
  <c r="V127" i="7"/>
  <c r="V402" i="8"/>
  <c r="V198" i="7"/>
  <c r="V347" i="7"/>
  <c r="V9" i="6"/>
  <c r="V62" i="6"/>
  <c r="V80" i="6"/>
  <c r="H37" i="4"/>
  <c r="I39" i="4" s="1"/>
  <c r="H73" i="4"/>
  <c r="I75" i="4" s="1"/>
  <c r="H109" i="4"/>
  <c r="I111" i="4" s="1"/>
  <c r="T18" i="4"/>
  <c r="H19" i="4"/>
  <c r="I21" i="4" s="1"/>
  <c r="H55" i="4"/>
  <c r="I57" i="4" s="1"/>
  <c r="H91" i="4"/>
  <c r="I93" i="4" s="1"/>
  <c r="H127" i="4"/>
  <c r="I129" i="4" s="1"/>
  <c r="H324" i="7"/>
  <c r="I325" i="7" s="1"/>
  <c r="V8" i="6"/>
  <c r="U179" i="7"/>
  <c r="H180" i="7"/>
  <c r="I182" i="7" s="1"/>
  <c r="H198" i="7"/>
  <c r="I200" i="7" s="1"/>
  <c r="H270" i="7"/>
  <c r="I272" i="7" s="1"/>
  <c r="H234" i="7"/>
  <c r="I236" i="7" s="1"/>
  <c r="H216" i="7"/>
  <c r="I218" i="7" s="1"/>
  <c r="H288" i="7"/>
  <c r="I290" i="7" s="1"/>
  <c r="H19" i="7"/>
  <c r="I21" i="7" s="1"/>
  <c r="U18" i="7"/>
  <c r="U72" i="7"/>
  <c r="H73" i="7"/>
  <c r="I75" i="7" s="1"/>
  <c r="U162" i="7"/>
  <c r="H163" i="7"/>
  <c r="I164" i="7" s="1"/>
  <c r="H37" i="7"/>
  <c r="I39" i="7" s="1"/>
  <c r="U36" i="7"/>
  <c r="H109" i="7"/>
  <c r="I111" i="7" s="1"/>
  <c r="U108" i="7"/>
  <c r="H55" i="7"/>
  <c r="I57" i="7" s="1"/>
  <c r="U54" i="7"/>
  <c r="U126" i="7"/>
  <c r="H127" i="7"/>
  <c r="I129" i="7" s="1"/>
  <c r="V8" i="5"/>
  <c r="H20" i="8"/>
  <c r="H377" i="8"/>
  <c r="I379" i="8" s="1"/>
  <c r="H56" i="8"/>
  <c r="H413" i="8"/>
  <c r="I415" i="8" s="1"/>
  <c r="H38" i="8"/>
  <c r="H395" i="8"/>
  <c r="I397" i="8" s="1"/>
  <c r="H133" i="6"/>
  <c r="H135" i="6"/>
  <c r="H134" i="6"/>
  <c r="H65" i="14"/>
  <c r="U71" i="7"/>
  <c r="U17" i="7"/>
  <c r="U161" i="7"/>
  <c r="U35" i="7"/>
  <c r="U107" i="7"/>
  <c r="U178" i="7"/>
  <c r="U53" i="7"/>
  <c r="U125" i="7"/>
  <c r="H365" i="7"/>
  <c r="H437" i="7"/>
  <c r="H419" i="7"/>
  <c r="H46" i="14"/>
  <c r="H347" i="7"/>
  <c r="H383" i="7"/>
  <c r="H329" i="7"/>
  <c r="H401" i="7"/>
  <c r="H473" i="7"/>
  <c r="H64" i="14"/>
  <c r="H28" i="14"/>
  <c r="H117" i="6"/>
  <c r="H10" i="14"/>
  <c r="H116" i="6"/>
  <c r="G376" i="7"/>
  <c r="G448" i="7"/>
  <c r="H115" i="6"/>
  <c r="G394" i="7"/>
  <c r="G340" i="7"/>
  <c r="G412" i="7"/>
  <c r="G484" i="7"/>
  <c r="G358" i="7"/>
  <c r="G430" i="7"/>
  <c r="W97" i="4" l="1"/>
  <c r="U109" i="4"/>
  <c r="U91" i="4"/>
  <c r="W79" i="4"/>
  <c r="W61" i="4"/>
  <c r="U73" i="4"/>
  <c r="W25" i="4"/>
  <c r="U37" i="4"/>
  <c r="W115" i="4"/>
  <c r="U127" i="4"/>
  <c r="W57" i="7"/>
  <c r="W129" i="7"/>
  <c r="W75" i="7"/>
  <c r="W21" i="7"/>
  <c r="Y324" i="7"/>
  <c r="W325" i="7"/>
  <c r="W39" i="7"/>
  <c r="W164" i="7"/>
  <c r="W111" i="7"/>
  <c r="W200" i="7"/>
  <c r="W218" i="7"/>
  <c r="W236" i="7"/>
  <c r="W272" i="7"/>
  <c r="W290" i="7"/>
  <c r="W182" i="7"/>
  <c r="W21" i="8"/>
  <c r="V27" i="14"/>
  <c r="V10" i="14"/>
  <c r="V46" i="14"/>
  <c r="V64" i="14"/>
  <c r="V134" i="6"/>
  <c r="V116" i="6"/>
  <c r="V63" i="14"/>
  <c r="V9" i="14"/>
  <c r="V45" i="14"/>
  <c r="U19" i="4"/>
  <c r="V21" i="4" s="1"/>
  <c r="V128" i="7"/>
  <c r="V449" i="7"/>
  <c r="V289" i="7"/>
  <c r="U375" i="7"/>
  <c r="V56" i="7"/>
  <c r="V377" i="7"/>
  <c r="V217" i="7"/>
  <c r="V341" i="7"/>
  <c r="V181" i="7"/>
  <c r="U430" i="7"/>
  <c r="U357" i="7"/>
  <c r="V413" i="8"/>
  <c r="U393" i="7"/>
  <c r="V20" i="7"/>
  <c r="U448" i="7"/>
  <c r="V38" i="7"/>
  <c r="V485" i="7"/>
  <c r="V359" i="7"/>
  <c r="V199" i="7"/>
  <c r="U484" i="7"/>
  <c r="V110" i="7"/>
  <c r="V395" i="8"/>
  <c r="U376" i="7"/>
  <c r="U429" i="7"/>
  <c r="U358" i="7"/>
  <c r="V74" i="7"/>
  <c r="V395" i="7"/>
  <c r="V235" i="7"/>
  <c r="U483" i="7"/>
  <c r="U394" i="7"/>
  <c r="V20" i="8"/>
  <c r="V377" i="8"/>
  <c r="U447" i="7"/>
  <c r="V431" i="7"/>
  <c r="V271" i="7"/>
  <c r="V133" i="6"/>
  <c r="V115" i="6"/>
  <c r="U340" i="7"/>
  <c r="H395" i="7"/>
  <c r="I397" i="7" s="1"/>
  <c r="H235" i="7"/>
  <c r="H199" i="7"/>
  <c r="H359" i="7"/>
  <c r="I361" i="7" s="1"/>
  <c r="H289" i="7"/>
  <c r="H449" i="7"/>
  <c r="I451" i="7" s="1"/>
  <c r="V132" i="6"/>
  <c r="H341" i="7"/>
  <c r="I343" i="7" s="1"/>
  <c r="H181" i="7"/>
  <c r="H485" i="7"/>
  <c r="I486" i="7" s="1"/>
  <c r="H217" i="7"/>
  <c r="H377" i="7"/>
  <c r="I379" i="7" s="1"/>
  <c r="H271" i="7"/>
  <c r="H431" i="7"/>
  <c r="I433" i="7" s="1"/>
  <c r="V114" i="6"/>
  <c r="H128" i="7"/>
  <c r="H38" i="7"/>
  <c r="H20" i="7"/>
  <c r="H110" i="7"/>
  <c r="H56" i="7"/>
  <c r="H74" i="7"/>
  <c r="H414" i="8"/>
  <c r="H378" i="8"/>
  <c r="H396" i="8"/>
  <c r="U339" i="7"/>
  <c r="V39" i="4" l="1"/>
  <c r="V93" i="4"/>
  <c r="V129" i="4"/>
  <c r="V75" i="4"/>
  <c r="V111" i="4"/>
  <c r="W486" i="7"/>
  <c r="W361" i="7"/>
  <c r="W379" i="7"/>
  <c r="W397" i="7"/>
  <c r="W433" i="7"/>
  <c r="W451" i="7"/>
  <c r="W343" i="7"/>
  <c r="W415" i="8"/>
  <c r="W397" i="8"/>
  <c r="W379" i="8"/>
  <c r="V396" i="7"/>
  <c r="V432" i="7"/>
  <c r="V414" i="8"/>
  <c r="V450" i="7"/>
  <c r="V396" i="8"/>
  <c r="V360" i="7"/>
  <c r="V378" i="8"/>
  <c r="V342" i="7"/>
  <c r="V378" i="7"/>
  <c r="H432" i="7"/>
  <c r="H360" i="7"/>
  <c r="H396" i="7"/>
  <c r="H342" i="7"/>
  <c r="H450" i="7"/>
  <c r="H378" i="7"/>
  <c r="V44" i="2"/>
  <c r="V26" i="2"/>
  <c r="U357" i="8"/>
  <c r="U358" i="8"/>
  <c r="U339" i="8"/>
  <c r="U340" i="8"/>
  <c r="U321" i="8"/>
  <c r="U322" i="8"/>
  <c r="U303" i="8"/>
  <c r="U304" i="8"/>
  <c r="U285" i="8"/>
  <c r="U286" i="8"/>
  <c r="U267" i="8"/>
  <c r="U268" i="8"/>
  <c r="U249" i="8"/>
  <c r="U250" i="8"/>
  <c r="U231" i="8"/>
  <c r="U232" i="8"/>
  <c r="U213" i="8"/>
  <c r="U214" i="8"/>
  <c r="U321" i="7"/>
  <c r="U285" i="7"/>
  <c r="U267" i="7"/>
  <c r="U231" i="7"/>
  <c r="U213" i="7"/>
  <c r="U195" i="7"/>
  <c r="V62" i="1" l="1"/>
  <c r="V44" i="1"/>
  <c r="V8" i="1"/>
  <c r="G484" i="8"/>
  <c r="G483" i="8"/>
  <c r="V8" i="2"/>
  <c r="V26" i="3"/>
  <c r="V80" i="3"/>
  <c r="V8" i="3"/>
  <c r="V98" i="3"/>
  <c r="V25" i="5"/>
  <c r="V43" i="5"/>
  <c r="V7" i="5"/>
  <c r="V97" i="3"/>
  <c r="U195" i="8"/>
  <c r="U16" i="8"/>
  <c r="U428" i="8"/>
  <c r="U393" i="8"/>
  <c r="U429" i="8"/>
  <c r="U17" i="8"/>
  <c r="U196" i="8"/>
  <c r="V61" i="5"/>
  <c r="V60" i="6"/>
  <c r="V7" i="6"/>
  <c r="H132" i="6"/>
  <c r="V78" i="6"/>
  <c r="V25" i="1"/>
  <c r="V61" i="1"/>
  <c r="V25" i="2"/>
  <c r="V25" i="3"/>
  <c r="V7" i="1"/>
  <c r="V43" i="1"/>
  <c r="V7" i="2"/>
  <c r="V43" i="2"/>
  <c r="V7" i="3"/>
  <c r="V79" i="3"/>
  <c r="H63" i="14"/>
  <c r="H27" i="14"/>
  <c r="H9" i="14"/>
  <c r="H45" i="14"/>
  <c r="U16" i="7"/>
  <c r="U52" i="7"/>
  <c r="U124" i="7"/>
  <c r="U70" i="7"/>
  <c r="U160" i="7"/>
  <c r="U34" i="7"/>
  <c r="U106" i="7"/>
  <c r="U177" i="7"/>
  <c r="G109" i="8"/>
  <c r="H111" i="8" s="1"/>
  <c r="G411" i="7"/>
  <c r="G483" i="7"/>
  <c r="H26" i="14"/>
  <c r="H62" i="14"/>
  <c r="G447" i="7"/>
  <c r="H8" i="14"/>
  <c r="H44" i="14"/>
  <c r="G465" i="8"/>
  <c r="G501" i="8"/>
  <c r="G411" i="8"/>
  <c r="G447" i="8"/>
  <c r="H114" i="6"/>
  <c r="G339" i="7"/>
  <c r="G466" i="8"/>
  <c r="G357" i="7"/>
  <c r="G412" i="8"/>
  <c r="G538" i="8"/>
  <c r="G375" i="7"/>
  <c r="G520" i="8"/>
  <c r="G375" i="8"/>
  <c r="G376" i="8"/>
  <c r="G429" i="8"/>
  <c r="G502" i="8"/>
  <c r="G429" i="7"/>
  <c r="G393" i="7"/>
  <c r="G91" i="8"/>
  <c r="H93" i="8" s="1"/>
  <c r="G393" i="8"/>
  <c r="G430" i="8"/>
  <c r="G519" i="8"/>
  <c r="G394" i="8"/>
  <c r="G448" i="8"/>
  <c r="G537" i="8"/>
  <c r="V37" i="5" l="1"/>
  <c r="W39" i="5" s="1"/>
  <c r="V73" i="5"/>
  <c r="V19" i="5"/>
  <c r="V20" i="5" s="1"/>
  <c r="V55" i="5"/>
  <c r="W57" i="5" s="1"/>
  <c r="V61" i="14"/>
  <c r="V73" i="1"/>
  <c r="W74" i="1" s="1"/>
  <c r="V43" i="14"/>
  <c r="V25" i="14"/>
  <c r="V26" i="14"/>
  <c r="V55" i="1"/>
  <c r="W57" i="1" s="1"/>
  <c r="V37" i="1"/>
  <c r="W39" i="1" s="1"/>
  <c r="V19" i="1"/>
  <c r="W74" i="5"/>
  <c r="U392" i="7"/>
  <c r="U428" i="7"/>
  <c r="U446" i="7"/>
  <c r="U356" i="7"/>
  <c r="U374" i="7"/>
  <c r="U482" i="7"/>
  <c r="V19" i="2"/>
  <c r="W21" i="2" s="1"/>
  <c r="V37" i="2"/>
  <c r="W39" i="2" s="1"/>
  <c r="U537" i="8"/>
  <c r="U410" i="8"/>
  <c r="U519" i="8"/>
  <c r="U375" i="8"/>
  <c r="U482" i="8"/>
  <c r="V55" i="2"/>
  <c r="W57" i="2" s="1"/>
  <c r="V8" i="14"/>
  <c r="V62" i="14"/>
  <c r="V44" i="14"/>
  <c r="U500" i="8"/>
  <c r="U392" i="8"/>
  <c r="U483" i="8"/>
  <c r="U411" i="8"/>
  <c r="U447" i="8"/>
  <c r="U501" i="8"/>
  <c r="U374" i="8"/>
  <c r="U536" i="8"/>
  <c r="U464" i="8"/>
  <c r="U465" i="8"/>
  <c r="U518" i="8"/>
  <c r="U446" i="8"/>
  <c r="U338" i="7"/>
  <c r="V7" i="14"/>
  <c r="V56" i="5"/>
  <c r="V113" i="6"/>
  <c r="V72" i="6"/>
  <c r="W74" i="6" s="1"/>
  <c r="V19" i="6"/>
  <c r="W21" i="6" s="1"/>
  <c r="V90" i="6"/>
  <c r="W92" i="6" s="1"/>
  <c r="V131" i="6"/>
  <c r="V91" i="3"/>
  <c r="W93" i="3" s="1"/>
  <c r="V19" i="3"/>
  <c r="W21" i="3" s="1"/>
  <c r="V109" i="3"/>
  <c r="W111" i="3" s="1"/>
  <c r="V37" i="3"/>
  <c r="W39" i="3" s="1"/>
  <c r="V38" i="5" l="1"/>
  <c r="V73" i="14"/>
  <c r="W74" i="14" s="1"/>
  <c r="W21" i="5"/>
  <c r="V38" i="1"/>
  <c r="V20" i="1"/>
  <c r="W21" i="1"/>
  <c r="V56" i="1"/>
  <c r="V37" i="14"/>
  <c r="V125" i="6"/>
  <c r="W127" i="6" s="1"/>
  <c r="V19" i="14"/>
  <c r="V143" i="6"/>
  <c r="W145" i="6" s="1"/>
  <c r="V55" i="14"/>
  <c r="W39" i="14" l="1"/>
  <c r="W57" i="14"/>
  <c r="Y19" i="14"/>
  <c r="W21" i="14"/>
  <c r="V38" i="14"/>
  <c r="V56" i="14"/>
  <c r="V20" i="14"/>
  <c r="U159" i="7" l="1"/>
  <c r="U158" i="7"/>
  <c r="U157" i="7"/>
  <c r="U156" i="7"/>
  <c r="U152" i="7"/>
  <c r="U151" i="7"/>
  <c r="U155" i="7"/>
  <c r="U154" i="7"/>
  <c r="T162" i="7"/>
  <c r="U153" i="7"/>
  <c r="G163" i="7"/>
  <c r="H164" i="7" s="1"/>
  <c r="H24" i="4"/>
  <c r="H42" i="4" s="1"/>
  <c r="H60" i="4" s="1"/>
  <c r="H78" i="4" s="1"/>
  <c r="H96" i="4" s="1"/>
  <c r="H114" i="4" s="1"/>
  <c r="H132" i="4" s="1"/>
  <c r="H150" i="4" s="1"/>
  <c r="H96" i="3"/>
  <c r="H114" i="3" s="1"/>
  <c r="H132" i="3" s="1"/>
  <c r="H24" i="3"/>
  <c r="H42" i="3" s="1"/>
  <c r="H60" i="3" s="1"/>
  <c r="H24" i="2"/>
  <c r="H42" i="2" s="1"/>
  <c r="H60" i="2" s="1"/>
  <c r="H78" i="2" s="1"/>
  <c r="C24" i="2"/>
  <c r="D24" i="2" s="1"/>
  <c r="E24" i="2" s="1"/>
  <c r="F24" i="2" s="1"/>
  <c r="G24" i="2" s="1"/>
  <c r="P24" i="2"/>
  <c r="Q24" i="2" s="1"/>
  <c r="R24" i="2" s="1"/>
  <c r="S24" i="2" s="1"/>
  <c r="T24" i="2" s="1"/>
  <c r="C6" i="2"/>
  <c r="D6" i="2" s="1"/>
  <c r="E6" i="2" s="1"/>
  <c r="F6" i="2" s="1"/>
  <c r="G6" i="2" s="1"/>
  <c r="P6" i="2"/>
  <c r="Q6" i="2" s="1"/>
  <c r="R6" i="2" s="1"/>
  <c r="S6" i="2" s="1"/>
  <c r="P60" i="1"/>
  <c r="Q60" i="1" s="1"/>
  <c r="R60" i="1" s="1"/>
  <c r="S60" i="1" s="1"/>
  <c r="T60" i="1" s="1"/>
  <c r="U60" i="1" s="1"/>
  <c r="P42" i="1"/>
  <c r="Q42" i="1" s="1"/>
  <c r="R42" i="1" s="1"/>
  <c r="S42" i="1" s="1"/>
  <c r="T42" i="1" s="1"/>
  <c r="U42" i="1" s="1"/>
  <c r="P24" i="1"/>
  <c r="Q24" i="1" s="1"/>
  <c r="R24" i="1" s="1"/>
  <c r="S24" i="1" s="1"/>
  <c r="T24" i="1" s="1"/>
  <c r="U24" i="1" s="1"/>
  <c r="Q133" i="10" l="1"/>
  <c r="T70" i="4"/>
  <c r="Q106" i="10"/>
  <c r="T35" i="4"/>
  <c r="Q134" i="10"/>
  <c r="T71" i="4"/>
  <c r="Q162" i="10"/>
  <c r="T107" i="4"/>
  <c r="Q147" i="10"/>
  <c r="T88" i="4"/>
  <c r="Q175" i="10"/>
  <c r="T124" i="4"/>
  <c r="Q119" i="10"/>
  <c r="T52" i="4"/>
  <c r="Q120" i="10"/>
  <c r="T53" i="4"/>
  <c r="Q148" i="10"/>
  <c r="T89" i="4"/>
  <c r="Q176" i="10"/>
  <c r="T125" i="4"/>
  <c r="Q105" i="10"/>
  <c r="T34" i="4"/>
  <c r="Q161" i="10"/>
  <c r="T106" i="4"/>
  <c r="H37" i="5"/>
  <c r="I39" i="5" s="1"/>
  <c r="U36" i="5"/>
  <c r="U54" i="5"/>
  <c r="H55" i="5"/>
  <c r="I57" i="5" s="1"/>
  <c r="U71" i="6"/>
  <c r="H72" i="6"/>
  <c r="I74" i="6" s="1"/>
  <c r="H73" i="5"/>
  <c r="U89" i="6"/>
  <c r="H131" i="6"/>
  <c r="H90" i="6"/>
  <c r="I92" i="6" s="1"/>
  <c r="U18" i="5"/>
  <c r="H19" i="5"/>
  <c r="I21" i="5" s="1"/>
  <c r="H19" i="6"/>
  <c r="I21" i="6" s="1"/>
  <c r="T36" i="2"/>
  <c r="T34" i="2"/>
  <c r="T32" i="2"/>
  <c r="T30" i="2"/>
  <c r="T28" i="2"/>
  <c r="T26" i="2"/>
  <c r="T35" i="2"/>
  <c r="T31" i="2"/>
  <c r="T27" i="2"/>
  <c r="T33" i="2"/>
  <c r="T29" i="2"/>
  <c r="T25" i="2"/>
  <c r="U54" i="2"/>
  <c r="U53" i="2"/>
  <c r="U90" i="3"/>
  <c r="U89" i="3"/>
  <c r="U18" i="6"/>
  <c r="U35" i="2"/>
  <c r="U33" i="2"/>
  <c r="U31" i="2"/>
  <c r="U29" i="2"/>
  <c r="U27" i="2"/>
  <c r="U34" i="2"/>
  <c r="U30" i="2"/>
  <c r="U26" i="2"/>
  <c r="U25" i="2"/>
  <c r="U36" i="2"/>
  <c r="U32" i="2"/>
  <c r="U28" i="2"/>
  <c r="U35" i="3"/>
  <c r="U36" i="3"/>
  <c r="U54" i="3"/>
  <c r="U53" i="3"/>
  <c r="U107" i="3"/>
  <c r="U108" i="3"/>
  <c r="U72" i="5"/>
  <c r="U72" i="1"/>
  <c r="H73" i="1"/>
  <c r="U18" i="2"/>
  <c r="H19" i="2"/>
  <c r="I21" i="2" s="1"/>
  <c r="H55" i="2"/>
  <c r="I57" i="2" s="1"/>
  <c r="U18" i="3"/>
  <c r="H19" i="3"/>
  <c r="I21" i="3" s="1"/>
  <c r="H109" i="3"/>
  <c r="I111" i="3" s="1"/>
  <c r="T17" i="4"/>
  <c r="U36" i="1"/>
  <c r="H37" i="1"/>
  <c r="I39" i="1" s="1"/>
  <c r="H37" i="2"/>
  <c r="I39" i="2" s="1"/>
  <c r="U18" i="1"/>
  <c r="H19" i="1"/>
  <c r="I21" i="1" s="1"/>
  <c r="H37" i="3"/>
  <c r="I39" i="3" s="1"/>
  <c r="H91" i="3"/>
  <c r="I93" i="3" s="1"/>
  <c r="H55" i="1"/>
  <c r="I57" i="1" s="1"/>
  <c r="U54" i="1"/>
  <c r="H55" i="3"/>
  <c r="U53" i="1"/>
  <c r="T16" i="4"/>
  <c r="U71" i="1"/>
  <c r="U17" i="2"/>
  <c r="U17" i="3"/>
  <c r="U35" i="1"/>
  <c r="U17" i="1"/>
  <c r="U163" i="7"/>
  <c r="V164" i="7" s="1"/>
  <c r="H113" i="6"/>
  <c r="H7" i="14"/>
  <c r="H80" i="14" s="1"/>
  <c r="H61" i="14"/>
  <c r="H126" i="14" s="1"/>
  <c r="H25" i="14"/>
  <c r="H95" i="14" s="1"/>
  <c r="H43" i="14"/>
  <c r="H110" i="14" s="1"/>
  <c r="S35" i="2"/>
  <c r="P28" i="2"/>
  <c r="Q25" i="2"/>
  <c r="B37" i="2"/>
  <c r="R29" i="2"/>
  <c r="R25" i="2"/>
  <c r="P27" i="2"/>
  <c r="P36" i="2"/>
  <c r="C37" i="2"/>
  <c r="R34" i="2"/>
  <c r="Q33" i="2"/>
  <c r="G37" i="2"/>
  <c r="R30" i="2"/>
  <c r="Q29" i="2"/>
  <c r="S27" i="2"/>
  <c r="Z27" i="2" s="1"/>
  <c r="R26" i="2"/>
  <c r="S30" i="2"/>
  <c r="P32" i="2"/>
  <c r="O37" i="2"/>
  <c r="S31" i="2"/>
  <c r="S26" i="2"/>
  <c r="Z26" i="2" s="1"/>
  <c r="F37" i="2"/>
  <c r="S36" i="2"/>
  <c r="R35" i="2"/>
  <c r="Q34" i="2"/>
  <c r="P33" i="2"/>
  <c r="S32" i="2"/>
  <c r="R31" i="2"/>
  <c r="Q30" i="2"/>
  <c r="P29" i="2"/>
  <c r="S28" i="2"/>
  <c r="Z28" i="2" s="1"/>
  <c r="R27" i="2"/>
  <c r="Q26" i="2"/>
  <c r="P25" i="2"/>
  <c r="E37" i="2"/>
  <c r="R36" i="2"/>
  <c r="Q35" i="2"/>
  <c r="P34" i="2"/>
  <c r="S33" i="2"/>
  <c r="R32" i="2"/>
  <c r="Q31" i="2"/>
  <c r="P30" i="2"/>
  <c r="S29" i="2"/>
  <c r="Z29" i="2" s="1"/>
  <c r="R28" i="2"/>
  <c r="Q27" i="2"/>
  <c r="P26" i="2"/>
  <c r="S25" i="2"/>
  <c r="Z25" i="2" s="1"/>
  <c r="D37" i="2"/>
  <c r="Q36" i="2"/>
  <c r="P35" i="2"/>
  <c r="S34" i="2"/>
  <c r="R33" i="2"/>
  <c r="Q32" i="2"/>
  <c r="P31" i="2"/>
  <c r="Q28" i="2"/>
  <c r="U52" i="2"/>
  <c r="U106" i="3"/>
  <c r="U88" i="3"/>
  <c r="U34" i="3"/>
  <c r="U356" i="8"/>
  <c r="U338" i="8"/>
  <c r="U320" i="8"/>
  <c r="U302" i="8"/>
  <c r="U284" i="8"/>
  <c r="U266" i="8"/>
  <c r="U248" i="8"/>
  <c r="U230" i="8"/>
  <c r="U212" i="8"/>
  <c r="U15" i="8"/>
  <c r="U230" i="7"/>
  <c r="H130" i="14" l="1"/>
  <c r="I131" i="14"/>
  <c r="H99" i="14"/>
  <c r="I100" i="14"/>
  <c r="H84" i="14"/>
  <c r="I85" i="14"/>
  <c r="H114" i="14"/>
  <c r="I115" i="14"/>
  <c r="I74" i="1"/>
  <c r="U142" i="6"/>
  <c r="U124" i="6"/>
  <c r="G482" i="8"/>
  <c r="U463" i="8"/>
  <c r="U194" i="8"/>
  <c r="U445" i="8"/>
  <c r="U517" i="8"/>
  <c r="U36" i="14"/>
  <c r="H20" i="5"/>
  <c r="H143" i="6"/>
  <c r="I145" i="6" s="1"/>
  <c r="H56" i="5"/>
  <c r="H38" i="5"/>
  <c r="T37" i="2"/>
  <c r="H125" i="6"/>
  <c r="I127" i="6" s="1"/>
  <c r="U54" i="14"/>
  <c r="U37" i="2"/>
  <c r="V39" i="2" s="1"/>
  <c r="U72" i="14"/>
  <c r="H73" i="14"/>
  <c r="I74" i="14" s="1"/>
  <c r="H55" i="14"/>
  <c r="I57" i="14" s="1"/>
  <c r="H39" i="2"/>
  <c r="H37" i="14"/>
  <c r="I39" i="14" s="1"/>
  <c r="H19" i="14"/>
  <c r="I21" i="14" s="1"/>
  <c r="U18" i="14"/>
  <c r="H56" i="1"/>
  <c r="H20" i="1"/>
  <c r="H38" i="1"/>
  <c r="U70" i="1"/>
  <c r="U16" i="1"/>
  <c r="U16" i="3"/>
  <c r="U16" i="2"/>
  <c r="U52" i="1"/>
  <c r="U34" i="1"/>
  <c r="C39" i="2"/>
  <c r="R37" i="2"/>
  <c r="G39" i="2"/>
  <c r="Q37" i="2"/>
  <c r="D39" i="2"/>
  <c r="S37" i="2"/>
  <c r="E39" i="2"/>
  <c r="F39" i="2"/>
  <c r="P37" i="2"/>
  <c r="G374" i="8"/>
  <c r="G518" i="8"/>
  <c r="G500" i="8"/>
  <c r="G464" i="8"/>
  <c r="G410" i="8"/>
  <c r="G428" i="8"/>
  <c r="G446" i="8"/>
  <c r="G392" i="8"/>
  <c r="G536" i="8"/>
  <c r="U373" i="8" l="1"/>
  <c r="U481" i="8"/>
  <c r="U499" i="8"/>
  <c r="U427" i="8"/>
  <c r="U391" i="8"/>
  <c r="U409" i="8"/>
  <c r="U535" i="8"/>
  <c r="T39" i="2"/>
  <c r="U39" i="2"/>
  <c r="H20" i="14"/>
  <c r="H38" i="14"/>
  <c r="H56" i="14"/>
  <c r="R39" i="2"/>
  <c r="Q39" i="2"/>
  <c r="P39" i="2"/>
  <c r="S39" i="2"/>
  <c r="U320" i="7"/>
  <c r="U284" i="7"/>
  <c r="U266" i="7"/>
  <c r="U212" i="7"/>
  <c r="U194" i="7"/>
  <c r="U176" i="7"/>
  <c r="U105" i="7"/>
  <c r="U33" i="7"/>
  <c r="U15" i="7"/>
  <c r="U53" i="5"/>
  <c r="U35" i="5"/>
  <c r="U481" i="7" l="1"/>
  <c r="U427" i="7"/>
  <c r="U355" i="7"/>
  <c r="U34" i="5"/>
  <c r="U52" i="5"/>
  <c r="G141" i="6"/>
  <c r="U87" i="6"/>
  <c r="G142" i="6"/>
  <c r="U88" i="6"/>
  <c r="U34" i="6"/>
  <c r="U69" i="6"/>
  <c r="H74" i="5"/>
  <c r="U35" i="6"/>
  <c r="U70" i="6"/>
  <c r="U69" i="7"/>
  <c r="U337" i="7"/>
  <c r="U51" i="7"/>
  <c r="U123" i="7"/>
  <c r="G18" i="14"/>
  <c r="U17" i="5"/>
  <c r="G54" i="14"/>
  <c r="U17" i="6"/>
  <c r="G36" i="14"/>
  <c r="U71" i="5"/>
  <c r="G482" i="7"/>
  <c r="G17" i="14"/>
  <c r="U16" i="5"/>
  <c r="G53" i="14"/>
  <c r="U16" i="6"/>
  <c r="U70" i="5"/>
  <c r="G35" i="14"/>
  <c r="G71" i="14"/>
  <c r="G72" i="14"/>
  <c r="G123" i="6"/>
  <c r="G428" i="7"/>
  <c r="G446" i="7"/>
  <c r="G410" i="7"/>
  <c r="G124" i="6"/>
  <c r="G338" i="7"/>
  <c r="G356" i="7"/>
  <c r="G374" i="7"/>
  <c r="G392" i="7"/>
  <c r="U319" i="7"/>
  <c r="U283" i="7"/>
  <c r="U265" i="7"/>
  <c r="U229" i="7"/>
  <c r="U211" i="7"/>
  <c r="U193" i="7"/>
  <c r="U175" i="7"/>
  <c r="U104" i="7"/>
  <c r="U32" i="7"/>
  <c r="U14" i="7"/>
  <c r="U391" i="7" l="1"/>
  <c r="U445" i="7"/>
  <c r="U480" i="7"/>
  <c r="U373" i="7"/>
  <c r="Q104" i="10"/>
  <c r="T33" i="4"/>
  <c r="Q132" i="10"/>
  <c r="T69" i="4"/>
  <c r="Q160" i="10"/>
  <c r="T105" i="4"/>
  <c r="Q103" i="10"/>
  <c r="T32" i="4"/>
  <c r="Q131" i="10"/>
  <c r="T68" i="4"/>
  <c r="Q159" i="10"/>
  <c r="T104" i="4"/>
  <c r="Q146" i="10"/>
  <c r="T87" i="4"/>
  <c r="Q174" i="10"/>
  <c r="T123" i="4"/>
  <c r="Q118" i="10"/>
  <c r="T51" i="4"/>
  <c r="Q117" i="10"/>
  <c r="T50" i="4"/>
  <c r="Q145" i="10"/>
  <c r="T86" i="4"/>
  <c r="Q173" i="10"/>
  <c r="T122" i="4"/>
  <c r="U354" i="7"/>
  <c r="U426" i="7"/>
  <c r="U140" i="6"/>
  <c r="U35" i="14"/>
  <c r="U53" i="14"/>
  <c r="U52" i="14"/>
  <c r="U34" i="14"/>
  <c r="U141" i="6"/>
  <c r="U17" i="14"/>
  <c r="U71" i="14"/>
  <c r="U50" i="7"/>
  <c r="U122" i="7"/>
  <c r="U68" i="7"/>
  <c r="U336" i="7"/>
  <c r="U123" i="6"/>
  <c r="T15" i="4"/>
  <c r="U70" i="14"/>
  <c r="U16" i="14"/>
  <c r="U122" i="6"/>
  <c r="T14" i="4"/>
  <c r="G355" i="7"/>
  <c r="G409" i="7"/>
  <c r="G391" i="7"/>
  <c r="G337" i="7"/>
  <c r="G481" i="7"/>
  <c r="G445" i="7"/>
  <c r="G373" i="7"/>
  <c r="G427" i="7"/>
  <c r="U444" i="7" l="1"/>
  <c r="U372" i="7"/>
  <c r="U390" i="7"/>
  <c r="U318" i="7"/>
  <c r="U282" i="7"/>
  <c r="U264" i="7"/>
  <c r="U228" i="7"/>
  <c r="U210" i="7"/>
  <c r="U192" i="7"/>
  <c r="U174" i="7"/>
  <c r="U103" i="7"/>
  <c r="U31" i="7"/>
  <c r="U13" i="7"/>
  <c r="U51" i="5"/>
  <c r="U33" i="5"/>
  <c r="U479" i="7" l="1"/>
  <c r="U353" i="7"/>
  <c r="U425" i="7"/>
  <c r="U33" i="6"/>
  <c r="U68" i="6"/>
  <c r="G140" i="6"/>
  <c r="U86" i="6"/>
  <c r="U51" i="2"/>
  <c r="U87" i="3"/>
  <c r="U33" i="3"/>
  <c r="U105" i="3"/>
  <c r="U49" i="7"/>
  <c r="U121" i="7"/>
  <c r="U67" i="7"/>
  <c r="U335" i="7"/>
  <c r="U69" i="1"/>
  <c r="U15" i="5"/>
  <c r="U33" i="1"/>
  <c r="U51" i="1"/>
  <c r="U15" i="3"/>
  <c r="U15" i="1"/>
  <c r="U15" i="2"/>
  <c r="U69" i="5"/>
  <c r="U15" i="6"/>
  <c r="G70" i="14"/>
  <c r="G372" i="7"/>
  <c r="G444" i="7"/>
  <c r="G34" i="14"/>
  <c r="G426" i="7"/>
  <c r="G336" i="7"/>
  <c r="G122" i="6"/>
  <c r="G354" i="7"/>
  <c r="G390" i="7"/>
  <c r="G408" i="7"/>
  <c r="G480" i="7"/>
  <c r="G16" i="14"/>
  <c r="G52" i="14"/>
  <c r="U355" i="8"/>
  <c r="U337" i="8"/>
  <c r="U319" i="8"/>
  <c r="U283" i="8"/>
  <c r="U265" i="8"/>
  <c r="U247" i="8"/>
  <c r="U229" i="8"/>
  <c r="U211" i="8"/>
  <c r="U14" i="8"/>
  <c r="U389" i="7" l="1"/>
  <c r="U443" i="7"/>
  <c r="U371" i="7"/>
  <c r="U139" i="6"/>
  <c r="U282" i="8"/>
  <c r="U354" i="8"/>
  <c r="U228" i="8"/>
  <c r="U245" i="8"/>
  <c r="U300" i="8"/>
  <c r="U317" i="8"/>
  <c r="U227" i="8"/>
  <c r="U299" i="8"/>
  <c r="U210" i="8"/>
  <c r="U209" i="8"/>
  <c r="U264" i="8"/>
  <c r="U281" i="8"/>
  <c r="U336" i="8"/>
  <c r="U353" i="8"/>
  <c r="U246" i="8"/>
  <c r="U263" i="8"/>
  <c r="G481" i="8"/>
  <c r="U301" i="8"/>
  <c r="U318" i="8"/>
  <c r="U335" i="8"/>
  <c r="G480" i="8"/>
  <c r="G479" i="8"/>
  <c r="U462" i="8"/>
  <c r="U193" i="8"/>
  <c r="U444" i="8"/>
  <c r="U192" i="8"/>
  <c r="U443" i="8"/>
  <c r="U13" i="8"/>
  <c r="U191" i="8"/>
  <c r="U408" i="8"/>
  <c r="U33" i="14"/>
  <c r="U51" i="14"/>
  <c r="U15" i="14"/>
  <c r="U69" i="14"/>
  <c r="U121" i="6"/>
  <c r="G463" i="8"/>
  <c r="G535" i="8"/>
  <c r="G498" i="8"/>
  <c r="G445" i="8"/>
  <c r="G462" i="8"/>
  <c r="G534" i="8"/>
  <c r="G444" i="8"/>
  <c r="G461" i="8"/>
  <c r="G516" i="8"/>
  <c r="G409" i="8"/>
  <c r="G426" i="8"/>
  <c r="G443" i="8"/>
  <c r="G391" i="8"/>
  <c r="G408" i="8"/>
  <c r="G425" i="8"/>
  <c r="G390" i="8"/>
  <c r="G407" i="8"/>
  <c r="G427" i="8"/>
  <c r="G389" i="8"/>
  <c r="G497" i="8"/>
  <c r="G372" i="8"/>
  <c r="G499" i="8"/>
  <c r="G515" i="8"/>
  <c r="G517" i="8"/>
  <c r="G533" i="8"/>
  <c r="G373" i="8"/>
  <c r="U460" i="8" l="1"/>
  <c r="U515" i="8"/>
  <c r="U461" i="8"/>
  <c r="U442" i="8"/>
  <c r="U480" i="8"/>
  <c r="U389" i="8"/>
  <c r="U372" i="8"/>
  <c r="U388" i="8"/>
  <c r="U426" i="8"/>
  <c r="U532" i="8"/>
  <c r="U424" i="8"/>
  <c r="U514" i="8"/>
  <c r="U425" i="8"/>
  <c r="U390" i="8"/>
  <c r="U371" i="8"/>
  <c r="U533" i="8"/>
  <c r="U478" i="8"/>
  <c r="U406" i="8"/>
  <c r="U496" i="8"/>
  <c r="U497" i="8"/>
  <c r="U498" i="8"/>
  <c r="U516" i="8"/>
  <c r="U534" i="8"/>
  <c r="U479" i="8"/>
  <c r="U407" i="8"/>
  <c r="U12" i="8" l="1"/>
  <c r="U263" i="7"/>
  <c r="U317" i="7"/>
  <c r="U281" i="7"/>
  <c r="U227" i="7"/>
  <c r="U209" i="7"/>
  <c r="U191" i="7"/>
  <c r="U120" i="7"/>
  <c r="U66" i="7"/>
  <c r="U48" i="7"/>
  <c r="U50" i="5"/>
  <c r="U32" i="5"/>
  <c r="U370" i="8" l="1"/>
  <c r="U478" i="7"/>
  <c r="Q130" i="10"/>
  <c r="T67" i="4"/>
  <c r="Q144" i="10"/>
  <c r="T85" i="4"/>
  <c r="Q102" i="10"/>
  <c r="T31" i="4"/>
  <c r="Q158" i="10"/>
  <c r="T103" i="4"/>
  <c r="Q116" i="10"/>
  <c r="T49" i="4"/>
  <c r="Q172" i="10"/>
  <c r="T121" i="4"/>
  <c r="U442" i="7"/>
  <c r="U370" i="7"/>
  <c r="U388" i="7"/>
  <c r="G139" i="6"/>
  <c r="U85" i="6"/>
  <c r="U32" i="6"/>
  <c r="U67" i="6"/>
  <c r="U32" i="3"/>
  <c r="U104" i="3"/>
  <c r="U86" i="3"/>
  <c r="U50" i="2"/>
  <c r="U173" i="7"/>
  <c r="U30" i="7"/>
  <c r="U102" i="7"/>
  <c r="U14" i="2"/>
  <c r="U68" i="1"/>
  <c r="U14" i="5"/>
  <c r="U14" i="1"/>
  <c r="T13" i="4"/>
  <c r="U14" i="3"/>
  <c r="U32" i="1"/>
  <c r="U50" i="1"/>
  <c r="U68" i="5"/>
  <c r="U14" i="6"/>
  <c r="U12" i="2"/>
  <c r="U13" i="2"/>
  <c r="U12" i="7"/>
  <c r="U10" i="2"/>
  <c r="U11" i="2"/>
  <c r="U9" i="2"/>
  <c r="U8" i="2"/>
  <c r="G69" i="14"/>
  <c r="U7" i="2"/>
  <c r="G51" i="14"/>
  <c r="G33" i="14"/>
  <c r="G443" i="7"/>
  <c r="G371" i="8"/>
  <c r="G479" i="7"/>
  <c r="G15" i="14"/>
  <c r="G121" i="6"/>
  <c r="G335" i="7"/>
  <c r="G353" i="7"/>
  <c r="G371" i="7"/>
  <c r="G389" i="7"/>
  <c r="G407" i="7"/>
  <c r="G425" i="7"/>
  <c r="U352" i="7" l="1"/>
  <c r="U424" i="7"/>
  <c r="U138" i="6"/>
  <c r="U32" i="14"/>
  <c r="U50" i="14"/>
  <c r="U68" i="14"/>
  <c r="U14" i="14"/>
  <c r="U120" i="6"/>
  <c r="U334" i="7"/>
  <c r="U19" i="2"/>
  <c r="V21" i="2" s="1"/>
  <c r="U43" i="2" l="1"/>
  <c r="U45" i="2"/>
  <c r="U47" i="2"/>
  <c r="U85" i="3"/>
  <c r="U49" i="2"/>
  <c r="T43" i="2"/>
  <c r="T53" i="2"/>
  <c r="T51" i="2"/>
  <c r="T49" i="2"/>
  <c r="T47" i="2"/>
  <c r="T45" i="2"/>
  <c r="T52" i="2"/>
  <c r="T48" i="2"/>
  <c r="T44" i="2"/>
  <c r="T54" i="2"/>
  <c r="T50" i="2"/>
  <c r="T46" i="2"/>
  <c r="U44" i="2"/>
  <c r="U46" i="2"/>
  <c r="U48" i="2"/>
  <c r="U31" i="3"/>
  <c r="U103" i="3"/>
  <c r="U67" i="1"/>
  <c r="U13" i="1"/>
  <c r="U13" i="3"/>
  <c r="U31" i="1"/>
  <c r="U49" i="1"/>
  <c r="Q7" i="2"/>
  <c r="Q9" i="2"/>
  <c r="Q12" i="2"/>
  <c r="Q14" i="2"/>
  <c r="Q11" i="2"/>
  <c r="Q8" i="2"/>
  <c r="Q10" i="2"/>
  <c r="Q13" i="2"/>
  <c r="R14" i="2"/>
  <c r="R13" i="2"/>
  <c r="R11" i="2"/>
  <c r="R12" i="2"/>
  <c r="R7" i="2"/>
  <c r="R8" i="2"/>
  <c r="R10" i="2"/>
  <c r="R9" i="2"/>
  <c r="S7" i="2"/>
  <c r="Z7" i="2" s="1"/>
  <c r="S11" i="2"/>
  <c r="Z11" i="2" s="1"/>
  <c r="S9" i="2"/>
  <c r="Z9" i="2" s="1"/>
  <c r="S8" i="2"/>
  <c r="Z8" i="2" s="1"/>
  <c r="S14" i="2"/>
  <c r="S12" i="2"/>
  <c r="S13" i="2"/>
  <c r="S10" i="2"/>
  <c r="Z10" i="2" s="1"/>
  <c r="P11" i="2"/>
  <c r="P14" i="2"/>
  <c r="P13" i="2"/>
  <c r="P7" i="2"/>
  <c r="P10" i="2"/>
  <c r="P12" i="2"/>
  <c r="P9" i="2"/>
  <c r="P8" i="2"/>
  <c r="T18" i="2"/>
  <c r="G19" i="2"/>
  <c r="G55" i="2"/>
  <c r="T17" i="2"/>
  <c r="T16" i="2"/>
  <c r="T15" i="2"/>
  <c r="T14" i="2"/>
  <c r="T55" i="2" l="1"/>
  <c r="U55" i="2"/>
  <c r="V57" i="2" s="1"/>
  <c r="H57" i="2"/>
  <c r="H21" i="2"/>
  <c r="H33" i="15"/>
  <c r="H32" i="15"/>
  <c r="H31" i="15"/>
  <c r="H30" i="15"/>
  <c r="H29" i="15"/>
  <c r="H28" i="15"/>
  <c r="H27" i="15"/>
  <c r="H26" i="15"/>
  <c r="H25" i="15"/>
  <c r="H24" i="15"/>
  <c r="H23" i="15"/>
  <c r="H22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P60" i="14"/>
  <c r="Q60" i="14" s="1"/>
  <c r="R60" i="14" s="1"/>
  <c r="S60" i="14" s="1"/>
  <c r="T60" i="14" s="1"/>
  <c r="C60" i="14"/>
  <c r="D60" i="14" s="1"/>
  <c r="E60" i="14" s="1"/>
  <c r="F60" i="14" s="1"/>
  <c r="G60" i="14" s="1"/>
  <c r="P42" i="14"/>
  <c r="Q42" i="14" s="1"/>
  <c r="R42" i="14" s="1"/>
  <c r="S42" i="14" s="1"/>
  <c r="T42" i="14" s="1"/>
  <c r="C42" i="14"/>
  <c r="D42" i="14" s="1"/>
  <c r="E42" i="14" s="1"/>
  <c r="F42" i="14" s="1"/>
  <c r="G42" i="14" s="1"/>
  <c r="P24" i="14"/>
  <c r="Q24" i="14" s="1"/>
  <c r="R24" i="14" s="1"/>
  <c r="S24" i="14" s="1"/>
  <c r="T24" i="14" s="1"/>
  <c r="C24" i="14"/>
  <c r="D24" i="14" s="1"/>
  <c r="E24" i="14" s="1"/>
  <c r="F24" i="14" s="1"/>
  <c r="G24" i="14" s="1"/>
  <c r="P6" i="14"/>
  <c r="Q6" i="14" s="1"/>
  <c r="R6" i="14" s="1"/>
  <c r="S6" i="14" s="1"/>
  <c r="T6" i="14" s="1"/>
  <c r="C6" i="14"/>
  <c r="D6" i="14" s="1"/>
  <c r="E6" i="14" s="1"/>
  <c r="F6" i="14" s="1"/>
  <c r="G6" i="14" s="1"/>
  <c r="U316" i="7"/>
  <c r="U280" i="7"/>
  <c r="U262" i="7"/>
  <c r="U226" i="7"/>
  <c r="U208" i="7"/>
  <c r="U190" i="7"/>
  <c r="U49" i="5"/>
  <c r="U31" i="5"/>
  <c r="U477" i="7" l="1"/>
  <c r="T115" i="4"/>
  <c r="T97" i="4"/>
  <c r="T43" i="4"/>
  <c r="S54" i="4"/>
  <c r="S52" i="4"/>
  <c r="S50" i="4"/>
  <c r="S48" i="4"/>
  <c r="S46" i="4"/>
  <c r="S43" i="4"/>
  <c r="S53" i="4"/>
  <c r="S51" i="4"/>
  <c r="S49" i="4"/>
  <c r="S47" i="4"/>
  <c r="S45" i="4"/>
  <c r="S44" i="4"/>
  <c r="T25" i="4"/>
  <c r="Q100" i="10"/>
  <c r="T29" i="4"/>
  <c r="S72" i="4"/>
  <c r="S70" i="4"/>
  <c r="S68" i="4"/>
  <c r="S66" i="4"/>
  <c r="S64" i="4"/>
  <c r="S61" i="4"/>
  <c r="S67" i="4"/>
  <c r="S69" i="4"/>
  <c r="S71" i="4"/>
  <c r="S65" i="4"/>
  <c r="S63" i="4"/>
  <c r="S62" i="4"/>
  <c r="Q128" i="10"/>
  <c r="T65" i="4"/>
  <c r="Q126" i="10"/>
  <c r="T63" i="4"/>
  <c r="T61" i="4"/>
  <c r="Q143" i="10"/>
  <c r="T84" i="4"/>
  <c r="Q141" i="10"/>
  <c r="T82" i="4"/>
  <c r="Q139" i="10"/>
  <c r="T80" i="4"/>
  <c r="S108" i="4"/>
  <c r="S106" i="4"/>
  <c r="S104" i="4"/>
  <c r="S102" i="4"/>
  <c r="S100" i="4"/>
  <c r="S97" i="4"/>
  <c r="S107" i="4"/>
  <c r="S99" i="4"/>
  <c r="S101" i="4"/>
  <c r="S103" i="4"/>
  <c r="S98" i="4"/>
  <c r="S105" i="4"/>
  <c r="Q153" i="10"/>
  <c r="T98" i="4"/>
  <c r="Q155" i="10"/>
  <c r="T100" i="4"/>
  <c r="Q157" i="10"/>
  <c r="T102" i="4"/>
  <c r="Q168" i="10"/>
  <c r="T117" i="4"/>
  <c r="Q170" i="10"/>
  <c r="T119" i="4"/>
  <c r="Q99" i="10"/>
  <c r="T28" i="4"/>
  <c r="Q111" i="10"/>
  <c r="T44" i="4"/>
  <c r="Q113" i="10"/>
  <c r="T46" i="4"/>
  <c r="Q115" i="10"/>
  <c r="T48" i="4"/>
  <c r="Q98" i="10"/>
  <c r="T27" i="4"/>
  <c r="S36" i="4"/>
  <c r="S34" i="4"/>
  <c r="S32" i="4"/>
  <c r="S30" i="4"/>
  <c r="S28" i="4"/>
  <c r="S25" i="4"/>
  <c r="S35" i="4"/>
  <c r="S33" i="4"/>
  <c r="S31" i="4"/>
  <c r="S29" i="4"/>
  <c r="S27" i="4"/>
  <c r="S26" i="4"/>
  <c r="Q129" i="10"/>
  <c r="T66" i="4"/>
  <c r="T64" i="4"/>
  <c r="Q125" i="10"/>
  <c r="T62" i="4"/>
  <c r="S90" i="4"/>
  <c r="S88" i="4"/>
  <c r="S86" i="4"/>
  <c r="S84" i="4"/>
  <c r="S82" i="4"/>
  <c r="S79" i="4"/>
  <c r="S83" i="4"/>
  <c r="S85" i="4"/>
  <c r="S80" i="4"/>
  <c r="S87" i="4"/>
  <c r="S89" i="4"/>
  <c r="S81" i="4"/>
  <c r="Q142" i="10"/>
  <c r="T83" i="4"/>
  <c r="Q140" i="10"/>
  <c r="T81" i="4"/>
  <c r="T79" i="4"/>
  <c r="Q154" i="10"/>
  <c r="T99" i="4"/>
  <c r="Q156" i="10"/>
  <c r="T101" i="4"/>
  <c r="S125" i="4"/>
  <c r="S123" i="4"/>
  <c r="S121" i="4"/>
  <c r="S119" i="4"/>
  <c r="S126" i="4"/>
  <c r="S124" i="4"/>
  <c r="S122" i="4"/>
  <c r="S120" i="4"/>
  <c r="S117" i="4"/>
  <c r="S115" i="4"/>
  <c r="S116" i="4"/>
  <c r="S118" i="4"/>
  <c r="Q167" i="10"/>
  <c r="T116" i="4"/>
  <c r="Q169" i="10"/>
  <c r="T118" i="4"/>
  <c r="Q171" i="10"/>
  <c r="T120" i="4"/>
  <c r="Q97" i="10"/>
  <c r="T26" i="4"/>
  <c r="Q101" i="10"/>
  <c r="T30" i="4"/>
  <c r="Q112" i="10"/>
  <c r="T45" i="4"/>
  <c r="Q114" i="10"/>
  <c r="T47" i="4"/>
  <c r="U189" i="7"/>
  <c r="U225" i="7"/>
  <c r="U261" i="7"/>
  <c r="U315" i="7"/>
  <c r="U207" i="7"/>
  <c r="U279" i="7"/>
  <c r="U31" i="6"/>
  <c r="G138" i="6"/>
  <c r="U84" i="6"/>
  <c r="U83" i="6"/>
  <c r="U65" i="6"/>
  <c r="U66" i="6"/>
  <c r="U57" i="2"/>
  <c r="U67" i="5"/>
  <c r="Q127" i="10"/>
  <c r="T12" i="4"/>
  <c r="U29" i="7"/>
  <c r="U65" i="7"/>
  <c r="U101" i="7"/>
  <c r="U47" i="7"/>
  <c r="U172" i="7"/>
  <c r="G14" i="14"/>
  <c r="U13" i="5"/>
  <c r="U13" i="6"/>
  <c r="U28" i="7"/>
  <c r="U64" i="7"/>
  <c r="U100" i="7"/>
  <c r="G32" i="14"/>
  <c r="U11" i="7"/>
  <c r="U119" i="7"/>
  <c r="G50" i="14"/>
  <c r="U10" i="7"/>
  <c r="U46" i="7"/>
  <c r="U118" i="7"/>
  <c r="U171" i="7"/>
  <c r="T11" i="4"/>
  <c r="T10" i="4"/>
  <c r="T9" i="4"/>
  <c r="T7" i="4"/>
  <c r="T8" i="4"/>
  <c r="Q166" i="10"/>
  <c r="Q152" i="10"/>
  <c r="G68" i="14"/>
  <c r="Q151" i="10"/>
  <c r="Q165" i="10"/>
  <c r="G19" i="4"/>
  <c r="H21" i="4" s="1"/>
  <c r="G73" i="4"/>
  <c r="H75" i="4" s="1"/>
  <c r="G109" i="4"/>
  <c r="H111" i="4" s="1"/>
  <c r="G55" i="4"/>
  <c r="H57" i="4" s="1"/>
  <c r="G37" i="4"/>
  <c r="H39" i="4" s="1"/>
  <c r="G91" i="4"/>
  <c r="H93" i="4" s="1"/>
  <c r="G127" i="4"/>
  <c r="H129" i="4" s="1"/>
  <c r="S18" i="4"/>
  <c r="S17" i="4"/>
  <c r="S15" i="4"/>
  <c r="S16" i="4"/>
  <c r="S14" i="4"/>
  <c r="S12" i="4"/>
  <c r="S7" i="4"/>
  <c r="S9" i="4"/>
  <c r="S11" i="4"/>
  <c r="S13" i="4"/>
  <c r="S8" i="4"/>
  <c r="S10" i="4"/>
  <c r="G351" i="7"/>
  <c r="G423" i="7"/>
  <c r="G370" i="7"/>
  <c r="G406" i="7"/>
  <c r="G442" i="7"/>
  <c r="G120" i="6"/>
  <c r="G352" i="7"/>
  <c r="G388" i="7"/>
  <c r="G424" i="7"/>
  <c r="G334" i="7"/>
  <c r="G405" i="7"/>
  <c r="G441" i="7"/>
  <c r="G369" i="7"/>
  <c r="G478" i="7"/>
  <c r="G333" i="7"/>
  <c r="G387" i="7"/>
  <c r="G477" i="7"/>
  <c r="U441" i="7" l="1"/>
  <c r="U351" i="7"/>
  <c r="U369" i="7"/>
  <c r="U387" i="7"/>
  <c r="U423" i="7"/>
  <c r="U476" i="7"/>
  <c r="T55" i="4"/>
  <c r="W55" i="4" s="1"/>
  <c r="T109" i="4"/>
  <c r="W109" i="4" s="1"/>
  <c r="S109" i="4"/>
  <c r="T73" i="4"/>
  <c r="W73" i="4" s="1"/>
  <c r="S91" i="4"/>
  <c r="S127" i="4"/>
  <c r="T91" i="4"/>
  <c r="W91" i="4" s="1"/>
  <c r="S37" i="4"/>
  <c r="S55" i="4"/>
  <c r="T127" i="4"/>
  <c r="W127" i="4" s="1"/>
  <c r="S73" i="4"/>
  <c r="T37" i="4"/>
  <c r="W37" i="4" s="1"/>
  <c r="U386" i="7"/>
  <c r="U350" i="7"/>
  <c r="U440" i="7"/>
  <c r="U368" i="7"/>
  <c r="U422" i="7"/>
  <c r="U49" i="14"/>
  <c r="U31" i="14"/>
  <c r="U137" i="6"/>
  <c r="U67" i="14"/>
  <c r="U13" i="14"/>
  <c r="U333" i="7"/>
  <c r="U119" i="6"/>
  <c r="U332" i="7"/>
  <c r="T19" i="4"/>
  <c r="U129" i="4" l="1"/>
  <c r="U111" i="4"/>
  <c r="U93" i="4"/>
  <c r="U75" i="4"/>
  <c r="U57" i="4"/>
  <c r="T57" i="4"/>
  <c r="U39" i="4"/>
  <c r="T111" i="4"/>
  <c r="U21" i="4"/>
  <c r="W19" i="4"/>
  <c r="T39" i="4"/>
  <c r="T129" i="4"/>
  <c r="T93" i="4"/>
  <c r="T75" i="4"/>
  <c r="C23" i="12"/>
  <c r="D23" i="12" s="1"/>
  <c r="E23" i="12" s="1"/>
  <c r="F23" i="12" s="1"/>
  <c r="G23" i="12" s="1"/>
  <c r="P23" i="12"/>
  <c r="Q23" i="12" s="1"/>
  <c r="R23" i="12" s="1"/>
  <c r="S23" i="12" s="1"/>
  <c r="T23" i="12" s="1"/>
  <c r="P125" i="12"/>
  <c r="Q125" i="12" s="1"/>
  <c r="R125" i="12" s="1"/>
  <c r="S125" i="12" s="1"/>
  <c r="T125" i="12" s="1"/>
  <c r="C125" i="12"/>
  <c r="D125" i="12" s="1"/>
  <c r="E125" i="12" s="1"/>
  <c r="F125" i="12" s="1"/>
  <c r="G125" i="12" s="1"/>
  <c r="P108" i="12"/>
  <c r="Q108" i="12" s="1"/>
  <c r="R108" i="12" s="1"/>
  <c r="S108" i="12" s="1"/>
  <c r="T108" i="12" s="1"/>
  <c r="C108" i="12"/>
  <c r="D108" i="12" s="1"/>
  <c r="E108" i="12" s="1"/>
  <c r="F108" i="12" s="1"/>
  <c r="G108" i="12" s="1"/>
  <c r="P91" i="12"/>
  <c r="Q91" i="12" s="1"/>
  <c r="R91" i="12" s="1"/>
  <c r="S91" i="12" s="1"/>
  <c r="T91" i="12" s="1"/>
  <c r="C91" i="12"/>
  <c r="D91" i="12" s="1"/>
  <c r="E91" i="12" s="1"/>
  <c r="F91" i="12" s="1"/>
  <c r="G91" i="12" s="1"/>
  <c r="P74" i="12"/>
  <c r="Q74" i="12" s="1"/>
  <c r="R74" i="12" s="1"/>
  <c r="S74" i="12" s="1"/>
  <c r="T74" i="12" s="1"/>
  <c r="C74" i="12"/>
  <c r="D74" i="12" s="1"/>
  <c r="E74" i="12" s="1"/>
  <c r="F74" i="12" s="1"/>
  <c r="G74" i="12" s="1"/>
  <c r="P57" i="12"/>
  <c r="Q57" i="12" s="1"/>
  <c r="R57" i="12" s="1"/>
  <c r="S57" i="12" s="1"/>
  <c r="T57" i="12" s="1"/>
  <c r="C57" i="12"/>
  <c r="D57" i="12" s="1"/>
  <c r="E57" i="12" s="1"/>
  <c r="F57" i="12" s="1"/>
  <c r="G57" i="12" s="1"/>
  <c r="P40" i="12"/>
  <c r="Q40" i="12" s="1"/>
  <c r="R40" i="12" s="1"/>
  <c r="S40" i="12" s="1"/>
  <c r="T40" i="12" s="1"/>
  <c r="C40" i="12"/>
  <c r="D40" i="12" s="1"/>
  <c r="E40" i="12" s="1"/>
  <c r="F40" i="12" s="1"/>
  <c r="G40" i="12" s="1"/>
  <c r="P6" i="12"/>
  <c r="Q6" i="12" s="1"/>
  <c r="R6" i="12" s="1"/>
  <c r="S6" i="12" s="1"/>
  <c r="T6" i="12" s="1"/>
  <c r="C6" i="12"/>
  <c r="D6" i="12" s="1"/>
  <c r="E6" i="12" s="1"/>
  <c r="F6" i="12" s="1"/>
  <c r="G6" i="12" s="1"/>
  <c r="U48" i="5" l="1"/>
  <c r="U30" i="5"/>
  <c r="U30" i="6" l="1"/>
  <c r="G137" i="6"/>
  <c r="U84" i="3"/>
  <c r="U30" i="3"/>
  <c r="U102" i="3"/>
  <c r="U12" i="5"/>
  <c r="U12" i="6"/>
  <c r="U30" i="1"/>
  <c r="U48" i="1"/>
  <c r="U66" i="1"/>
  <c r="U12" i="3"/>
  <c r="U66" i="5"/>
  <c r="G119" i="6"/>
  <c r="G67" i="14"/>
  <c r="G31" i="14"/>
  <c r="G49" i="14"/>
  <c r="T137" i="11"/>
  <c r="T136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H33" i="10"/>
  <c r="H48" i="10" s="1"/>
  <c r="H63" i="10" s="1"/>
  <c r="H78" i="10" s="1"/>
  <c r="N92" i="10" s="1"/>
  <c r="N106" i="10" s="1"/>
  <c r="N120" i="10" s="1"/>
  <c r="N134" i="10" s="1"/>
  <c r="N148" i="10" s="1"/>
  <c r="N162" i="10" s="1"/>
  <c r="N176" i="10" s="1"/>
  <c r="H23" i="10"/>
  <c r="H38" i="10" s="1"/>
  <c r="H53" i="10" s="1"/>
  <c r="H68" i="10" s="1"/>
  <c r="N82" i="10" s="1"/>
  <c r="N96" i="10" s="1"/>
  <c r="N110" i="10" s="1"/>
  <c r="N124" i="10" s="1"/>
  <c r="N138" i="10" s="1"/>
  <c r="N152" i="10" s="1"/>
  <c r="N166" i="10" s="1"/>
  <c r="H24" i="10"/>
  <c r="H39" i="10" s="1"/>
  <c r="H54" i="10" s="1"/>
  <c r="H69" i="10" s="1"/>
  <c r="N83" i="10" s="1"/>
  <c r="N97" i="10" s="1"/>
  <c r="N111" i="10" s="1"/>
  <c r="N125" i="10" s="1"/>
  <c r="N139" i="10" s="1"/>
  <c r="N153" i="10" s="1"/>
  <c r="N167" i="10" s="1"/>
  <c r="H25" i="10"/>
  <c r="H40" i="10" s="1"/>
  <c r="H55" i="10" s="1"/>
  <c r="H70" i="10" s="1"/>
  <c r="N84" i="10" s="1"/>
  <c r="N98" i="10" s="1"/>
  <c r="N112" i="10" s="1"/>
  <c r="N126" i="10" s="1"/>
  <c r="N140" i="10" s="1"/>
  <c r="N154" i="10" s="1"/>
  <c r="N168" i="10" s="1"/>
  <c r="H26" i="10"/>
  <c r="H41" i="10" s="1"/>
  <c r="H56" i="10" s="1"/>
  <c r="H71" i="10" s="1"/>
  <c r="N85" i="10" s="1"/>
  <c r="N99" i="10" s="1"/>
  <c r="N113" i="10" s="1"/>
  <c r="N127" i="10" s="1"/>
  <c r="N141" i="10" s="1"/>
  <c r="N155" i="10" s="1"/>
  <c r="N169" i="10" s="1"/>
  <c r="H27" i="10"/>
  <c r="H42" i="10" s="1"/>
  <c r="H57" i="10" s="1"/>
  <c r="H72" i="10" s="1"/>
  <c r="N86" i="10" s="1"/>
  <c r="N100" i="10" s="1"/>
  <c r="N114" i="10" s="1"/>
  <c r="N128" i="10" s="1"/>
  <c r="N142" i="10" s="1"/>
  <c r="N156" i="10" s="1"/>
  <c r="N170" i="10" s="1"/>
  <c r="H28" i="10"/>
  <c r="H43" i="10" s="1"/>
  <c r="H58" i="10" s="1"/>
  <c r="H73" i="10" s="1"/>
  <c r="N87" i="10" s="1"/>
  <c r="N101" i="10" s="1"/>
  <c r="N115" i="10" s="1"/>
  <c r="N129" i="10" s="1"/>
  <c r="N143" i="10" s="1"/>
  <c r="N157" i="10" s="1"/>
  <c r="N171" i="10" s="1"/>
  <c r="H29" i="10"/>
  <c r="H44" i="10" s="1"/>
  <c r="H59" i="10" s="1"/>
  <c r="H74" i="10" s="1"/>
  <c r="N88" i="10" s="1"/>
  <c r="N102" i="10" s="1"/>
  <c r="N116" i="10" s="1"/>
  <c r="N130" i="10" s="1"/>
  <c r="N144" i="10" s="1"/>
  <c r="N158" i="10" s="1"/>
  <c r="N172" i="10" s="1"/>
  <c r="H30" i="10"/>
  <c r="H45" i="10" s="1"/>
  <c r="H60" i="10" s="1"/>
  <c r="H75" i="10" s="1"/>
  <c r="N89" i="10" s="1"/>
  <c r="N103" i="10" s="1"/>
  <c r="N117" i="10" s="1"/>
  <c r="N131" i="10" s="1"/>
  <c r="N145" i="10" s="1"/>
  <c r="N159" i="10" s="1"/>
  <c r="N173" i="10" s="1"/>
  <c r="H31" i="10"/>
  <c r="H46" i="10" s="1"/>
  <c r="H61" i="10" s="1"/>
  <c r="H76" i="10" s="1"/>
  <c r="N90" i="10" s="1"/>
  <c r="N104" i="10" s="1"/>
  <c r="N118" i="10" s="1"/>
  <c r="N132" i="10" s="1"/>
  <c r="N146" i="10" s="1"/>
  <c r="N160" i="10" s="1"/>
  <c r="N174" i="10" s="1"/>
  <c r="H32" i="10"/>
  <c r="H47" i="10" s="1"/>
  <c r="H62" i="10" s="1"/>
  <c r="H77" i="10" s="1"/>
  <c r="N91" i="10" s="1"/>
  <c r="N105" i="10" s="1"/>
  <c r="N119" i="10" s="1"/>
  <c r="N133" i="10" s="1"/>
  <c r="N147" i="10" s="1"/>
  <c r="N161" i="10" s="1"/>
  <c r="N175" i="10" s="1"/>
  <c r="H22" i="10"/>
  <c r="H37" i="10" s="1"/>
  <c r="H52" i="10" s="1"/>
  <c r="H67" i="10" s="1"/>
  <c r="N81" i="10" s="1"/>
  <c r="N95" i="10" s="1"/>
  <c r="N109" i="10" s="1"/>
  <c r="N123" i="10" s="1"/>
  <c r="N137" i="10" s="1"/>
  <c r="N151" i="10" s="1"/>
  <c r="N165" i="10" s="1"/>
  <c r="N8" i="10"/>
  <c r="N9" i="10"/>
  <c r="N10" i="10"/>
  <c r="N11" i="10"/>
  <c r="N12" i="10"/>
  <c r="N13" i="10"/>
  <c r="N14" i="10"/>
  <c r="N15" i="10"/>
  <c r="N16" i="10"/>
  <c r="N17" i="10"/>
  <c r="N18" i="10"/>
  <c r="N7" i="10"/>
  <c r="U118" i="6" l="1"/>
  <c r="U136" i="6"/>
  <c r="U48" i="14"/>
  <c r="U30" i="14"/>
  <c r="U66" i="14"/>
  <c r="U12" i="1"/>
  <c r="G13" i="14"/>
  <c r="Q23" i="11"/>
  <c r="N38" i="11" s="1"/>
  <c r="N53" i="11" s="1"/>
  <c r="N68" i="11" s="1"/>
  <c r="K83" i="11" s="1"/>
  <c r="K98" i="11" s="1"/>
  <c r="B128" i="11" s="1"/>
  <c r="B156" i="11" s="1"/>
  <c r="J10" i="13"/>
  <c r="J25" i="13" s="1"/>
  <c r="J40" i="13" s="1"/>
  <c r="J55" i="13" s="1"/>
  <c r="Q24" i="11"/>
  <c r="N39" i="11" s="1"/>
  <c r="N54" i="11" s="1"/>
  <c r="N69" i="11" s="1"/>
  <c r="K84" i="11" s="1"/>
  <c r="K99" i="11" s="1"/>
  <c r="B129" i="11" s="1"/>
  <c r="B157" i="11" s="1"/>
  <c r="J11" i="13"/>
  <c r="J26" i="13" s="1"/>
  <c r="J41" i="13" s="1"/>
  <c r="J56" i="13" s="1"/>
  <c r="Q29" i="11"/>
  <c r="N44" i="11" s="1"/>
  <c r="N59" i="11" s="1"/>
  <c r="N74" i="11" s="1"/>
  <c r="K89" i="11" s="1"/>
  <c r="K104" i="11" s="1"/>
  <c r="B134" i="11" s="1"/>
  <c r="B162" i="11" s="1"/>
  <c r="J16" i="13"/>
  <c r="J31" i="13" s="1"/>
  <c r="J46" i="13" s="1"/>
  <c r="J61" i="13" s="1"/>
  <c r="Q27" i="11"/>
  <c r="N42" i="11" s="1"/>
  <c r="N57" i="11" s="1"/>
  <c r="N72" i="11" s="1"/>
  <c r="K87" i="11" s="1"/>
  <c r="K102" i="11" s="1"/>
  <c r="B132" i="11" s="1"/>
  <c r="B160" i="11" s="1"/>
  <c r="J14" i="13"/>
  <c r="J29" i="13" s="1"/>
  <c r="J44" i="13" s="1"/>
  <c r="J59" i="13" s="1"/>
  <c r="Q21" i="11"/>
  <c r="N36" i="11" s="1"/>
  <c r="N51" i="11" s="1"/>
  <c r="N66" i="11" s="1"/>
  <c r="K81" i="11" s="1"/>
  <c r="K96" i="11" s="1"/>
  <c r="B126" i="11" s="1"/>
  <c r="B154" i="11" s="1"/>
  <c r="J8" i="13"/>
  <c r="J23" i="13" s="1"/>
  <c r="J38" i="13" s="1"/>
  <c r="J53" i="13" s="1"/>
  <c r="Q25" i="11"/>
  <c r="N40" i="11" s="1"/>
  <c r="N55" i="11" s="1"/>
  <c r="N70" i="11" s="1"/>
  <c r="K85" i="11" s="1"/>
  <c r="K100" i="11" s="1"/>
  <c r="B130" i="11" s="1"/>
  <c r="B158" i="11" s="1"/>
  <c r="J12" i="13"/>
  <c r="J27" i="13" s="1"/>
  <c r="J42" i="13" s="1"/>
  <c r="J57" i="13" s="1"/>
  <c r="Q28" i="11"/>
  <c r="N43" i="11" s="1"/>
  <c r="N58" i="11" s="1"/>
  <c r="N73" i="11" s="1"/>
  <c r="K88" i="11" s="1"/>
  <c r="K103" i="11" s="1"/>
  <c r="B133" i="11" s="1"/>
  <c r="B161" i="11" s="1"/>
  <c r="J15" i="13"/>
  <c r="J30" i="13" s="1"/>
  <c r="J45" i="13" s="1"/>
  <c r="J60" i="13" s="1"/>
  <c r="Q32" i="11"/>
  <c r="N47" i="11" s="1"/>
  <c r="N62" i="11" s="1"/>
  <c r="N77" i="11" s="1"/>
  <c r="K92" i="11" s="1"/>
  <c r="K107" i="11" s="1"/>
  <c r="B137" i="11" s="1"/>
  <c r="B165" i="11" s="1"/>
  <c r="J19" i="13"/>
  <c r="J34" i="13" s="1"/>
  <c r="J49" i="13" s="1"/>
  <c r="J64" i="13" s="1"/>
  <c r="Q30" i="11"/>
  <c r="N45" i="11" s="1"/>
  <c r="N60" i="11" s="1"/>
  <c r="N75" i="11" s="1"/>
  <c r="K90" i="11" s="1"/>
  <c r="K105" i="11" s="1"/>
  <c r="B135" i="11" s="1"/>
  <c r="B163" i="11" s="1"/>
  <c r="J17" i="13"/>
  <c r="J32" i="13" s="1"/>
  <c r="J47" i="13" s="1"/>
  <c r="J62" i="13" s="1"/>
  <c r="Q22" i="11"/>
  <c r="N37" i="11" s="1"/>
  <c r="N52" i="11" s="1"/>
  <c r="N67" i="11" s="1"/>
  <c r="K82" i="11" s="1"/>
  <c r="K97" i="11" s="1"/>
  <c r="B127" i="11" s="1"/>
  <c r="B155" i="11" s="1"/>
  <c r="J9" i="13"/>
  <c r="J24" i="13" s="1"/>
  <c r="J39" i="13" s="1"/>
  <c r="J54" i="13" s="1"/>
  <c r="Q26" i="11"/>
  <c r="N41" i="11" s="1"/>
  <c r="N56" i="11" s="1"/>
  <c r="N71" i="11" s="1"/>
  <c r="K86" i="11" s="1"/>
  <c r="K101" i="11" s="1"/>
  <c r="B131" i="11" s="1"/>
  <c r="B159" i="11" s="1"/>
  <c r="J13" i="13"/>
  <c r="J28" i="13" s="1"/>
  <c r="J43" i="13" s="1"/>
  <c r="J58" i="13" s="1"/>
  <c r="Q31" i="11"/>
  <c r="N46" i="11" s="1"/>
  <c r="N61" i="11" s="1"/>
  <c r="N76" i="11" s="1"/>
  <c r="K91" i="11" s="1"/>
  <c r="K106" i="11" s="1"/>
  <c r="B136" i="11" s="1"/>
  <c r="B164" i="11" s="1"/>
  <c r="J18" i="13"/>
  <c r="J33" i="13" s="1"/>
  <c r="J48" i="13" s="1"/>
  <c r="J63" i="13" s="1"/>
  <c r="P508" i="8"/>
  <c r="Q508" i="8" s="1"/>
  <c r="R508" i="8" s="1"/>
  <c r="S508" i="8" s="1"/>
  <c r="T508" i="8" s="1"/>
  <c r="P490" i="8"/>
  <c r="Q490" i="8" s="1"/>
  <c r="R490" i="8" s="1"/>
  <c r="S490" i="8" s="1"/>
  <c r="T490" i="8" s="1"/>
  <c r="U352" i="8"/>
  <c r="U334" i="8"/>
  <c r="C329" i="8"/>
  <c r="D329" i="8" s="1"/>
  <c r="E329" i="8" s="1"/>
  <c r="F329" i="8" s="1"/>
  <c r="G329" i="8" s="1"/>
  <c r="C347" i="8"/>
  <c r="D347" i="8" s="1"/>
  <c r="E347" i="8" s="1"/>
  <c r="F347" i="8" s="1"/>
  <c r="G347" i="8" s="1"/>
  <c r="U316" i="8"/>
  <c r="T135" i="11"/>
  <c r="T134" i="11"/>
  <c r="T133" i="11"/>
  <c r="T132" i="11"/>
  <c r="C96" i="8"/>
  <c r="D96" i="8" s="1"/>
  <c r="E96" i="8" s="1"/>
  <c r="F96" i="8" s="1"/>
  <c r="G96" i="8" s="1"/>
  <c r="H96" i="8" s="1"/>
  <c r="T165" i="11"/>
  <c r="T164" i="11"/>
  <c r="T163" i="11"/>
  <c r="T162" i="11"/>
  <c r="T161" i="11"/>
  <c r="T160" i="11"/>
  <c r="U280" i="8"/>
  <c r="U276" i="8"/>
  <c r="Q165" i="11"/>
  <c r="Q164" i="11"/>
  <c r="Q163" i="11"/>
  <c r="Q162" i="11"/>
  <c r="Q161" i="11"/>
  <c r="Q160" i="11"/>
  <c r="U262" i="8"/>
  <c r="U261" i="8"/>
  <c r="U259" i="8"/>
  <c r="N165" i="11"/>
  <c r="N164" i="11"/>
  <c r="N163" i="11"/>
  <c r="N162" i="11"/>
  <c r="N161" i="11"/>
  <c r="N160" i="11"/>
  <c r="U244" i="8"/>
  <c r="U242" i="8"/>
  <c r="U240" i="8"/>
  <c r="K165" i="11"/>
  <c r="K164" i="11"/>
  <c r="K163" i="11"/>
  <c r="K162" i="11"/>
  <c r="K161" i="11"/>
  <c r="K160" i="11"/>
  <c r="U226" i="8"/>
  <c r="U225" i="8"/>
  <c r="U223" i="8"/>
  <c r="H165" i="11"/>
  <c r="H164" i="11"/>
  <c r="H163" i="11"/>
  <c r="H162" i="11"/>
  <c r="H161" i="11"/>
  <c r="H160" i="11"/>
  <c r="U208" i="8"/>
  <c r="U206" i="8"/>
  <c r="U204" i="8"/>
  <c r="E165" i="11"/>
  <c r="E164" i="11"/>
  <c r="E163" i="11"/>
  <c r="E162" i="11"/>
  <c r="E161" i="11"/>
  <c r="E160" i="11"/>
  <c r="K137" i="11"/>
  <c r="K136" i="11"/>
  <c r="K135" i="11"/>
  <c r="K134" i="11"/>
  <c r="K133" i="11"/>
  <c r="K132" i="11"/>
  <c r="D405" i="8"/>
  <c r="H137" i="11"/>
  <c r="H136" i="11"/>
  <c r="H135" i="11"/>
  <c r="H134" i="11"/>
  <c r="H133" i="11"/>
  <c r="H132" i="11"/>
  <c r="B389" i="8"/>
  <c r="O369" i="8"/>
  <c r="E374" i="8"/>
  <c r="F368" i="8"/>
  <c r="P526" i="8"/>
  <c r="Q526" i="8" s="1"/>
  <c r="R526" i="8" s="1"/>
  <c r="S526" i="8" s="1"/>
  <c r="T526" i="8" s="1"/>
  <c r="P472" i="8"/>
  <c r="Q472" i="8" s="1"/>
  <c r="R472" i="8" s="1"/>
  <c r="S472" i="8" s="1"/>
  <c r="T472" i="8" s="1"/>
  <c r="P454" i="8"/>
  <c r="Q454" i="8" s="1"/>
  <c r="R454" i="8" s="1"/>
  <c r="S454" i="8" s="1"/>
  <c r="T454" i="8" s="1"/>
  <c r="P436" i="8"/>
  <c r="Q436" i="8" s="1"/>
  <c r="R436" i="8" s="1"/>
  <c r="S436" i="8" s="1"/>
  <c r="T436" i="8" s="1"/>
  <c r="P418" i="8"/>
  <c r="Q418" i="8" s="1"/>
  <c r="R418" i="8" s="1"/>
  <c r="S418" i="8" s="1"/>
  <c r="T418" i="8" s="1"/>
  <c r="P400" i="8"/>
  <c r="Q400" i="8" s="1"/>
  <c r="R400" i="8" s="1"/>
  <c r="S400" i="8" s="1"/>
  <c r="T400" i="8" s="1"/>
  <c r="P382" i="8"/>
  <c r="Q382" i="8" s="1"/>
  <c r="R382" i="8" s="1"/>
  <c r="S382" i="8" s="1"/>
  <c r="T382" i="8" s="1"/>
  <c r="P364" i="8"/>
  <c r="Q364" i="8" s="1"/>
  <c r="R364" i="8" s="1"/>
  <c r="S364" i="8" s="1"/>
  <c r="T364" i="8" s="1"/>
  <c r="C364" i="8"/>
  <c r="D364" i="8" s="1"/>
  <c r="E364" i="8" s="1"/>
  <c r="F364" i="8" s="1"/>
  <c r="G364" i="8" s="1"/>
  <c r="H364" i="8" s="1"/>
  <c r="I364" i="8" s="1"/>
  <c r="J364" i="8" s="1"/>
  <c r="K364" i="8" s="1"/>
  <c r="C311" i="8"/>
  <c r="D311" i="8" s="1"/>
  <c r="E311" i="8" s="1"/>
  <c r="F311" i="8" s="1"/>
  <c r="G311" i="8" s="1"/>
  <c r="C293" i="8"/>
  <c r="D293" i="8" s="1"/>
  <c r="E293" i="8" s="1"/>
  <c r="F293" i="8" s="1"/>
  <c r="G293" i="8" s="1"/>
  <c r="C275" i="8"/>
  <c r="D275" i="8" s="1"/>
  <c r="E275" i="8" s="1"/>
  <c r="F275" i="8" s="1"/>
  <c r="G275" i="8" s="1"/>
  <c r="C257" i="8"/>
  <c r="D257" i="8" s="1"/>
  <c r="E257" i="8" s="1"/>
  <c r="F257" i="8" s="1"/>
  <c r="G257" i="8" s="1"/>
  <c r="C239" i="8"/>
  <c r="D239" i="8" s="1"/>
  <c r="E239" i="8" s="1"/>
  <c r="F239" i="8" s="1"/>
  <c r="G239" i="8" s="1"/>
  <c r="C221" i="8"/>
  <c r="D221" i="8" s="1"/>
  <c r="E221" i="8" s="1"/>
  <c r="F221" i="8" s="1"/>
  <c r="G221" i="8" s="1"/>
  <c r="C203" i="8"/>
  <c r="D203" i="8" s="1"/>
  <c r="E203" i="8" s="1"/>
  <c r="F203" i="8" s="1"/>
  <c r="G203" i="8" s="1"/>
  <c r="P185" i="8"/>
  <c r="Q185" i="8" s="1"/>
  <c r="R185" i="8" s="1"/>
  <c r="S185" i="8" s="1"/>
  <c r="T185" i="8" s="1"/>
  <c r="C185" i="8"/>
  <c r="D185" i="8" s="1"/>
  <c r="E185" i="8" s="1"/>
  <c r="F185" i="8" s="1"/>
  <c r="G185" i="8" s="1"/>
  <c r="C168" i="8"/>
  <c r="D168" i="8" s="1"/>
  <c r="E168" i="8" s="1"/>
  <c r="F168" i="8" s="1"/>
  <c r="G168" i="8" s="1"/>
  <c r="H168" i="8" s="1"/>
  <c r="C150" i="8"/>
  <c r="D150" i="8" s="1"/>
  <c r="E150" i="8" s="1"/>
  <c r="F150" i="8" s="1"/>
  <c r="G150" i="8" s="1"/>
  <c r="H150" i="8" s="1"/>
  <c r="C132" i="8"/>
  <c r="D132" i="8" s="1"/>
  <c r="E132" i="8" s="1"/>
  <c r="F132" i="8" s="1"/>
  <c r="G132" i="8" s="1"/>
  <c r="H132" i="8" s="1"/>
  <c r="C114" i="8"/>
  <c r="D114" i="8" s="1"/>
  <c r="E114" i="8" s="1"/>
  <c r="F114" i="8" s="1"/>
  <c r="G114" i="8" s="1"/>
  <c r="H114" i="8" s="1"/>
  <c r="C78" i="8"/>
  <c r="D78" i="8" s="1"/>
  <c r="E78" i="8" s="1"/>
  <c r="F78" i="8" s="1"/>
  <c r="G78" i="8" s="1"/>
  <c r="H78" i="8" s="1"/>
  <c r="C60" i="8"/>
  <c r="D60" i="8" s="1"/>
  <c r="E60" i="8" s="1"/>
  <c r="F60" i="8" s="1"/>
  <c r="G60" i="8" s="1"/>
  <c r="H60" i="8" s="1"/>
  <c r="C42" i="8"/>
  <c r="D42" i="8" s="1"/>
  <c r="E42" i="8" s="1"/>
  <c r="F42" i="8" s="1"/>
  <c r="G42" i="8" s="1"/>
  <c r="H42" i="8" s="1"/>
  <c r="C24" i="8"/>
  <c r="D24" i="8" s="1"/>
  <c r="E24" i="8" s="1"/>
  <c r="F24" i="8" s="1"/>
  <c r="G24" i="8" s="1"/>
  <c r="H24" i="8" s="1"/>
  <c r="P6" i="8"/>
  <c r="Q6" i="8" s="1"/>
  <c r="R6" i="8" s="1"/>
  <c r="S6" i="8" s="1"/>
  <c r="T6" i="8" s="1"/>
  <c r="U6" i="8" s="1"/>
  <c r="V6" i="8" s="1"/>
  <c r="C6" i="8"/>
  <c r="D6" i="8" s="1"/>
  <c r="E6" i="8" s="1"/>
  <c r="F6" i="8" s="1"/>
  <c r="G6" i="8" s="1"/>
  <c r="H6" i="8" s="1"/>
  <c r="U278" i="8" l="1"/>
  <c r="U277" i="8"/>
  <c r="U279" i="8"/>
  <c r="U313" i="8"/>
  <c r="U315" i="8"/>
  <c r="U331" i="8"/>
  <c r="U333" i="8"/>
  <c r="U348" i="8"/>
  <c r="U350" i="8"/>
  <c r="D437" i="8"/>
  <c r="Q132" i="11"/>
  <c r="Q136" i="11"/>
  <c r="S205" i="8"/>
  <c r="Z205" i="8" s="1"/>
  <c r="S214" i="8"/>
  <c r="S212" i="8"/>
  <c r="S210" i="8"/>
  <c r="S208" i="8"/>
  <c r="S206" i="8"/>
  <c r="Z206" i="8" s="1"/>
  <c r="S215" i="8"/>
  <c r="S213" i="8"/>
  <c r="S211" i="8"/>
  <c r="S209" i="8"/>
  <c r="S207" i="8"/>
  <c r="Z207" i="8" s="1"/>
  <c r="S204" i="8"/>
  <c r="Z204" i="8" s="1"/>
  <c r="Q233" i="8"/>
  <c r="Q231" i="8"/>
  <c r="Q229" i="8"/>
  <c r="Q227" i="8"/>
  <c r="Q225" i="8"/>
  <c r="Q222" i="8"/>
  <c r="Q232" i="8"/>
  <c r="Q230" i="8"/>
  <c r="Q228" i="8"/>
  <c r="Q226" i="8"/>
  <c r="Q224" i="8"/>
  <c r="Q223" i="8"/>
  <c r="S240" i="8"/>
  <c r="Z240" i="8" s="1"/>
  <c r="S250" i="8"/>
  <c r="S248" i="8"/>
  <c r="S246" i="8"/>
  <c r="S244" i="8"/>
  <c r="S242" i="8"/>
  <c r="Z242" i="8" s="1"/>
  <c r="S241" i="8"/>
  <c r="Z241" i="8" s="1"/>
  <c r="S251" i="8"/>
  <c r="S249" i="8"/>
  <c r="S247" i="8"/>
  <c r="S245" i="8"/>
  <c r="S243" i="8"/>
  <c r="Z243" i="8" s="1"/>
  <c r="Q268" i="8"/>
  <c r="Q266" i="8"/>
  <c r="Q264" i="8"/>
  <c r="Q262" i="8"/>
  <c r="Q260" i="8"/>
  <c r="Q269" i="8"/>
  <c r="Q267" i="8"/>
  <c r="Q265" i="8"/>
  <c r="Q263" i="8"/>
  <c r="Q261" i="8"/>
  <c r="Q258" i="8"/>
  <c r="Q259" i="8"/>
  <c r="S287" i="8"/>
  <c r="S285" i="8"/>
  <c r="S283" i="8"/>
  <c r="S281" i="8"/>
  <c r="S279" i="8"/>
  <c r="Z279" i="8" s="1"/>
  <c r="S276" i="8"/>
  <c r="Z276" i="8" s="1"/>
  <c r="S286" i="8"/>
  <c r="S284" i="8"/>
  <c r="S282" i="8"/>
  <c r="S280" i="8"/>
  <c r="S278" i="8"/>
  <c r="Z278" i="8" s="1"/>
  <c r="S277" i="8"/>
  <c r="Z277" i="8" s="1"/>
  <c r="P305" i="8"/>
  <c r="P304" i="8"/>
  <c r="P294" i="8"/>
  <c r="P302" i="8"/>
  <c r="P300" i="8"/>
  <c r="P298" i="8"/>
  <c r="P296" i="8"/>
  <c r="P295" i="8"/>
  <c r="P303" i="8"/>
  <c r="P301" i="8"/>
  <c r="P299" i="8"/>
  <c r="P297" i="8"/>
  <c r="S304" i="8"/>
  <c r="S305" i="8"/>
  <c r="S303" i="8"/>
  <c r="S301" i="8"/>
  <c r="S299" i="8"/>
  <c r="S297" i="8"/>
  <c r="Z297" i="8" s="1"/>
  <c r="S294" i="8"/>
  <c r="Z294" i="8" s="1"/>
  <c r="S302" i="8"/>
  <c r="S300" i="8"/>
  <c r="S298" i="8"/>
  <c r="S296" i="8"/>
  <c r="Z296" i="8" s="1"/>
  <c r="S295" i="8"/>
  <c r="Z295" i="8" s="1"/>
  <c r="U295" i="8"/>
  <c r="U297" i="8"/>
  <c r="R312" i="8"/>
  <c r="R322" i="8"/>
  <c r="R320" i="8"/>
  <c r="R318" i="8"/>
  <c r="R316" i="8"/>
  <c r="R314" i="8"/>
  <c r="R313" i="8"/>
  <c r="R323" i="8"/>
  <c r="R321" i="8"/>
  <c r="R319" i="8"/>
  <c r="R317" i="8"/>
  <c r="R315" i="8"/>
  <c r="U312" i="8"/>
  <c r="U314" i="8"/>
  <c r="R330" i="8"/>
  <c r="R340" i="8"/>
  <c r="R338" i="8"/>
  <c r="R336" i="8"/>
  <c r="R334" i="8"/>
  <c r="R332" i="8"/>
  <c r="R331" i="8"/>
  <c r="R341" i="8"/>
  <c r="R339" i="8"/>
  <c r="R337" i="8"/>
  <c r="R335" i="8"/>
  <c r="R333" i="8"/>
  <c r="U330" i="8"/>
  <c r="U332" i="8"/>
  <c r="P359" i="8"/>
  <c r="P357" i="8"/>
  <c r="P355" i="8"/>
  <c r="P353" i="8"/>
  <c r="P351" i="8"/>
  <c r="P349" i="8"/>
  <c r="P348" i="8"/>
  <c r="P358" i="8"/>
  <c r="P356" i="8"/>
  <c r="P354" i="8"/>
  <c r="P352" i="8"/>
  <c r="P350" i="8"/>
  <c r="T359" i="8"/>
  <c r="T357" i="8"/>
  <c r="T355" i="8"/>
  <c r="T353" i="8"/>
  <c r="T351" i="8"/>
  <c r="T349" i="8"/>
  <c r="T348" i="8"/>
  <c r="T358" i="8"/>
  <c r="T356" i="8"/>
  <c r="T354" i="8"/>
  <c r="T352" i="8"/>
  <c r="T350" i="8"/>
  <c r="U349" i="8"/>
  <c r="U351" i="8"/>
  <c r="Q133" i="11"/>
  <c r="P214" i="8"/>
  <c r="P212" i="8"/>
  <c r="P210" i="8"/>
  <c r="P208" i="8"/>
  <c r="P206" i="8"/>
  <c r="P215" i="8"/>
  <c r="P213" i="8"/>
  <c r="P211" i="8"/>
  <c r="P209" i="8"/>
  <c r="P207" i="8"/>
  <c r="P204" i="8"/>
  <c r="P205" i="8"/>
  <c r="T214" i="8"/>
  <c r="T212" i="8"/>
  <c r="T210" i="8"/>
  <c r="T208" i="8"/>
  <c r="T206" i="8"/>
  <c r="T215" i="8"/>
  <c r="T213" i="8"/>
  <c r="T211" i="8"/>
  <c r="T209" i="8"/>
  <c r="T207" i="8"/>
  <c r="T204" i="8"/>
  <c r="T205" i="8"/>
  <c r="U205" i="8"/>
  <c r="U207" i="8"/>
  <c r="R233" i="8"/>
  <c r="R231" i="8"/>
  <c r="R229" i="8"/>
  <c r="R227" i="8"/>
  <c r="R225" i="8"/>
  <c r="R222" i="8"/>
  <c r="R232" i="8"/>
  <c r="R230" i="8"/>
  <c r="R228" i="8"/>
  <c r="R226" i="8"/>
  <c r="R224" i="8"/>
  <c r="R223" i="8"/>
  <c r="U222" i="8"/>
  <c r="U224" i="8"/>
  <c r="P250" i="8"/>
  <c r="P248" i="8"/>
  <c r="P246" i="8"/>
  <c r="P244" i="8"/>
  <c r="P242" i="8"/>
  <c r="P241" i="8"/>
  <c r="P251" i="8"/>
  <c r="P249" i="8"/>
  <c r="P247" i="8"/>
  <c r="P245" i="8"/>
  <c r="P243" i="8"/>
  <c r="P240" i="8"/>
  <c r="T250" i="8"/>
  <c r="T248" i="8"/>
  <c r="T246" i="8"/>
  <c r="T244" i="8"/>
  <c r="T242" i="8"/>
  <c r="T241" i="8"/>
  <c r="T251" i="8"/>
  <c r="T249" i="8"/>
  <c r="T247" i="8"/>
  <c r="T245" i="8"/>
  <c r="T243" i="8"/>
  <c r="T240" i="8"/>
  <c r="U241" i="8"/>
  <c r="U243" i="8"/>
  <c r="R269" i="8"/>
  <c r="R267" i="8"/>
  <c r="R265" i="8"/>
  <c r="R263" i="8"/>
  <c r="R261" i="8"/>
  <c r="R258" i="8"/>
  <c r="R259" i="8"/>
  <c r="R268" i="8"/>
  <c r="R266" i="8"/>
  <c r="R264" i="8"/>
  <c r="R262" i="8"/>
  <c r="R260" i="8"/>
  <c r="U258" i="8"/>
  <c r="U260" i="8"/>
  <c r="P276" i="8"/>
  <c r="P286" i="8"/>
  <c r="P284" i="8"/>
  <c r="P282" i="8"/>
  <c r="P280" i="8"/>
  <c r="P278" i="8"/>
  <c r="P277" i="8"/>
  <c r="P287" i="8"/>
  <c r="P285" i="8"/>
  <c r="P283" i="8"/>
  <c r="P281" i="8"/>
  <c r="P279" i="8"/>
  <c r="T276" i="8"/>
  <c r="T286" i="8"/>
  <c r="T284" i="8"/>
  <c r="T282" i="8"/>
  <c r="T280" i="8"/>
  <c r="T278" i="8"/>
  <c r="T277" i="8"/>
  <c r="T287" i="8"/>
  <c r="T285" i="8"/>
  <c r="T283" i="8"/>
  <c r="T281" i="8"/>
  <c r="T279" i="8"/>
  <c r="Q305" i="8"/>
  <c r="Q304" i="8"/>
  <c r="Q302" i="8"/>
  <c r="Q300" i="8"/>
  <c r="Q298" i="8"/>
  <c r="Q296" i="8"/>
  <c r="Q295" i="8"/>
  <c r="Q303" i="8"/>
  <c r="Q301" i="8"/>
  <c r="Q299" i="8"/>
  <c r="Q297" i="8"/>
  <c r="Q294" i="8"/>
  <c r="S322" i="8"/>
  <c r="S320" i="8"/>
  <c r="S318" i="8"/>
  <c r="S316" i="8"/>
  <c r="S314" i="8"/>
  <c r="Z314" i="8" s="1"/>
  <c r="S313" i="8"/>
  <c r="Z313" i="8" s="1"/>
  <c r="S323" i="8"/>
  <c r="S321" i="8"/>
  <c r="S319" i="8"/>
  <c r="S317" i="8"/>
  <c r="S315" i="8"/>
  <c r="Z315" i="8" s="1"/>
  <c r="S312" i="8"/>
  <c r="Z312" i="8" s="1"/>
  <c r="S340" i="8"/>
  <c r="S338" i="8"/>
  <c r="S336" i="8"/>
  <c r="S334" i="8"/>
  <c r="S332" i="8"/>
  <c r="Z332" i="8" s="1"/>
  <c r="S331" i="8"/>
  <c r="Z331" i="8" s="1"/>
  <c r="S341" i="8"/>
  <c r="S339" i="8"/>
  <c r="S337" i="8"/>
  <c r="S335" i="8"/>
  <c r="S333" i="8"/>
  <c r="Z333" i="8" s="1"/>
  <c r="S330" i="8"/>
  <c r="Z330" i="8" s="1"/>
  <c r="Q359" i="8"/>
  <c r="Q357" i="8"/>
  <c r="Q355" i="8"/>
  <c r="Q353" i="8"/>
  <c r="Q351" i="8"/>
  <c r="Q349" i="8"/>
  <c r="Q348" i="8"/>
  <c r="Q358" i="8"/>
  <c r="Q356" i="8"/>
  <c r="Q354" i="8"/>
  <c r="Q352" i="8"/>
  <c r="Q350" i="8"/>
  <c r="Q134" i="11"/>
  <c r="Q215" i="8"/>
  <c r="Q213" i="8"/>
  <c r="Q211" i="8"/>
  <c r="Q209" i="8"/>
  <c r="Q207" i="8"/>
  <c r="Q204" i="8"/>
  <c r="Q205" i="8"/>
  <c r="Q214" i="8"/>
  <c r="Q212" i="8"/>
  <c r="Q210" i="8"/>
  <c r="Q208" i="8"/>
  <c r="Q206" i="8"/>
  <c r="S222" i="8"/>
  <c r="Z222" i="8" s="1"/>
  <c r="S232" i="8"/>
  <c r="S230" i="8"/>
  <c r="S228" i="8"/>
  <c r="S226" i="8"/>
  <c r="S224" i="8"/>
  <c r="Z224" i="8" s="1"/>
  <c r="S223" i="8"/>
  <c r="Z223" i="8" s="1"/>
  <c r="S233" i="8"/>
  <c r="S231" i="8"/>
  <c r="S229" i="8"/>
  <c r="S227" i="8"/>
  <c r="S225" i="8"/>
  <c r="Z225" i="8" s="1"/>
  <c r="Q251" i="8"/>
  <c r="Q249" i="8"/>
  <c r="Q247" i="8"/>
  <c r="Q245" i="8"/>
  <c r="Q243" i="8"/>
  <c r="Q240" i="8"/>
  <c r="Q250" i="8"/>
  <c r="Q248" i="8"/>
  <c r="Q246" i="8"/>
  <c r="Q244" i="8"/>
  <c r="Q242" i="8"/>
  <c r="Q241" i="8"/>
  <c r="S269" i="8"/>
  <c r="S267" i="8"/>
  <c r="S265" i="8"/>
  <c r="S263" i="8"/>
  <c r="S261" i="8"/>
  <c r="Z261" i="8" s="1"/>
  <c r="S258" i="8"/>
  <c r="Z258" i="8" s="1"/>
  <c r="S259" i="8"/>
  <c r="Z259" i="8" s="1"/>
  <c r="S268" i="8"/>
  <c r="S266" i="8"/>
  <c r="S264" i="8"/>
  <c r="S262" i="8"/>
  <c r="S260" i="8"/>
  <c r="Z260" i="8" s="1"/>
  <c r="Q286" i="8"/>
  <c r="Q284" i="8"/>
  <c r="Q282" i="8"/>
  <c r="Q280" i="8"/>
  <c r="Q278" i="8"/>
  <c r="Q277" i="8"/>
  <c r="Q287" i="8"/>
  <c r="Q285" i="8"/>
  <c r="Q283" i="8"/>
  <c r="Q281" i="8"/>
  <c r="Q279" i="8"/>
  <c r="Q276" i="8"/>
  <c r="E473" i="8"/>
  <c r="R304" i="8"/>
  <c r="R305" i="8"/>
  <c r="R303" i="8"/>
  <c r="R301" i="8"/>
  <c r="R299" i="8"/>
  <c r="R297" i="8"/>
  <c r="R294" i="8"/>
  <c r="R302" i="8"/>
  <c r="R300" i="8"/>
  <c r="R298" i="8"/>
  <c r="R296" i="8"/>
  <c r="R295" i="8"/>
  <c r="C474" i="8"/>
  <c r="G474" i="8"/>
  <c r="U294" i="8"/>
  <c r="E475" i="8"/>
  <c r="C476" i="8"/>
  <c r="G476" i="8"/>
  <c r="U296" i="8"/>
  <c r="E477" i="8"/>
  <c r="C478" i="8"/>
  <c r="G478" i="8"/>
  <c r="U298" i="8"/>
  <c r="E479" i="8"/>
  <c r="D480" i="8"/>
  <c r="C481" i="8"/>
  <c r="B482" i="8"/>
  <c r="F482" i="8"/>
  <c r="E483" i="8"/>
  <c r="D484" i="8"/>
  <c r="C491" i="8"/>
  <c r="P323" i="8"/>
  <c r="P321" i="8"/>
  <c r="P319" i="8"/>
  <c r="P317" i="8"/>
  <c r="P315" i="8"/>
  <c r="P312" i="8"/>
  <c r="P322" i="8"/>
  <c r="P320" i="8"/>
  <c r="P318" i="8"/>
  <c r="P316" i="8"/>
  <c r="P314" i="8"/>
  <c r="P313" i="8"/>
  <c r="G491" i="8"/>
  <c r="T323" i="8"/>
  <c r="T321" i="8"/>
  <c r="T319" i="8"/>
  <c r="T317" i="8"/>
  <c r="T315" i="8"/>
  <c r="T312" i="8"/>
  <c r="T322" i="8"/>
  <c r="T320" i="8"/>
  <c r="T318" i="8"/>
  <c r="T316" i="8"/>
  <c r="T314" i="8"/>
  <c r="T313" i="8"/>
  <c r="E492" i="8"/>
  <c r="P341" i="8"/>
  <c r="P339" i="8"/>
  <c r="P337" i="8"/>
  <c r="P335" i="8"/>
  <c r="P333" i="8"/>
  <c r="P330" i="8"/>
  <c r="P340" i="8"/>
  <c r="P338" i="8"/>
  <c r="P336" i="8"/>
  <c r="P334" i="8"/>
  <c r="P332" i="8"/>
  <c r="P331" i="8"/>
  <c r="T341" i="8"/>
  <c r="T339" i="8"/>
  <c r="T337" i="8"/>
  <c r="T335" i="8"/>
  <c r="T333" i="8"/>
  <c r="T330" i="8"/>
  <c r="T340" i="8"/>
  <c r="T338" i="8"/>
  <c r="T336" i="8"/>
  <c r="T334" i="8"/>
  <c r="T332" i="8"/>
  <c r="T331" i="8"/>
  <c r="R349" i="8"/>
  <c r="R348" i="8"/>
  <c r="R358" i="8"/>
  <c r="R356" i="8"/>
  <c r="R354" i="8"/>
  <c r="R352" i="8"/>
  <c r="R350" i="8"/>
  <c r="R359" i="8"/>
  <c r="R357" i="8"/>
  <c r="R355" i="8"/>
  <c r="R353" i="8"/>
  <c r="R351" i="8"/>
  <c r="Q135" i="11"/>
  <c r="R215" i="8"/>
  <c r="R213" i="8"/>
  <c r="R211" i="8"/>
  <c r="R209" i="8"/>
  <c r="R207" i="8"/>
  <c r="R204" i="8"/>
  <c r="R205" i="8"/>
  <c r="R214" i="8"/>
  <c r="R212" i="8"/>
  <c r="R210" i="8"/>
  <c r="R208" i="8"/>
  <c r="R206" i="8"/>
  <c r="P232" i="8"/>
  <c r="P230" i="8"/>
  <c r="P228" i="8"/>
  <c r="P226" i="8"/>
  <c r="P224" i="8"/>
  <c r="P223" i="8"/>
  <c r="P233" i="8"/>
  <c r="P231" i="8"/>
  <c r="P229" i="8"/>
  <c r="P227" i="8"/>
  <c r="P225" i="8"/>
  <c r="P222" i="8"/>
  <c r="T232" i="8"/>
  <c r="T230" i="8"/>
  <c r="T228" i="8"/>
  <c r="T226" i="8"/>
  <c r="T224" i="8"/>
  <c r="T223" i="8"/>
  <c r="T233" i="8"/>
  <c r="T231" i="8"/>
  <c r="T229" i="8"/>
  <c r="T227" i="8"/>
  <c r="T225" i="8"/>
  <c r="T222" i="8"/>
  <c r="R251" i="8"/>
  <c r="R249" i="8"/>
  <c r="R247" i="8"/>
  <c r="R245" i="8"/>
  <c r="R243" i="8"/>
  <c r="R240" i="8"/>
  <c r="R250" i="8"/>
  <c r="R248" i="8"/>
  <c r="R246" i="8"/>
  <c r="R244" i="8"/>
  <c r="R242" i="8"/>
  <c r="R241" i="8"/>
  <c r="P259" i="8"/>
  <c r="P268" i="8"/>
  <c r="P266" i="8"/>
  <c r="P264" i="8"/>
  <c r="P262" i="8"/>
  <c r="P260" i="8"/>
  <c r="P269" i="8"/>
  <c r="P267" i="8"/>
  <c r="P265" i="8"/>
  <c r="P263" i="8"/>
  <c r="P261" i="8"/>
  <c r="P258" i="8"/>
  <c r="T259" i="8"/>
  <c r="T268" i="8"/>
  <c r="T266" i="8"/>
  <c r="T264" i="8"/>
  <c r="T262" i="8"/>
  <c r="T260" i="8"/>
  <c r="T269" i="8"/>
  <c r="T267" i="8"/>
  <c r="T265" i="8"/>
  <c r="T263" i="8"/>
  <c r="T261" i="8"/>
  <c r="T258" i="8"/>
  <c r="R287" i="8"/>
  <c r="R285" i="8"/>
  <c r="R283" i="8"/>
  <c r="R281" i="8"/>
  <c r="R279" i="8"/>
  <c r="R276" i="8"/>
  <c r="R286" i="8"/>
  <c r="R284" i="8"/>
  <c r="R282" i="8"/>
  <c r="R280" i="8"/>
  <c r="R278" i="8"/>
  <c r="R277" i="8"/>
  <c r="U288" i="8"/>
  <c r="T305" i="8"/>
  <c r="T303" i="8"/>
  <c r="T304" i="8"/>
  <c r="T294" i="8"/>
  <c r="T302" i="8"/>
  <c r="T300" i="8"/>
  <c r="T298" i="8"/>
  <c r="T296" i="8"/>
  <c r="T295" i="8"/>
  <c r="T301" i="8"/>
  <c r="T299" i="8"/>
  <c r="T297" i="8"/>
  <c r="Q323" i="8"/>
  <c r="Q321" i="8"/>
  <c r="Q319" i="8"/>
  <c r="Q317" i="8"/>
  <c r="Q315" i="8"/>
  <c r="Q312" i="8"/>
  <c r="Q322" i="8"/>
  <c r="Q320" i="8"/>
  <c r="Q318" i="8"/>
  <c r="Q316" i="8"/>
  <c r="Q314" i="8"/>
  <c r="Q313" i="8"/>
  <c r="Q341" i="8"/>
  <c r="Q339" i="8"/>
  <c r="Q337" i="8"/>
  <c r="Q335" i="8"/>
  <c r="Q333" i="8"/>
  <c r="Q330" i="8"/>
  <c r="Q340" i="8"/>
  <c r="Q338" i="8"/>
  <c r="Q336" i="8"/>
  <c r="Q334" i="8"/>
  <c r="Q332" i="8"/>
  <c r="Q331" i="8"/>
  <c r="S358" i="8"/>
  <c r="S356" i="8"/>
  <c r="S354" i="8"/>
  <c r="S352" i="8"/>
  <c r="S350" i="8"/>
  <c r="Z350" i="8" s="1"/>
  <c r="S359" i="8"/>
  <c r="S357" i="8"/>
  <c r="S355" i="8"/>
  <c r="S353" i="8"/>
  <c r="S351" i="8"/>
  <c r="Z351" i="8" s="1"/>
  <c r="S349" i="8"/>
  <c r="Z349" i="8" s="1"/>
  <c r="S348" i="8"/>
  <c r="Z348" i="8" s="1"/>
  <c r="B473" i="8"/>
  <c r="G473" i="8"/>
  <c r="D474" i="8"/>
  <c r="B475" i="8"/>
  <c r="F475" i="8"/>
  <c r="D476" i="8"/>
  <c r="B477" i="8"/>
  <c r="F477" i="8"/>
  <c r="D478" i="8"/>
  <c r="B479" i="8"/>
  <c r="F479" i="8"/>
  <c r="E480" i="8"/>
  <c r="D481" i="8"/>
  <c r="C482" i="8"/>
  <c r="B483" i="8"/>
  <c r="F483" i="8"/>
  <c r="E484" i="8"/>
  <c r="D491" i="8"/>
  <c r="B492" i="8"/>
  <c r="F492" i="8"/>
  <c r="C473" i="8"/>
  <c r="F473" i="8"/>
  <c r="E474" i="8"/>
  <c r="C475" i="8"/>
  <c r="G475" i="8"/>
  <c r="E476" i="8"/>
  <c r="C477" i="8"/>
  <c r="G477" i="8"/>
  <c r="E478" i="8"/>
  <c r="C479" i="8"/>
  <c r="B480" i="8"/>
  <c r="F480" i="8"/>
  <c r="E481" i="8"/>
  <c r="D482" i="8"/>
  <c r="C483" i="8"/>
  <c r="B484" i="8"/>
  <c r="F484" i="8"/>
  <c r="E491" i="8"/>
  <c r="C492" i="8"/>
  <c r="G492" i="8"/>
  <c r="D473" i="8"/>
  <c r="B474" i="8"/>
  <c r="F474" i="8"/>
  <c r="D475" i="8"/>
  <c r="B476" i="8"/>
  <c r="F476" i="8"/>
  <c r="D477" i="8"/>
  <c r="B478" i="8"/>
  <c r="F478" i="8"/>
  <c r="D479" i="8"/>
  <c r="C480" i="8"/>
  <c r="B481" i="8"/>
  <c r="F481" i="8"/>
  <c r="E482" i="8"/>
  <c r="D483" i="8"/>
  <c r="C484" i="8"/>
  <c r="B491" i="8"/>
  <c r="F491" i="8"/>
  <c r="D492" i="8"/>
  <c r="U187" i="8"/>
  <c r="U189" i="8"/>
  <c r="U438" i="8"/>
  <c r="U440" i="8"/>
  <c r="U455" i="8"/>
  <c r="N132" i="11"/>
  <c r="N133" i="11"/>
  <c r="N131" i="11"/>
  <c r="N134" i="11"/>
  <c r="U8" i="8"/>
  <c r="U10" i="8"/>
  <c r="U457" i="8"/>
  <c r="U456" i="8"/>
  <c r="U12" i="14"/>
  <c r="U186" i="8"/>
  <c r="U188" i="8"/>
  <c r="U190" i="8"/>
  <c r="E156" i="11"/>
  <c r="E158" i="11"/>
  <c r="H157" i="11"/>
  <c r="K156" i="11"/>
  <c r="K158" i="11"/>
  <c r="N157" i="11"/>
  <c r="Q156" i="11"/>
  <c r="Q158" i="11"/>
  <c r="T157" i="11"/>
  <c r="U7" i="8"/>
  <c r="U9" i="8"/>
  <c r="U11" i="8"/>
  <c r="E157" i="11"/>
  <c r="H156" i="11"/>
  <c r="H158" i="11"/>
  <c r="K157" i="11"/>
  <c r="N156" i="11"/>
  <c r="N158" i="11"/>
  <c r="Q157" i="11"/>
  <c r="T156" i="11"/>
  <c r="T158" i="11"/>
  <c r="H128" i="11"/>
  <c r="H130" i="11"/>
  <c r="K129" i="11"/>
  <c r="H129" i="11"/>
  <c r="K128" i="11"/>
  <c r="K130" i="11"/>
  <c r="B527" i="8"/>
  <c r="G37" i="8"/>
  <c r="H39" i="8" s="1"/>
  <c r="G73" i="8"/>
  <c r="H75" i="8" s="1"/>
  <c r="Q137" i="11"/>
  <c r="G145" i="8"/>
  <c r="H147" i="8" s="1"/>
  <c r="G181" i="8"/>
  <c r="H182" i="8" s="1"/>
  <c r="G216" i="8"/>
  <c r="H218" i="8" s="1"/>
  <c r="G252" i="8"/>
  <c r="H254" i="8" s="1"/>
  <c r="G288" i="8"/>
  <c r="H290" i="8" s="1"/>
  <c r="G342" i="8"/>
  <c r="H344" i="8" s="1"/>
  <c r="T18" i="8"/>
  <c r="G19" i="8"/>
  <c r="H21" i="8" s="1"/>
  <c r="T17" i="8"/>
  <c r="G55" i="8"/>
  <c r="H57" i="8" s="1"/>
  <c r="G127" i="8"/>
  <c r="H129" i="8" s="1"/>
  <c r="G163" i="8"/>
  <c r="H165" i="8" s="1"/>
  <c r="T197" i="8"/>
  <c r="T196" i="8"/>
  <c r="G198" i="8"/>
  <c r="H200" i="8" s="1"/>
  <c r="G234" i="8"/>
  <c r="H236" i="8" s="1"/>
  <c r="G270" i="8"/>
  <c r="H272" i="8" s="1"/>
  <c r="G324" i="8"/>
  <c r="H326" i="8" s="1"/>
  <c r="G360" i="8"/>
  <c r="H361" i="8" s="1"/>
  <c r="G306" i="8"/>
  <c r="B448" i="8"/>
  <c r="F446" i="8"/>
  <c r="E388" i="8"/>
  <c r="F430" i="8"/>
  <c r="D372" i="8"/>
  <c r="T16" i="8"/>
  <c r="T195" i="8"/>
  <c r="E438" i="8"/>
  <c r="E406" i="8"/>
  <c r="C371" i="8"/>
  <c r="O368" i="8"/>
  <c r="T15" i="8"/>
  <c r="T14" i="8"/>
  <c r="T13" i="8"/>
  <c r="T194" i="8"/>
  <c r="T193" i="8"/>
  <c r="T192" i="8"/>
  <c r="B497" i="8"/>
  <c r="G440" i="8"/>
  <c r="E159" i="11"/>
  <c r="E509" i="8"/>
  <c r="E513" i="8"/>
  <c r="C517" i="8"/>
  <c r="G532" i="8"/>
  <c r="B509" i="8"/>
  <c r="F509" i="8"/>
  <c r="D510" i="8"/>
  <c r="B511" i="8"/>
  <c r="F511" i="8"/>
  <c r="D512" i="8"/>
  <c r="B513" i="8"/>
  <c r="F513" i="8"/>
  <c r="D514" i="8"/>
  <c r="B515" i="8"/>
  <c r="F515" i="8"/>
  <c r="E516" i="8"/>
  <c r="D517" i="8"/>
  <c r="C518" i="8"/>
  <c r="B519" i="8"/>
  <c r="F519" i="8"/>
  <c r="E520" i="8"/>
  <c r="O511" i="8"/>
  <c r="O515" i="8"/>
  <c r="O519" i="8"/>
  <c r="C509" i="8"/>
  <c r="G509" i="8"/>
  <c r="E510" i="8"/>
  <c r="G531" i="8"/>
  <c r="B510" i="8"/>
  <c r="F510" i="8"/>
  <c r="B512" i="8"/>
  <c r="F512" i="8"/>
  <c r="B514" i="8"/>
  <c r="F514" i="8"/>
  <c r="E518" i="8"/>
  <c r="O509" i="8"/>
  <c r="O513" i="8"/>
  <c r="O517" i="8"/>
  <c r="C510" i="8"/>
  <c r="G510" i="8"/>
  <c r="E511" i="8"/>
  <c r="C512" i="8"/>
  <c r="G512" i="8"/>
  <c r="C514" i="8"/>
  <c r="G514" i="8"/>
  <c r="E515" i="8"/>
  <c r="D516" i="8"/>
  <c r="B518" i="8"/>
  <c r="F518" i="8"/>
  <c r="E519" i="8"/>
  <c r="D520" i="8"/>
  <c r="O510" i="8"/>
  <c r="O514" i="8"/>
  <c r="O518" i="8"/>
  <c r="C511" i="8"/>
  <c r="G511" i="8"/>
  <c r="E512" i="8"/>
  <c r="C513" i="8"/>
  <c r="G513" i="8"/>
  <c r="E514" i="8"/>
  <c r="C515" i="8"/>
  <c r="B516" i="8"/>
  <c r="F516" i="8"/>
  <c r="E517" i="8"/>
  <c r="D518" i="8"/>
  <c r="C519" i="8"/>
  <c r="B520" i="8"/>
  <c r="F520" i="8"/>
  <c r="O512" i="8"/>
  <c r="O516" i="8"/>
  <c r="O520" i="8"/>
  <c r="D509" i="8"/>
  <c r="D511" i="8"/>
  <c r="D513" i="8"/>
  <c r="D515" i="8"/>
  <c r="C516" i="8"/>
  <c r="B517" i="8"/>
  <c r="F517" i="8"/>
  <c r="D519" i="8"/>
  <c r="C520" i="8"/>
  <c r="D494" i="8"/>
  <c r="O498" i="8"/>
  <c r="O502" i="8"/>
  <c r="C500" i="8"/>
  <c r="G406" i="8"/>
  <c r="T128" i="11"/>
  <c r="B493" i="8"/>
  <c r="F493" i="8"/>
  <c r="B495" i="8"/>
  <c r="F495" i="8"/>
  <c r="D496" i="8"/>
  <c r="F497" i="8"/>
  <c r="E498" i="8"/>
  <c r="B501" i="8"/>
  <c r="F501" i="8"/>
  <c r="E502" i="8"/>
  <c r="O493" i="8"/>
  <c r="O497" i="8"/>
  <c r="O501" i="8"/>
  <c r="G387" i="8"/>
  <c r="D392" i="8"/>
  <c r="G423" i="8"/>
  <c r="C425" i="8"/>
  <c r="E493" i="8"/>
  <c r="C494" i="8"/>
  <c r="G494" i="8"/>
  <c r="E495" i="8"/>
  <c r="C496" i="8"/>
  <c r="G496" i="8"/>
  <c r="E497" i="8"/>
  <c r="D498" i="8"/>
  <c r="C499" i="8"/>
  <c r="B500" i="8"/>
  <c r="F500" i="8"/>
  <c r="E501" i="8"/>
  <c r="D502" i="8"/>
  <c r="O492" i="8"/>
  <c r="O496" i="8"/>
  <c r="O500" i="8"/>
  <c r="E367" i="8"/>
  <c r="Q129" i="11"/>
  <c r="O373" i="8"/>
  <c r="E533" i="8"/>
  <c r="E537" i="8"/>
  <c r="B365" i="8"/>
  <c r="F365" i="8"/>
  <c r="D366" i="8"/>
  <c r="G459" i="8"/>
  <c r="E463" i="8"/>
  <c r="C493" i="8"/>
  <c r="G493" i="8"/>
  <c r="E494" i="8"/>
  <c r="C495" i="8"/>
  <c r="G495" i="8"/>
  <c r="E496" i="8"/>
  <c r="C497" i="8"/>
  <c r="B498" i="8"/>
  <c r="F498" i="8"/>
  <c r="E499" i="8"/>
  <c r="D500" i="8"/>
  <c r="C501" i="8"/>
  <c r="B502" i="8"/>
  <c r="F502" i="8"/>
  <c r="O494" i="8"/>
  <c r="G442" i="8"/>
  <c r="G460" i="8"/>
  <c r="B163" i="8"/>
  <c r="G369" i="8"/>
  <c r="G388" i="8"/>
  <c r="G405" i="8"/>
  <c r="G424" i="8"/>
  <c r="G441" i="8"/>
  <c r="O455" i="8"/>
  <c r="D493" i="8"/>
  <c r="B494" i="8"/>
  <c r="F494" i="8"/>
  <c r="D495" i="8"/>
  <c r="B496" i="8"/>
  <c r="F496" i="8"/>
  <c r="D497" i="8"/>
  <c r="C498" i="8"/>
  <c r="B499" i="8"/>
  <c r="F499" i="8"/>
  <c r="E500" i="8"/>
  <c r="D501" i="8"/>
  <c r="C502" i="8"/>
  <c r="O491" i="8"/>
  <c r="O495" i="8"/>
  <c r="O499" i="8"/>
  <c r="D499" i="8"/>
  <c r="E531" i="8"/>
  <c r="G370" i="8"/>
  <c r="C360" i="8"/>
  <c r="F529" i="8"/>
  <c r="H159" i="11"/>
  <c r="O360" i="8"/>
  <c r="F371" i="8"/>
  <c r="Q130" i="11"/>
  <c r="O342" i="8"/>
  <c r="B342" i="8"/>
  <c r="C342" i="8"/>
  <c r="F342" i="8"/>
  <c r="E342" i="8"/>
  <c r="E535" i="8"/>
  <c r="C55" i="8"/>
  <c r="D73" i="8"/>
  <c r="B73" i="8"/>
  <c r="B424" i="8"/>
  <c r="N130" i="11"/>
  <c r="Q131" i="11"/>
  <c r="F408" i="8"/>
  <c r="N159" i="11"/>
  <c r="T129" i="11"/>
  <c r="T131" i="11"/>
  <c r="D342" i="8"/>
  <c r="T191" i="8"/>
  <c r="K159" i="11"/>
  <c r="B410" i="8"/>
  <c r="B360" i="8"/>
  <c r="F360" i="8"/>
  <c r="E360" i="8"/>
  <c r="D360" i="8"/>
  <c r="B109" i="8"/>
  <c r="C109" i="8"/>
  <c r="T130" i="11"/>
  <c r="F109" i="8"/>
  <c r="G111" i="8" s="1"/>
  <c r="Q18" i="8"/>
  <c r="E109" i="8"/>
  <c r="C181" i="8"/>
  <c r="R18" i="8"/>
  <c r="T9" i="8"/>
  <c r="G366" i="8"/>
  <c r="N129" i="11"/>
  <c r="B145" i="8"/>
  <c r="D324" i="8"/>
  <c r="P7" i="8"/>
  <c r="H131" i="11"/>
  <c r="K131" i="11"/>
  <c r="T188" i="8"/>
  <c r="T12" i="8"/>
  <c r="T8" i="8"/>
  <c r="T11" i="8"/>
  <c r="T7" i="8"/>
  <c r="T10" i="8"/>
  <c r="D443" i="8"/>
  <c r="T189" i="8"/>
  <c r="Q159" i="11"/>
  <c r="D109" i="8"/>
  <c r="T186" i="8"/>
  <c r="T190" i="8"/>
  <c r="T159" i="11"/>
  <c r="T187" i="8"/>
  <c r="C456" i="8"/>
  <c r="P190" i="8"/>
  <c r="P188" i="8"/>
  <c r="P194" i="8"/>
  <c r="P187" i="8"/>
  <c r="E270" i="8"/>
  <c r="B91" i="8"/>
  <c r="C306" i="8"/>
  <c r="E324" i="8"/>
  <c r="S191" i="8"/>
  <c r="P196" i="8"/>
  <c r="S197" i="8"/>
  <c r="P192" i="8"/>
  <c r="E216" i="8"/>
  <c r="C145" i="8"/>
  <c r="B369" i="8"/>
  <c r="F375" i="8"/>
  <c r="D376" i="8"/>
  <c r="B252" i="8"/>
  <c r="R8" i="8"/>
  <c r="Q7" i="8"/>
  <c r="E370" i="8"/>
  <c r="C375" i="8"/>
  <c r="O391" i="8"/>
  <c r="Q128" i="11"/>
  <c r="B127" i="8"/>
  <c r="B461" i="8"/>
  <c r="F198" i="8"/>
  <c r="B373" i="8"/>
  <c r="B403" i="8"/>
  <c r="D464" i="8"/>
  <c r="D532" i="8"/>
  <c r="D534" i="8"/>
  <c r="D536" i="8"/>
  <c r="D538" i="8"/>
  <c r="D530" i="8"/>
  <c r="F127" i="8"/>
  <c r="E91" i="8"/>
  <c r="F439" i="8"/>
  <c r="B19" i="8"/>
  <c r="P10" i="8"/>
  <c r="O19" i="8"/>
  <c r="S7" i="8"/>
  <c r="Z7" i="8" s="1"/>
  <c r="P8" i="8"/>
  <c r="Q9" i="8"/>
  <c r="R10" i="8"/>
  <c r="Q11" i="8"/>
  <c r="S12" i="8"/>
  <c r="Q13" i="8"/>
  <c r="S14" i="8"/>
  <c r="Q15" i="8"/>
  <c r="S16" i="8"/>
  <c r="Q17" i="8"/>
  <c r="S18" i="8"/>
  <c r="B37" i="8"/>
  <c r="F37" i="8"/>
  <c r="D55" i="8"/>
  <c r="Q8" i="8"/>
  <c r="R9" i="8"/>
  <c r="S10" i="8"/>
  <c r="Z10" i="8" s="1"/>
  <c r="R11" i="8"/>
  <c r="P12" i="8"/>
  <c r="R13" i="8"/>
  <c r="P14" i="8"/>
  <c r="R15" i="8"/>
  <c r="P16" i="8"/>
  <c r="R17" i="8"/>
  <c r="P18" i="8"/>
  <c r="S9" i="8"/>
  <c r="Z9" i="8" s="1"/>
  <c r="S11" i="8"/>
  <c r="Q12" i="8"/>
  <c r="S13" i="8"/>
  <c r="Q14" i="8"/>
  <c r="S15" i="8"/>
  <c r="Q16" i="8"/>
  <c r="S17" i="8"/>
  <c r="E19" i="8"/>
  <c r="C37" i="8"/>
  <c r="B55" i="8"/>
  <c r="C365" i="8"/>
  <c r="C19" i="8"/>
  <c r="D19" i="8"/>
  <c r="R7" i="8"/>
  <c r="S8" i="8"/>
  <c r="Z8" i="8" s="1"/>
  <c r="P9" i="8"/>
  <c r="Q10" i="8"/>
  <c r="P11" i="8"/>
  <c r="R12" i="8"/>
  <c r="P13" i="8"/>
  <c r="R14" i="8"/>
  <c r="P15" i="8"/>
  <c r="R16" i="8"/>
  <c r="P17" i="8"/>
  <c r="F19" i="8"/>
  <c r="C404" i="8"/>
  <c r="E73" i="8"/>
  <c r="F91" i="8"/>
  <c r="G93" i="8" s="1"/>
  <c r="C127" i="8"/>
  <c r="D145" i="8"/>
  <c r="E163" i="8"/>
  <c r="D37" i="8"/>
  <c r="E55" i="8"/>
  <c r="N128" i="11"/>
  <c r="F73" i="8"/>
  <c r="C91" i="8"/>
  <c r="D127" i="8"/>
  <c r="E145" i="8"/>
  <c r="F163" i="8"/>
  <c r="E37" i="8"/>
  <c r="F55" i="8"/>
  <c r="C73" i="8"/>
  <c r="D91" i="8"/>
  <c r="E127" i="8"/>
  <c r="F145" i="8"/>
  <c r="C163" i="8"/>
  <c r="E365" i="8"/>
  <c r="R187" i="8"/>
  <c r="R196" i="8"/>
  <c r="R194" i="8"/>
  <c r="R192" i="8"/>
  <c r="R190" i="8"/>
  <c r="R188" i="8"/>
  <c r="E198" i="8"/>
  <c r="R189" i="8"/>
  <c r="O365" i="8"/>
  <c r="O198" i="8"/>
  <c r="C366" i="8"/>
  <c r="D369" i="8"/>
  <c r="D370" i="8"/>
  <c r="R191" i="8"/>
  <c r="D371" i="8"/>
  <c r="R193" i="8"/>
  <c r="D373" i="8"/>
  <c r="D374" i="8"/>
  <c r="R195" i="8"/>
  <c r="D375" i="8"/>
  <c r="R197" i="8"/>
  <c r="C383" i="8"/>
  <c r="B384" i="8"/>
  <c r="F384" i="8"/>
  <c r="D385" i="8"/>
  <c r="B387" i="8"/>
  <c r="F387" i="8"/>
  <c r="B388" i="8"/>
  <c r="F388" i="8"/>
  <c r="B391" i="8"/>
  <c r="F391" i="8"/>
  <c r="B392" i="8"/>
  <c r="F392" i="8"/>
  <c r="B216" i="8"/>
  <c r="C401" i="8"/>
  <c r="G401" i="8"/>
  <c r="D403" i="8"/>
  <c r="B405" i="8"/>
  <c r="F405" i="8"/>
  <c r="B407" i="8"/>
  <c r="F407" i="8"/>
  <c r="B409" i="8"/>
  <c r="F409" i="8"/>
  <c r="B411" i="8"/>
  <c r="F411" i="8"/>
  <c r="B234" i="8"/>
  <c r="D420" i="8"/>
  <c r="B422" i="8"/>
  <c r="F252" i="8"/>
  <c r="F422" i="8"/>
  <c r="E424" i="8"/>
  <c r="E428" i="8"/>
  <c r="D163" i="8"/>
  <c r="R186" i="8"/>
  <c r="D368" i="8"/>
  <c r="E369" i="8"/>
  <c r="Q190" i="8"/>
  <c r="E371" i="8"/>
  <c r="Q192" i="8"/>
  <c r="E372" i="8"/>
  <c r="S193" i="8"/>
  <c r="E373" i="8"/>
  <c r="Q194" i="8"/>
  <c r="S195" i="8"/>
  <c r="E375" i="8"/>
  <c r="Q196" i="8"/>
  <c r="E376" i="8"/>
  <c r="O383" i="8"/>
  <c r="O216" i="8"/>
  <c r="C384" i="8"/>
  <c r="E385" i="8"/>
  <c r="C402" i="8"/>
  <c r="G402" i="8"/>
  <c r="C405" i="8"/>
  <c r="O405" i="8"/>
  <c r="C407" i="8"/>
  <c r="O407" i="8"/>
  <c r="C409" i="8"/>
  <c r="O409" i="8"/>
  <c r="C411" i="8"/>
  <c r="O411" i="8"/>
  <c r="C234" i="8"/>
  <c r="E425" i="8"/>
  <c r="C430" i="8"/>
  <c r="E458" i="8"/>
  <c r="D181" i="8"/>
  <c r="E366" i="8"/>
  <c r="S186" i="8"/>
  <c r="Z186" i="8" s="1"/>
  <c r="C367" i="8"/>
  <c r="G367" i="8"/>
  <c r="E368" i="8"/>
  <c r="F369" i="8"/>
  <c r="B370" i="8"/>
  <c r="F370" i="8"/>
  <c r="B371" i="8"/>
  <c r="B372" i="8"/>
  <c r="F372" i="8"/>
  <c r="F373" i="8"/>
  <c r="B374" i="8"/>
  <c r="F374" i="8"/>
  <c r="B375" i="8"/>
  <c r="B376" i="8"/>
  <c r="F376" i="8"/>
  <c r="D198" i="8"/>
  <c r="D384" i="8"/>
  <c r="E386" i="8"/>
  <c r="O386" i="8"/>
  <c r="C393" i="8"/>
  <c r="D402" i="8"/>
  <c r="O404" i="8"/>
  <c r="B406" i="8"/>
  <c r="F412" i="8"/>
  <c r="C252" i="8"/>
  <c r="C419" i="8"/>
  <c r="G419" i="8"/>
  <c r="O421" i="8"/>
  <c r="C423" i="8"/>
  <c r="C427" i="8"/>
  <c r="B437" i="8"/>
  <c r="B270" i="8"/>
  <c r="F437" i="8"/>
  <c r="F270" i="8"/>
  <c r="C442" i="8"/>
  <c r="O442" i="8"/>
  <c r="C444" i="8"/>
  <c r="O444" i="8"/>
  <c r="E445" i="8"/>
  <c r="C446" i="8"/>
  <c r="O446" i="8"/>
  <c r="C448" i="8"/>
  <c r="O448" i="8"/>
  <c r="C460" i="8"/>
  <c r="E181" i="8"/>
  <c r="D365" i="8"/>
  <c r="Q197" i="8"/>
  <c r="Q195" i="8"/>
  <c r="Q193" i="8"/>
  <c r="Q191" i="8"/>
  <c r="Q186" i="8"/>
  <c r="Q187" i="8"/>
  <c r="Q188" i="8"/>
  <c r="B366" i="8"/>
  <c r="F366" i="8"/>
  <c r="S196" i="8"/>
  <c r="S194" i="8"/>
  <c r="S192" i="8"/>
  <c r="S190" i="8"/>
  <c r="S188" i="8"/>
  <c r="Z188" i="8" s="1"/>
  <c r="S187" i="8"/>
  <c r="Z187" i="8" s="1"/>
  <c r="D367" i="8"/>
  <c r="O367" i="8"/>
  <c r="B368" i="8"/>
  <c r="Q189" i="8"/>
  <c r="B383" i="8"/>
  <c r="F383" i="8"/>
  <c r="F216" i="8"/>
  <c r="F386" i="8"/>
  <c r="D389" i="8"/>
  <c r="O389" i="8"/>
  <c r="D390" i="8"/>
  <c r="O390" i="8"/>
  <c r="E392" i="8"/>
  <c r="D393" i="8"/>
  <c r="O393" i="8"/>
  <c r="D394" i="8"/>
  <c r="O394" i="8"/>
  <c r="B401" i="8"/>
  <c r="F401" i="8"/>
  <c r="F234" i="8"/>
  <c r="E404" i="8"/>
  <c r="C426" i="8"/>
  <c r="D427" i="8"/>
  <c r="E252" i="8"/>
  <c r="D456" i="8"/>
  <c r="E461" i="8"/>
  <c r="O462" i="8"/>
  <c r="E465" i="8"/>
  <c r="O474" i="8"/>
  <c r="O306" i="8"/>
  <c r="B528" i="8"/>
  <c r="F528" i="8"/>
  <c r="E429" i="8"/>
  <c r="B441" i="8"/>
  <c r="F441" i="8"/>
  <c r="B443" i="8"/>
  <c r="F443" i="8"/>
  <c r="B445" i="8"/>
  <c r="F445" i="8"/>
  <c r="B447" i="8"/>
  <c r="F447" i="8"/>
  <c r="B455" i="8"/>
  <c r="B458" i="8"/>
  <c r="F458" i="8"/>
  <c r="E462" i="8"/>
  <c r="E466" i="8"/>
  <c r="D306" i="8"/>
  <c r="O476" i="8"/>
  <c r="C528" i="8"/>
  <c r="G528" i="8"/>
  <c r="C385" i="8"/>
  <c r="G385" i="8"/>
  <c r="O387" i="8"/>
  <c r="C388" i="8"/>
  <c r="E390" i="8"/>
  <c r="C392" i="8"/>
  <c r="B393" i="8"/>
  <c r="E394" i="8"/>
  <c r="O402" i="8"/>
  <c r="E403" i="8"/>
  <c r="O403" i="8"/>
  <c r="B404" i="8"/>
  <c r="F404" i="8"/>
  <c r="D406" i="8"/>
  <c r="D408" i="8"/>
  <c r="D409" i="8"/>
  <c r="D410" i="8"/>
  <c r="D412" i="8"/>
  <c r="D419" i="8"/>
  <c r="D252" i="8"/>
  <c r="E421" i="8"/>
  <c r="C422" i="8"/>
  <c r="G422" i="8"/>
  <c r="D423" i="8"/>
  <c r="O423" i="8"/>
  <c r="B425" i="8"/>
  <c r="F425" i="8"/>
  <c r="O427" i="8"/>
  <c r="B429" i="8"/>
  <c r="F429" i="8"/>
  <c r="C455" i="8"/>
  <c r="G455" i="8"/>
  <c r="D457" i="8"/>
  <c r="F459" i="8"/>
  <c r="C464" i="8"/>
  <c r="C288" i="8"/>
  <c r="O477" i="8"/>
  <c r="O478" i="8"/>
  <c r="O481" i="8"/>
  <c r="O482" i="8"/>
  <c r="O527" i="8"/>
  <c r="C529" i="8"/>
  <c r="G529" i="8"/>
  <c r="B181" i="8"/>
  <c r="F181" i="8"/>
  <c r="C198" i="8"/>
  <c r="O366" i="8"/>
  <c r="B367" i="8"/>
  <c r="F367" i="8"/>
  <c r="C368" i="8"/>
  <c r="G368" i="8"/>
  <c r="C369" i="8"/>
  <c r="C370" i="8"/>
  <c r="O370" i="8"/>
  <c r="O371" i="8"/>
  <c r="C372" i="8"/>
  <c r="O372" i="8"/>
  <c r="C373" i="8"/>
  <c r="C374" i="8"/>
  <c r="O374" i="8"/>
  <c r="O375" i="8"/>
  <c r="C376" i="8"/>
  <c r="O376" i="8"/>
  <c r="E383" i="8"/>
  <c r="G384" i="8"/>
  <c r="D386" i="8"/>
  <c r="E387" i="8"/>
  <c r="D388" i="8"/>
  <c r="C389" i="8"/>
  <c r="E391" i="8"/>
  <c r="E408" i="8"/>
  <c r="E410" i="8"/>
  <c r="E412" i="8"/>
  <c r="O234" i="8"/>
  <c r="E420" i="8"/>
  <c r="O420" i="8"/>
  <c r="B421" i="8"/>
  <c r="F421" i="8"/>
  <c r="D424" i="8"/>
  <c r="O424" i="8"/>
  <c r="B426" i="8"/>
  <c r="F426" i="8"/>
  <c r="D428" i="8"/>
  <c r="O428" i="8"/>
  <c r="B430" i="8"/>
  <c r="E440" i="8"/>
  <c r="O440" i="8"/>
  <c r="F442" i="8"/>
  <c r="B444" i="8"/>
  <c r="E457" i="8"/>
  <c r="O457" i="8"/>
  <c r="O288" i="8"/>
  <c r="C459" i="8"/>
  <c r="C463" i="8"/>
  <c r="F288" i="8"/>
  <c r="E527" i="8"/>
  <c r="D529" i="8"/>
  <c r="D535" i="8"/>
  <c r="P186" i="8"/>
  <c r="S189" i="8"/>
  <c r="Z189" i="8" s="1"/>
  <c r="P191" i="8"/>
  <c r="P193" i="8"/>
  <c r="P195" i="8"/>
  <c r="P197" i="8"/>
  <c r="B198" i="8"/>
  <c r="G383" i="8"/>
  <c r="O385" i="8"/>
  <c r="B386" i="8"/>
  <c r="C387" i="8"/>
  <c r="O388" i="8"/>
  <c r="E389" i="8"/>
  <c r="B390" i="8"/>
  <c r="F390" i="8"/>
  <c r="C391" i="8"/>
  <c r="O392" i="8"/>
  <c r="E393" i="8"/>
  <c r="B394" i="8"/>
  <c r="F394" i="8"/>
  <c r="C216" i="8"/>
  <c r="D401" i="8"/>
  <c r="E402" i="8"/>
  <c r="F403" i="8"/>
  <c r="G404" i="8"/>
  <c r="F406" i="8"/>
  <c r="D407" i="8"/>
  <c r="B408" i="8"/>
  <c r="F410" i="8"/>
  <c r="D411" i="8"/>
  <c r="B412" i="8"/>
  <c r="D234" i="8"/>
  <c r="E419" i="8"/>
  <c r="O419" i="8"/>
  <c r="O252" i="8"/>
  <c r="B420" i="8"/>
  <c r="F420" i="8"/>
  <c r="C421" i="8"/>
  <c r="G421" i="8"/>
  <c r="D422" i="8"/>
  <c r="E423" i="8"/>
  <c r="F424" i="8"/>
  <c r="D426" i="8"/>
  <c r="O426" i="8"/>
  <c r="E427" i="8"/>
  <c r="B428" i="8"/>
  <c r="F428" i="8"/>
  <c r="C429" i="8"/>
  <c r="D430" i="8"/>
  <c r="O430" i="8"/>
  <c r="D270" i="8"/>
  <c r="O270" i="8"/>
  <c r="B438" i="8"/>
  <c r="F438" i="8"/>
  <c r="C439" i="8"/>
  <c r="G439" i="8"/>
  <c r="D442" i="8"/>
  <c r="D444" i="8"/>
  <c r="D446" i="8"/>
  <c r="D447" i="8"/>
  <c r="D448" i="8"/>
  <c r="B456" i="8"/>
  <c r="E459" i="8"/>
  <c r="D460" i="8"/>
  <c r="O460" i="8"/>
  <c r="B462" i="8"/>
  <c r="F462" i="8"/>
  <c r="O464" i="8"/>
  <c r="B466" i="8"/>
  <c r="F466" i="8"/>
  <c r="F306" i="8"/>
  <c r="F527" i="8"/>
  <c r="E530" i="8"/>
  <c r="O530" i="8"/>
  <c r="B531" i="8"/>
  <c r="F531" i="8"/>
  <c r="B533" i="8"/>
  <c r="F533" i="8"/>
  <c r="B535" i="8"/>
  <c r="F535" i="8"/>
  <c r="B537" i="8"/>
  <c r="F537" i="8"/>
  <c r="G365" i="8"/>
  <c r="O437" i="8"/>
  <c r="P189" i="8"/>
  <c r="D383" i="8"/>
  <c r="E384" i="8"/>
  <c r="O384" i="8"/>
  <c r="B385" i="8"/>
  <c r="F385" i="8"/>
  <c r="C386" i="8"/>
  <c r="G386" i="8"/>
  <c r="D387" i="8"/>
  <c r="F389" i="8"/>
  <c r="C390" i="8"/>
  <c r="D391" i="8"/>
  <c r="F393" i="8"/>
  <c r="C394" i="8"/>
  <c r="D216" i="8"/>
  <c r="E401" i="8"/>
  <c r="O401" i="8"/>
  <c r="B402" i="8"/>
  <c r="F402" i="8"/>
  <c r="C403" i="8"/>
  <c r="G403" i="8"/>
  <c r="D404" i="8"/>
  <c r="E405" i="8"/>
  <c r="C406" i="8"/>
  <c r="O406" i="8"/>
  <c r="E407" i="8"/>
  <c r="C408" i="8"/>
  <c r="O408" i="8"/>
  <c r="E409" i="8"/>
  <c r="C410" i="8"/>
  <c r="O410" i="8"/>
  <c r="E411" i="8"/>
  <c r="C412" i="8"/>
  <c r="O412" i="8"/>
  <c r="E234" i="8"/>
  <c r="B419" i="8"/>
  <c r="F419" i="8"/>
  <c r="C420" i="8"/>
  <c r="G420" i="8"/>
  <c r="D421" i="8"/>
  <c r="E422" i="8"/>
  <c r="O422" i="8"/>
  <c r="B423" i="8"/>
  <c r="F423" i="8"/>
  <c r="C424" i="8"/>
  <c r="D425" i="8"/>
  <c r="O425" i="8"/>
  <c r="E426" i="8"/>
  <c r="B427" i="8"/>
  <c r="F427" i="8"/>
  <c r="C428" i="8"/>
  <c r="D429" i="8"/>
  <c r="O429" i="8"/>
  <c r="E430" i="8"/>
  <c r="E437" i="8"/>
  <c r="C438" i="8"/>
  <c r="G438" i="8"/>
  <c r="D439" i="8"/>
  <c r="D440" i="8"/>
  <c r="E441" i="8"/>
  <c r="E443" i="8"/>
  <c r="E447" i="8"/>
  <c r="F455" i="8"/>
  <c r="G456" i="8"/>
  <c r="C457" i="8"/>
  <c r="D458" i="8"/>
  <c r="O458" i="8"/>
  <c r="B459" i="8"/>
  <c r="D461" i="8"/>
  <c r="O461" i="8"/>
  <c r="B463" i="8"/>
  <c r="F463" i="8"/>
  <c r="D465" i="8"/>
  <c r="O465" i="8"/>
  <c r="B288" i="8"/>
  <c r="O475" i="8"/>
  <c r="O480" i="8"/>
  <c r="O324" i="8"/>
  <c r="C532" i="8"/>
  <c r="O532" i="8"/>
  <c r="C534" i="8"/>
  <c r="O534" i="8"/>
  <c r="C536" i="8"/>
  <c r="O536" i="8"/>
  <c r="C538" i="8"/>
  <c r="O538" i="8"/>
  <c r="C437" i="8"/>
  <c r="G437" i="8"/>
  <c r="D438" i="8"/>
  <c r="E439" i="8"/>
  <c r="O439" i="8"/>
  <c r="B440" i="8"/>
  <c r="F440" i="8"/>
  <c r="C441" i="8"/>
  <c r="O441" i="8"/>
  <c r="E442" i="8"/>
  <c r="C443" i="8"/>
  <c r="O443" i="8"/>
  <c r="E444" i="8"/>
  <c r="C445" i="8"/>
  <c r="O445" i="8"/>
  <c r="E446" i="8"/>
  <c r="C447" i="8"/>
  <c r="O447" i="8"/>
  <c r="E448" i="8"/>
  <c r="C270" i="8"/>
  <c r="D455" i="8"/>
  <c r="E456" i="8"/>
  <c r="O456" i="8"/>
  <c r="B457" i="8"/>
  <c r="F457" i="8"/>
  <c r="C458" i="8"/>
  <c r="G458" i="8"/>
  <c r="D459" i="8"/>
  <c r="O459" i="8"/>
  <c r="E460" i="8"/>
  <c r="F461" i="8"/>
  <c r="C462" i="8"/>
  <c r="D463" i="8"/>
  <c r="O463" i="8"/>
  <c r="E464" i="8"/>
  <c r="B465" i="8"/>
  <c r="F465" i="8"/>
  <c r="C466" i="8"/>
  <c r="D288" i="8"/>
  <c r="O473" i="8"/>
  <c r="O484" i="8"/>
  <c r="E306" i="8"/>
  <c r="E485" i="8" s="1"/>
  <c r="B324" i="8"/>
  <c r="F324" i="8"/>
  <c r="C527" i="8"/>
  <c r="G527" i="8"/>
  <c r="D528" i="8"/>
  <c r="E529" i="8"/>
  <c r="O529" i="8"/>
  <c r="B530" i="8"/>
  <c r="F530" i="8"/>
  <c r="C531" i="8"/>
  <c r="O531" i="8"/>
  <c r="E532" i="8"/>
  <c r="C533" i="8"/>
  <c r="O533" i="8"/>
  <c r="E534" i="8"/>
  <c r="C535" i="8"/>
  <c r="O535" i="8"/>
  <c r="E536" i="8"/>
  <c r="C537" i="8"/>
  <c r="O537" i="8"/>
  <c r="E538" i="8"/>
  <c r="O438" i="8"/>
  <c r="B439" i="8"/>
  <c r="C440" i="8"/>
  <c r="D441" i="8"/>
  <c r="B442" i="8"/>
  <c r="F444" i="8"/>
  <c r="D445" i="8"/>
  <c r="B446" i="8"/>
  <c r="F448" i="8"/>
  <c r="E455" i="8"/>
  <c r="F456" i="8"/>
  <c r="G457" i="8"/>
  <c r="B460" i="8"/>
  <c r="F460" i="8"/>
  <c r="C461" i="8"/>
  <c r="D462" i="8"/>
  <c r="B464" i="8"/>
  <c r="F464" i="8"/>
  <c r="C465" i="8"/>
  <c r="D466" i="8"/>
  <c r="O466" i="8"/>
  <c r="E288" i="8"/>
  <c r="O479" i="8"/>
  <c r="O483" i="8"/>
  <c r="B306" i="8"/>
  <c r="C324" i="8"/>
  <c r="D527" i="8"/>
  <c r="E528" i="8"/>
  <c r="O528" i="8"/>
  <c r="B529" i="8"/>
  <c r="C530" i="8"/>
  <c r="G530" i="8"/>
  <c r="D531" i="8"/>
  <c r="B532" i="8"/>
  <c r="F532" i="8"/>
  <c r="D533" i="8"/>
  <c r="B534" i="8"/>
  <c r="F534" i="8"/>
  <c r="B536" i="8"/>
  <c r="F536" i="8"/>
  <c r="D537" i="8"/>
  <c r="B538" i="8"/>
  <c r="F538" i="8"/>
  <c r="U252" i="8" l="1"/>
  <c r="V254" i="8" s="1"/>
  <c r="U216" i="8"/>
  <c r="V218" i="8" s="1"/>
  <c r="F485" i="8"/>
  <c r="D485" i="8"/>
  <c r="B485" i="8"/>
  <c r="U458" i="8"/>
  <c r="U360" i="8"/>
  <c r="U439" i="8"/>
  <c r="S306" i="8"/>
  <c r="Z306" i="8" s="1"/>
  <c r="T270" i="8"/>
  <c r="P270" i="8"/>
  <c r="P272" i="8" s="1"/>
  <c r="S360" i="8"/>
  <c r="Z360" i="8" s="1"/>
  <c r="P324" i="8"/>
  <c r="P326" i="8" s="1"/>
  <c r="S216" i="8"/>
  <c r="Z216" i="8" s="1"/>
  <c r="Q360" i="8"/>
  <c r="R288" i="8"/>
  <c r="T234" i="8"/>
  <c r="P234" i="8"/>
  <c r="R216" i="8"/>
  <c r="Q288" i="8"/>
  <c r="R270" i="8"/>
  <c r="R234" i="8"/>
  <c r="T360" i="8"/>
  <c r="P360" i="8"/>
  <c r="U342" i="8"/>
  <c r="R342" i="8"/>
  <c r="S252" i="8"/>
  <c r="Z252" i="8" s="1"/>
  <c r="Q234" i="8"/>
  <c r="Q342" i="8"/>
  <c r="Q324" i="8"/>
  <c r="V290" i="8"/>
  <c r="U270" i="8"/>
  <c r="U234" i="8"/>
  <c r="T216" i="8"/>
  <c r="P216" i="8"/>
  <c r="R252" i="8"/>
  <c r="T324" i="8"/>
  <c r="S270" i="8"/>
  <c r="Z270" i="8" s="1"/>
  <c r="Q252" i="8"/>
  <c r="S234" i="8"/>
  <c r="Z234" i="8" s="1"/>
  <c r="Q216" i="8"/>
  <c r="S342" i="8"/>
  <c r="Z342" i="8" s="1"/>
  <c r="S324" i="8"/>
  <c r="Z324" i="8" s="1"/>
  <c r="T252" i="8"/>
  <c r="P252" i="8"/>
  <c r="U324" i="8"/>
  <c r="R324" i="8"/>
  <c r="P306" i="8"/>
  <c r="T306" i="8"/>
  <c r="R360" i="8"/>
  <c r="T342" i="8"/>
  <c r="P342" i="8"/>
  <c r="U306" i="8"/>
  <c r="R306" i="8"/>
  <c r="Q306" i="8"/>
  <c r="T288" i="8"/>
  <c r="P288" i="8"/>
  <c r="S288" i="8"/>
  <c r="Z288" i="8" s="1"/>
  <c r="Q270" i="8"/>
  <c r="H308" i="8"/>
  <c r="G485" i="8"/>
  <c r="H487" i="8" s="1"/>
  <c r="C485" i="8"/>
  <c r="U368" i="8"/>
  <c r="U404" i="8"/>
  <c r="U531" i="8"/>
  <c r="U366" i="8"/>
  <c r="U402" i="8"/>
  <c r="U495" i="8"/>
  <c r="U513" i="8"/>
  <c r="U419" i="8"/>
  <c r="U421" i="8"/>
  <c r="U385" i="8"/>
  <c r="T446" i="8"/>
  <c r="T445" i="8"/>
  <c r="T443" i="8"/>
  <c r="U383" i="8"/>
  <c r="T444" i="8"/>
  <c r="U477" i="8"/>
  <c r="U420" i="8"/>
  <c r="Q509" i="8"/>
  <c r="S439" i="8"/>
  <c r="Z439" i="8" s="1"/>
  <c r="T438" i="8"/>
  <c r="T440" i="8"/>
  <c r="U529" i="8"/>
  <c r="U512" i="8"/>
  <c r="U384" i="8"/>
  <c r="U365" i="8"/>
  <c r="U198" i="8"/>
  <c r="U511" i="8"/>
  <c r="U494" i="8"/>
  <c r="U491" i="8"/>
  <c r="U474" i="8"/>
  <c r="U441" i="8"/>
  <c r="U403" i="8"/>
  <c r="U369" i="8"/>
  <c r="U530" i="8"/>
  <c r="U473" i="8"/>
  <c r="U387" i="8"/>
  <c r="U527" i="8"/>
  <c r="U510" i="8"/>
  <c r="U437" i="8"/>
  <c r="U401" i="8"/>
  <c r="U509" i="8"/>
  <c r="U492" i="8"/>
  <c r="U423" i="8"/>
  <c r="U493" i="8"/>
  <c r="U476" i="8"/>
  <c r="U422" i="8"/>
  <c r="U405" i="8"/>
  <c r="U386" i="8"/>
  <c r="U367" i="8"/>
  <c r="U528" i="8"/>
  <c r="U475" i="8"/>
  <c r="U459" i="8"/>
  <c r="P427" i="8"/>
  <c r="U19" i="8"/>
  <c r="S440" i="8"/>
  <c r="Z440" i="8" s="1"/>
  <c r="U467" i="8"/>
  <c r="S529" i="8"/>
  <c r="Z529" i="8" s="1"/>
  <c r="T439" i="8"/>
  <c r="S442" i="8"/>
  <c r="S437" i="8"/>
  <c r="Z437" i="8" s="1"/>
  <c r="R483" i="8"/>
  <c r="S441" i="8"/>
  <c r="S438" i="8"/>
  <c r="Z438" i="8" s="1"/>
  <c r="Q445" i="8"/>
  <c r="R457" i="8"/>
  <c r="T442" i="8"/>
  <c r="S443" i="8"/>
  <c r="T537" i="8"/>
  <c r="G503" i="8"/>
  <c r="H505" i="8" s="1"/>
  <c r="G325" i="8"/>
  <c r="G326" i="8"/>
  <c r="T447" i="8"/>
  <c r="T412" i="8"/>
  <c r="T376" i="8"/>
  <c r="G56" i="8"/>
  <c r="G57" i="8"/>
  <c r="T520" i="8"/>
  <c r="T465" i="8"/>
  <c r="G431" i="8"/>
  <c r="H433" i="8" s="1"/>
  <c r="G253" i="8"/>
  <c r="G254" i="8"/>
  <c r="T393" i="8"/>
  <c r="N137" i="11"/>
  <c r="G39" i="8"/>
  <c r="G38" i="8"/>
  <c r="T441" i="8"/>
  <c r="G307" i="8"/>
  <c r="G308" i="8"/>
  <c r="G361" i="8"/>
  <c r="G539" i="8"/>
  <c r="H540" i="8" s="1"/>
  <c r="T502" i="8"/>
  <c r="G128" i="8"/>
  <c r="G129" i="8"/>
  <c r="G20" i="8"/>
  <c r="G21" i="8"/>
  <c r="G344" i="8"/>
  <c r="G521" i="8"/>
  <c r="H523" i="8" s="1"/>
  <c r="G343" i="8"/>
  <c r="T466" i="8"/>
  <c r="T430" i="8"/>
  <c r="G395" i="8"/>
  <c r="H397" i="8" s="1"/>
  <c r="G217" i="8"/>
  <c r="G218" i="8"/>
  <c r="G146" i="8"/>
  <c r="G147" i="8"/>
  <c r="N136" i="11"/>
  <c r="T484" i="8"/>
  <c r="T538" i="8"/>
  <c r="T448" i="8"/>
  <c r="G413" i="8"/>
  <c r="H415" i="8" s="1"/>
  <c r="G236" i="8"/>
  <c r="G235" i="8"/>
  <c r="G199" i="8"/>
  <c r="G377" i="8"/>
  <c r="H379" i="8" s="1"/>
  <c r="G200" i="8"/>
  <c r="T519" i="8"/>
  <c r="G74" i="8"/>
  <c r="G75" i="8"/>
  <c r="S444" i="8"/>
  <c r="T437" i="8"/>
  <c r="T483" i="8"/>
  <c r="T501" i="8"/>
  <c r="G449" i="8"/>
  <c r="H451" i="8" s="1"/>
  <c r="G272" i="8"/>
  <c r="G271" i="8"/>
  <c r="T411" i="8"/>
  <c r="T375" i="8"/>
  <c r="G164" i="8"/>
  <c r="G165" i="8"/>
  <c r="G467" i="8"/>
  <c r="H469" i="8" s="1"/>
  <c r="G289" i="8"/>
  <c r="G290" i="8"/>
  <c r="T429" i="8"/>
  <c r="T394" i="8"/>
  <c r="G182" i="8"/>
  <c r="G110" i="8"/>
  <c r="G92" i="8"/>
  <c r="T405" i="8"/>
  <c r="Q495" i="8"/>
  <c r="P393" i="8"/>
  <c r="R492" i="8"/>
  <c r="T500" i="8"/>
  <c r="T428" i="8"/>
  <c r="T392" i="8"/>
  <c r="T518" i="8"/>
  <c r="T482" i="8"/>
  <c r="T536" i="8"/>
  <c r="S465" i="8"/>
  <c r="P495" i="8"/>
  <c r="P394" i="8"/>
  <c r="T492" i="8"/>
  <c r="Q500" i="8"/>
  <c r="S420" i="8"/>
  <c r="Z420" i="8" s="1"/>
  <c r="Q389" i="8"/>
  <c r="T464" i="8"/>
  <c r="T410" i="8"/>
  <c r="N135" i="11"/>
  <c r="T374" i="8"/>
  <c r="S514" i="8"/>
  <c r="T535" i="8"/>
  <c r="T515" i="8"/>
  <c r="T407" i="8"/>
  <c r="T479" i="8"/>
  <c r="T498" i="8"/>
  <c r="T427" i="8"/>
  <c r="T390" i="8"/>
  <c r="T533" i="8"/>
  <c r="T516" i="8"/>
  <c r="T480" i="8"/>
  <c r="T499" i="8"/>
  <c r="T534" i="8"/>
  <c r="T408" i="8"/>
  <c r="T481" i="8"/>
  <c r="T425" i="8"/>
  <c r="T391" i="8"/>
  <c r="T517" i="8"/>
  <c r="T409" i="8"/>
  <c r="T497" i="8"/>
  <c r="T426" i="8"/>
  <c r="T389" i="8"/>
  <c r="R429" i="8"/>
  <c r="Q369" i="8"/>
  <c r="T509" i="8"/>
  <c r="S429" i="8"/>
  <c r="R498" i="8"/>
  <c r="Q480" i="8"/>
  <c r="R479" i="8"/>
  <c r="S493" i="8"/>
  <c r="Z493" i="8" s="1"/>
  <c r="Q498" i="8"/>
  <c r="S499" i="8"/>
  <c r="S500" i="8"/>
  <c r="P474" i="8"/>
  <c r="Q372" i="8"/>
  <c r="Q408" i="8"/>
  <c r="Q403" i="8"/>
  <c r="Q411" i="8"/>
  <c r="C146" i="8"/>
  <c r="Q512" i="8"/>
  <c r="S519" i="8"/>
  <c r="S498" i="8"/>
  <c r="R427" i="8"/>
  <c r="P482" i="8"/>
  <c r="Q492" i="8"/>
  <c r="Q406" i="8"/>
  <c r="Q409" i="8"/>
  <c r="R446" i="8"/>
  <c r="Q393" i="8"/>
  <c r="R409" i="8"/>
  <c r="Q367" i="8"/>
  <c r="R478" i="8"/>
  <c r="S476" i="8"/>
  <c r="Z476" i="8" s="1"/>
  <c r="R394" i="8"/>
  <c r="S528" i="8"/>
  <c r="Z528" i="8" s="1"/>
  <c r="P534" i="8"/>
  <c r="S388" i="8"/>
  <c r="C503" i="8"/>
  <c r="R465" i="8"/>
  <c r="F503" i="8"/>
  <c r="R500" i="8"/>
  <c r="S412" i="8"/>
  <c r="E449" i="8"/>
  <c r="P518" i="8"/>
  <c r="S510" i="8"/>
  <c r="Z510" i="8" s="1"/>
  <c r="Q515" i="8"/>
  <c r="S511" i="8"/>
  <c r="Z511" i="8" s="1"/>
  <c r="D521" i="8"/>
  <c r="Q514" i="8"/>
  <c r="Q510" i="8"/>
  <c r="S517" i="8"/>
  <c r="R520" i="8"/>
  <c r="R509" i="8"/>
  <c r="S513" i="8"/>
  <c r="C521" i="8"/>
  <c r="O521" i="8"/>
  <c r="T532" i="8"/>
  <c r="T531" i="8"/>
  <c r="Q520" i="8"/>
  <c r="R513" i="8"/>
  <c r="R519" i="8"/>
  <c r="S515" i="8"/>
  <c r="Q497" i="8"/>
  <c r="P497" i="8"/>
  <c r="Q443" i="8"/>
  <c r="R384" i="8"/>
  <c r="P438" i="8"/>
  <c r="S518" i="8"/>
  <c r="P519" i="8"/>
  <c r="P513" i="8"/>
  <c r="R510" i="8"/>
  <c r="P514" i="8"/>
  <c r="P498" i="8"/>
  <c r="S494" i="8"/>
  <c r="Z494" i="8" s="1"/>
  <c r="E272" i="8"/>
  <c r="R421" i="8"/>
  <c r="R403" i="8"/>
  <c r="R387" i="8"/>
  <c r="P464" i="8"/>
  <c r="R537" i="8"/>
  <c r="P537" i="8"/>
  <c r="R393" i="8"/>
  <c r="P371" i="8"/>
  <c r="T491" i="8"/>
  <c r="P475" i="8"/>
  <c r="E326" i="8"/>
  <c r="P425" i="8"/>
  <c r="Q517" i="8"/>
  <c r="T512" i="8"/>
  <c r="P517" i="8"/>
  <c r="S512" i="8"/>
  <c r="Z512" i="8" s="1"/>
  <c r="Q516" i="8"/>
  <c r="Q518" i="8"/>
  <c r="T511" i="8"/>
  <c r="R516" i="8"/>
  <c r="R514" i="8"/>
  <c r="R515" i="8"/>
  <c r="F521" i="8"/>
  <c r="B521" i="8"/>
  <c r="S509" i="8"/>
  <c r="Z509" i="8" s="1"/>
  <c r="Q519" i="8"/>
  <c r="R466" i="8"/>
  <c r="P516" i="8"/>
  <c r="Q513" i="8"/>
  <c r="T513" i="8"/>
  <c r="R511" i="8"/>
  <c r="P509" i="8"/>
  <c r="S496" i="8"/>
  <c r="R496" i="8"/>
  <c r="R424" i="8"/>
  <c r="P492" i="8"/>
  <c r="S369" i="8"/>
  <c r="Q533" i="8"/>
  <c r="P511" i="8"/>
  <c r="S520" i="8"/>
  <c r="S516" i="8"/>
  <c r="P512" i="8"/>
  <c r="P515" i="8"/>
  <c r="R512" i="8"/>
  <c r="P520" i="8"/>
  <c r="R518" i="8"/>
  <c r="E521" i="8"/>
  <c r="R517" i="8"/>
  <c r="P510" i="8"/>
  <c r="T514" i="8"/>
  <c r="T510" i="8"/>
  <c r="Q511" i="8"/>
  <c r="P447" i="8"/>
  <c r="B503" i="8"/>
  <c r="C147" i="8"/>
  <c r="Q538" i="8"/>
  <c r="R501" i="8"/>
  <c r="P384" i="8"/>
  <c r="T478" i="8"/>
  <c r="P494" i="8"/>
  <c r="P491" i="8"/>
  <c r="R495" i="8"/>
  <c r="P372" i="8"/>
  <c r="P387" i="8"/>
  <c r="R530" i="8"/>
  <c r="D182" i="8"/>
  <c r="S426" i="8"/>
  <c r="R389" i="8"/>
  <c r="P456" i="8"/>
  <c r="R405" i="8"/>
  <c r="S447" i="8"/>
  <c r="R369" i="8"/>
  <c r="S383" i="8"/>
  <c r="Z383" i="8" s="1"/>
  <c r="S495" i="8"/>
  <c r="Q460" i="8"/>
  <c r="R408" i="8"/>
  <c r="P376" i="8"/>
  <c r="S368" i="8"/>
  <c r="Z368" i="8" s="1"/>
  <c r="R423" i="8"/>
  <c r="R411" i="8"/>
  <c r="Q459" i="8"/>
  <c r="S408" i="8"/>
  <c r="S387" i="8"/>
  <c r="S366" i="8"/>
  <c r="Z366" i="8" s="1"/>
  <c r="P429" i="8"/>
  <c r="Q537" i="8"/>
  <c r="S497" i="8"/>
  <c r="O503" i="8"/>
  <c r="R406" i="8"/>
  <c r="S384" i="8"/>
  <c r="Z384" i="8" s="1"/>
  <c r="P500" i="8"/>
  <c r="P496" i="8"/>
  <c r="S502" i="8"/>
  <c r="S492" i="8"/>
  <c r="Z492" i="8" s="1"/>
  <c r="R499" i="8"/>
  <c r="R443" i="8"/>
  <c r="Q464" i="8"/>
  <c r="R461" i="8"/>
  <c r="R476" i="8"/>
  <c r="Q465" i="8"/>
  <c r="Q501" i="8"/>
  <c r="P501" i="8"/>
  <c r="P478" i="8"/>
  <c r="R422" i="8"/>
  <c r="R459" i="8"/>
  <c r="P385" i="8"/>
  <c r="Q484" i="8"/>
  <c r="P463" i="8"/>
  <c r="Q429" i="8"/>
  <c r="Q426" i="8"/>
  <c r="Q392" i="8"/>
  <c r="S392" i="8"/>
  <c r="Q410" i="8"/>
  <c r="Q405" i="8"/>
  <c r="P402" i="8"/>
  <c r="R373" i="8"/>
  <c r="B431" i="8"/>
  <c r="T406" i="8"/>
  <c r="R528" i="8"/>
  <c r="P461" i="8"/>
  <c r="S376" i="8"/>
  <c r="P369" i="8"/>
  <c r="R536" i="8"/>
  <c r="T528" i="8"/>
  <c r="Q385" i="8"/>
  <c r="T366" i="8"/>
  <c r="R419" i="8"/>
  <c r="S491" i="8"/>
  <c r="Z491" i="8" s="1"/>
  <c r="S535" i="8"/>
  <c r="R497" i="8"/>
  <c r="P477" i="8"/>
  <c r="Q491" i="8"/>
  <c r="Q502" i="8"/>
  <c r="S501" i="8"/>
  <c r="Q421" i="8"/>
  <c r="Q423" i="8"/>
  <c r="Q493" i="8"/>
  <c r="E503" i="8"/>
  <c r="T459" i="8"/>
  <c r="T495" i="8"/>
  <c r="F344" i="8"/>
  <c r="T496" i="8"/>
  <c r="R491" i="8"/>
  <c r="Q496" i="8"/>
  <c r="Q427" i="8"/>
  <c r="S461" i="8"/>
  <c r="S373" i="8"/>
  <c r="S423" i="8"/>
  <c r="Q388" i="8"/>
  <c r="P502" i="8"/>
  <c r="R502" i="8"/>
  <c r="S464" i="8"/>
  <c r="S460" i="8"/>
  <c r="Q419" i="8"/>
  <c r="D503" i="8"/>
  <c r="R494" i="8"/>
  <c r="Q499" i="8"/>
  <c r="P481" i="8"/>
  <c r="P499" i="8"/>
  <c r="T494" i="8"/>
  <c r="R493" i="8"/>
  <c r="R447" i="8"/>
  <c r="Q386" i="8"/>
  <c r="T493" i="8"/>
  <c r="R481" i="8"/>
  <c r="R456" i="8"/>
  <c r="P459" i="8"/>
  <c r="Q474" i="8"/>
  <c r="P422" i="8"/>
  <c r="S391" i="8"/>
  <c r="S374" i="8"/>
  <c r="F129" i="8"/>
  <c r="R420" i="8"/>
  <c r="P373" i="8"/>
  <c r="P493" i="8"/>
  <c r="Q494" i="8"/>
  <c r="P466" i="8"/>
  <c r="S403" i="8"/>
  <c r="Z403" i="8" s="1"/>
  <c r="C111" i="8"/>
  <c r="Q530" i="8"/>
  <c r="D361" i="8"/>
  <c r="P528" i="8"/>
  <c r="B343" i="8"/>
  <c r="O343" i="8"/>
  <c r="T388" i="8"/>
  <c r="S537" i="8"/>
  <c r="S421" i="8"/>
  <c r="Z421" i="8" s="1"/>
  <c r="S386" i="8"/>
  <c r="Z386" i="8" s="1"/>
  <c r="R375" i="8"/>
  <c r="T387" i="8"/>
  <c r="D325" i="8"/>
  <c r="Q479" i="8"/>
  <c r="S474" i="8"/>
  <c r="Z474" i="8" s="1"/>
  <c r="R374" i="8"/>
  <c r="R367" i="8"/>
  <c r="P458" i="8"/>
  <c r="P531" i="8"/>
  <c r="P532" i="8"/>
  <c r="T477" i="8"/>
  <c r="S479" i="8"/>
  <c r="R462" i="8"/>
  <c r="S459" i="8"/>
  <c r="R477" i="8"/>
  <c r="O539" i="8"/>
  <c r="R407" i="8"/>
  <c r="Q475" i="8"/>
  <c r="S458" i="8"/>
  <c r="Z458" i="8" s="1"/>
  <c r="Q463" i="8"/>
  <c r="Q376" i="8"/>
  <c r="Q387" i="8"/>
  <c r="C57" i="8"/>
  <c r="T423" i="8"/>
  <c r="T460" i="8"/>
  <c r="Q458" i="8"/>
  <c r="P483" i="8"/>
  <c r="P479" i="8"/>
  <c r="S463" i="8"/>
  <c r="R425" i="8"/>
  <c r="R410" i="8"/>
  <c r="R484" i="8"/>
  <c r="B20" i="8"/>
  <c r="Q483" i="8"/>
  <c r="S475" i="8"/>
  <c r="Z475" i="8" s="1"/>
  <c r="S482" i="8"/>
  <c r="Q391" i="8"/>
  <c r="S393" i="8"/>
  <c r="P420" i="8"/>
  <c r="P426" i="8"/>
  <c r="R376" i="8"/>
  <c r="R370" i="8"/>
  <c r="D75" i="8"/>
  <c r="E395" i="8"/>
  <c r="R402" i="8"/>
  <c r="T369" i="8"/>
  <c r="T424" i="8"/>
  <c r="T367" i="8"/>
  <c r="C56" i="8"/>
  <c r="F343" i="8"/>
  <c r="T370" i="8"/>
  <c r="T455" i="8"/>
  <c r="C361" i="8"/>
  <c r="Q477" i="8"/>
  <c r="R474" i="8"/>
  <c r="S424" i="8"/>
  <c r="Q371" i="8"/>
  <c r="S427" i="8"/>
  <c r="P410" i="8"/>
  <c r="P405" i="8"/>
  <c r="R392" i="8"/>
  <c r="O20" i="8"/>
  <c r="S456" i="8"/>
  <c r="Z456" i="8" s="1"/>
  <c r="Q448" i="8"/>
  <c r="Q444" i="8"/>
  <c r="R445" i="8"/>
  <c r="P388" i="8"/>
  <c r="R430" i="8"/>
  <c r="Q478" i="8"/>
  <c r="Q481" i="8"/>
  <c r="P424" i="8"/>
  <c r="S428" i="8"/>
  <c r="C110" i="8"/>
  <c r="R441" i="8"/>
  <c r="P439" i="8"/>
  <c r="S466" i="8"/>
  <c r="R448" i="8"/>
  <c r="R391" i="8"/>
  <c r="S483" i="8"/>
  <c r="P443" i="8"/>
  <c r="P440" i="8"/>
  <c r="B539" i="8"/>
  <c r="S533" i="8"/>
  <c r="R538" i="8"/>
  <c r="R426" i="8"/>
  <c r="P460" i="8"/>
  <c r="E182" i="8"/>
  <c r="Q439" i="8"/>
  <c r="P428" i="8"/>
  <c r="R439" i="8"/>
  <c r="C344" i="8"/>
  <c r="C343" i="8"/>
  <c r="R532" i="8"/>
  <c r="P533" i="8"/>
  <c r="Q529" i="8"/>
  <c r="Q535" i="8"/>
  <c r="E361" i="8"/>
  <c r="R535" i="8"/>
  <c r="D343" i="8"/>
  <c r="D344" i="8"/>
  <c r="E343" i="8"/>
  <c r="E344" i="8"/>
  <c r="Q534" i="8"/>
  <c r="R529" i="8"/>
  <c r="F361" i="8"/>
  <c r="D326" i="8"/>
  <c r="T475" i="8"/>
  <c r="F111" i="8"/>
  <c r="B110" i="8"/>
  <c r="F182" i="8"/>
  <c r="F110" i="8"/>
  <c r="S370" i="8"/>
  <c r="P465" i="8"/>
  <c r="E110" i="8"/>
  <c r="E111" i="8"/>
  <c r="Q394" i="8"/>
  <c r="D110" i="8"/>
  <c r="D111" i="8"/>
  <c r="Q447" i="8"/>
  <c r="Q422" i="8"/>
  <c r="E218" i="8"/>
  <c r="R388" i="8"/>
  <c r="Q384" i="8"/>
  <c r="F200" i="8"/>
  <c r="F377" i="8"/>
  <c r="P375" i="8"/>
  <c r="P367" i="8"/>
  <c r="P535" i="8"/>
  <c r="R458" i="8"/>
  <c r="S462" i="8"/>
  <c r="S425" i="8"/>
  <c r="P386" i="8"/>
  <c r="R463" i="8"/>
  <c r="P392" i="8"/>
  <c r="Q430" i="8"/>
  <c r="S409" i="8"/>
  <c r="P423" i="8"/>
  <c r="Q412" i="8"/>
  <c r="Q407" i="8"/>
  <c r="Q375" i="8"/>
  <c r="P462" i="8"/>
  <c r="R440" i="8"/>
  <c r="P529" i="8"/>
  <c r="R482" i="8"/>
  <c r="S480" i="8"/>
  <c r="P484" i="8"/>
  <c r="S457" i="8"/>
  <c r="Z457" i="8" s="1"/>
  <c r="P476" i="8"/>
  <c r="P538" i="8"/>
  <c r="R534" i="8"/>
  <c r="R464" i="8"/>
  <c r="R412" i="8"/>
  <c r="S481" i="8"/>
  <c r="S394" i="8"/>
  <c r="Q366" i="8"/>
  <c r="Q374" i="8"/>
  <c r="P409" i="8"/>
  <c r="R475" i="8"/>
  <c r="P441" i="8"/>
  <c r="S484" i="8"/>
  <c r="P442" i="8"/>
  <c r="S530" i="8"/>
  <c r="Z530" i="8" s="1"/>
  <c r="Q528" i="8"/>
  <c r="R428" i="8"/>
  <c r="P391" i="8"/>
  <c r="R533" i="8"/>
  <c r="S402" i="8"/>
  <c r="Z402" i="8" s="1"/>
  <c r="Q438" i="8"/>
  <c r="S448" i="8"/>
  <c r="R366" i="8"/>
  <c r="S531" i="8"/>
  <c r="R531" i="8"/>
  <c r="Q536" i="8"/>
  <c r="Q532" i="8"/>
  <c r="Q531" i="8"/>
  <c r="P536" i="8"/>
  <c r="P530" i="8"/>
  <c r="S477" i="8"/>
  <c r="S478" i="8"/>
  <c r="R480" i="8"/>
  <c r="Q476" i="8"/>
  <c r="Q482" i="8"/>
  <c r="P480" i="8"/>
  <c r="Q456" i="8"/>
  <c r="R460" i="8"/>
  <c r="Q457" i="8"/>
  <c r="Q462" i="8"/>
  <c r="Q461" i="8"/>
  <c r="Q466" i="8"/>
  <c r="P457" i="8"/>
  <c r="S446" i="8"/>
  <c r="Q440" i="8"/>
  <c r="R444" i="8"/>
  <c r="P446" i="8"/>
  <c r="Q441" i="8"/>
  <c r="S445" i="8"/>
  <c r="P445" i="8"/>
  <c r="Q446" i="8"/>
  <c r="Q442" i="8"/>
  <c r="R438" i="8"/>
  <c r="P448" i="8"/>
  <c r="R442" i="8"/>
  <c r="P444" i="8"/>
  <c r="S422" i="8"/>
  <c r="Z422" i="8" s="1"/>
  <c r="S430" i="8"/>
  <c r="Q424" i="8"/>
  <c r="Q428" i="8"/>
  <c r="Q425" i="8"/>
  <c r="Q420" i="8"/>
  <c r="P430" i="8"/>
  <c r="P421" i="8"/>
  <c r="S406" i="8"/>
  <c r="P408" i="8"/>
  <c r="P404" i="8"/>
  <c r="S411" i="8"/>
  <c r="Q402" i="8"/>
  <c r="S404" i="8"/>
  <c r="Z404" i="8" s="1"/>
  <c r="R404" i="8"/>
  <c r="S405" i="8"/>
  <c r="P412" i="8"/>
  <c r="P407" i="8"/>
  <c r="S410" i="8"/>
  <c r="S407" i="8"/>
  <c r="Q404" i="8"/>
  <c r="P406" i="8"/>
  <c r="P403" i="8"/>
  <c r="P411" i="8"/>
  <c r="R390" i="8"/>
  <c r="P390" i="8"/>
  <c r="R385" i="8"/>
  <c r="R386" i="8"/>
  <c r="S390" i="8"/>
  <c r="S389" i="8"/>
  <c r="S385" i="8"/>
  <c r="Z385" i="8" s="1"/>
  <c r="Q390" i="8"/>
  <c r="P389" i="8"/>
  <c r="S375" i="8"/>
  <c r="Q373" i="8"/>
  <c r="Q19" i="8"/>
  <c r="R372" i="8"/>
  <c r="R371" i="8"/>
  <c r="S367" i="8"/>
  <c r="Z367" i="8" s="1"/>
  <c r="P19" i="8"/>
  <c r="P21" i="8" s="1"/>
  <c r="P368" i="8"/>
  <c r="Q368" i="8"/>
  <c r="S371" i="8"/>
  <c r="P366" i="8"/>
  <c r="S372" i="8"/>
  <c r="R368" i="8"/>
  <c r="Q370" i="8"/>
  <c r="P370" i="8"/>
  <c r="P374" i="8"/>
  <c r="T529" i="8"/>
  <c r="B307" i="8"/>
  <c r="F325" i="8"/>
  <c r="F326" i="8"/>
  <c r="C449" i="8"/>
  <c r="C271" i="8"/>
  <c r="C272" i="8"/>
  <c r="P365" i="8"/>
  <c r="P198" i="8"/>
  <c r="O413" i="8"/>
  <c r="O235" i="8"/>
  <c r="T385" i="8"/>
  <c r="R383" i="8"/>
  <c r="P455" i="8"/>
  <c r="D431" i="8"/>
  <c r="D254" i="8"/>
  <c r="D253" i="8"/>
  <c r="F539" i="8"/>
  <c r="D307" i="8"/>
  <c r="D308" i="8"/>
  <c r="S538" i="8"/>
  <c r="S534" i="8"/>
  <c r="E431" i="8"/>
  <c r="E253" i="8"/>
  <c r="E254" i="8"/>
  <c r="T421" i="8"/>
  <c r="T401" i="8"/>
  <c r="S401" i="8"/>
  <c r="Z401" i="8" s="1"/>
  <c r="T383" i="8"/>
  <c r="F217" i="8"/>
  <c r="F395" i="8"/>
  <c r="F218" i="8"/>
  <c r="F449" i="8"/>
  <c r="F271" i="8"/>
  <c r="F272" i="8"/>
  <c r="B449" i="8"/>
  <c r="B271" i="8"/>
  <c r="T420" i="8"/>
  <c r="P419" i="8"/>
  <c r="C431" i="8"/>
  <c r="C254" i="8"/>
  <c r="C253" i="8"/>
  <c r="D377" i="8"/>
  <c r="D200" i="8"/>
  <c r="D199" i="8"/>
  <c r="R365" i="8"/>
  <c r="R198" i="8"/>
  <c r="P182" i="8"/>
  <c r="T402" i="8"/>
  <c r="C164" i="8"/>
  <c r="C165" i="8"/>
  <c r="D92" i="8"/>
  <c r="D93" i="8"/>
  <c r="F56" i="8"/>
  <c r="F57" i="8"/>
  <c r="E38" i="8"/>
  <c r="E39" i="8"/>
  <c r="C92" i="8"/>
  <c r="C93" i="8"/>
  <c r="F74" i="8"/>
  <c r="F75" i="8"/>
  <c r="E56" i="8"/>
  <c r="E57" i="8"/>
  <c r="E165" i="8"/>
  <c r="E164" i="8"/>
  <c r="B92" i="8"/>
  <c r="C39" i="8"/>
  <c r="C38" i="8"/>
  <c r="S19" i="8"/>
  <c r="Z19" i="8" s="1"/>
  <c r="B325" i="8"/>
  <c r="E307" i="8"/>
  <c r="E308" i="8"/>
  <c r="D467" i="8"/>
  <c r="D289" i="8"/>
  <c r="D290" i="8"/>
  <c r="O325" i="8"/>
  <c r="T474" i="8"/>
  <c r="O449" i="8"/>
  <c r="O271" i="8"/>
  <c r="S419" i="8"/>
  <c r="Z419" i="8" s="1"/>
  <c r="D235" i="8"/>
  <c r="D413" i="8"/>
  <c r="D236" i="8"/>
  <c r="C395" i="8"/>
  <c r="C217" i="8"/>
  <c r="C218" i="8"/>
  <c r="B199" i="8"/>
  <c r="B377" i="8"/>
  <c r="E539" i="8"/>
  <c r="E271" i="8"/>
  <c r="R473" i="8"/>
  <c r="Q455" i="8"/>
  <c r="T368" i="8"/>
  <c r="T457" i="8"/>
  <c r="Q527" i="8"/>
  <c r="P437" i="8"/>
  <c r="C308" i="8"/>
  <c r="T419" i="8"/>
  <c r="Q401" i="8"/>
  <c r="B253" i="8"/>
  <c r="O217" i="8"/>
  <c r="O395" i="8"/>
  <c r="D164" i="8"/>
  <c r="D165" i="8"/>
  <c r="F431" i="8"/>
  <c r="F253" i="8"/>
  <c r="F254" i="8"/>
  <c r="T404" i="8"/>
  <c r="E217" i="8"/>
  <c r="F165" i="8"/>
  <c r="F164" i="8"/>
  <c r="B164" i="8"/>
  <c r="D128" i="8"/>
  <c r="D129" i="8"/>
  <c r="D38" i="8"/>
  <c r="D39" i="8"/>
  <c r="D147" i="8"/>
  <c r="D146" i="8"/>
  <c r="F93" i="8"/>
  <c r="F92" i="8"/>
  <c r="B128" i="8"/>
  <c r="B74" i="8"/>
  <c r="F20" i="8"/>
  <c r="F21" i="8"/>
  <c r="R19" i="8"/>
  <c r="C20" i="8"/>
  <c r="C21" i="8"/>
  <c r="B146" i="8"/>
  <c r="E21" i="8"/>
  <c r="E20" i="8"/>
  <c r="E92" i="8"/>
  <c r="D57" i="8"/>
  <c r="D56" i="8"/>
  <c r="F39" i="8"/>
  <c r="F38" i="8"/>
  <c r="D539" i="8"/>
  <c r="E290" i="8"/>
  <c r="E467" i="8"/>
  <c r="E289" i="8"/>
  <c r="S473" i="8"/>
  <c r="Z473" i="8" s="1"/>
  <c r="T473" i="8"/>
  <c r="R437" i="8"/>
  <c r="E413" i="8"/>
  <c r="E236" i="8"/>
  <c r="E235" i="8"/>
  <c r="S527" i="8"/>
  <c r="Z527" i="8" s="1"/>
  <c r="D449" i="8"/>
  <c r="D272" i="8"/>
  <c r="D271" i="8"/>
  <c r="O253" i="8"/>
  <c r="O431" i="8"/>
  <c r="T384" i="8"/>
  <c r="C377" i="8"/>
  <c r="C200" i="8"/>
  <c r="C199" i="8"/>
  <c r="T476" i="8"/>
  <c r="C467" i="8"/>
  <c r="C289" i="8"/>
  <c r="C290" i="8"/>
  <c r="T456" i="8"/>
  <c r="Q473" i="8"/>
  <c r="S536" i="8"/>
  <c r="S532" i="8"/>
  <c r="E325" i="8"/>
  <c r="R455" i="8"/>
  <c r="F413" i="8"/>
  <c r="F236" i="8"/>
  <c r="F235" i="8"/>
  <c r="F199" i="8"/>
  <c r="B413" i="8"/>
  <c r="B235" i="8"/>
  <c r="P401" i="8"/>
  <c r="B395" i="8"/>
  <c r="B217" i="8"/>
  <c r="P383" i="8"/>
  <c r="E377" i="8"/>
  <c r="E199" i="8"/>
  <c r="E200" i="8"/>
  <c r="F146" i="8"/>
  <c r="F147" i="8"/>
  <c r="C182" i="8"/>
  <c r="E147" i="8"/>
  <c r="E146" i="8"/>
  <c r="C129" i="8"/>
  <c r="C128" i="8"/>
  <c r="E75" i="8"/>
  <c r="E74" i="8"/>
  <c r="E93" i="8"/>
  <c r="B38" i="8"/>
  <c r="C326" i="8"/>
  <c r="C325" i="8"/>
  <c r="C539" i="8"/>
  <c r="T530" i="8"/>
  <c r="P473" i="8"/>
  <c r="B467" i="8"/>
  <c r="B289" i="8"/>
  <c r="S455" i="8"/>
  <c r="Z455" i="8" s="1"/>
  <c r="Q437" i="8"/>
  <c r="D395" i="8"/>
  <c r="D218" i="8"/>
  <c r="D217" i="8"/>
  <c r="F308" i="8"/>
  <c r="F307" i="8"/>
  <c r="R401" i="8"/>
  <c r="T386" i="8"/>
  <c r="Q383" i="8"/>
  <c r="T365" i="8"/>
  <c r="T198" i="8"/>
  <c r="P527" i="8"/>
  <c r="R527" i="8"/>
  <c r="C307" i="8"/>
  <c r="F467" i="8"/>
  <c r="F290" i="8"/>
  <c r="F289" i="8"/>
  <c r="O467" i="8"/>
  <c r="O289" i="8"/>
  <c r="T458" i="8"/>
  <c r="T527" i="8"/>
  <c r="O485" i="8"/>
  <c r="O307" i="8"/>
  <c r="Q365" i="8"/>
  <c r="Q198" i="8"/>
  <c r="T422" i="8"/>
  <c r="S365" i="8"/>
  <c r="Z365" i="8" s="1"/>
  <c r="S198" i="8"/>
  <c r="Z198" i="8" s="1"/>
  <c r="C413" i="8"/>
  <c r="C235" i="8"/>
  <c r="C236" i="8"/>
  <c r="T403" i="8"/>
  <c r="O377" i="8"/>
  <c r="O199" i="8"/>
  <c r="E128" i="8"/>
  <c r="E129" i="8"/>
  <c r="C74" i="8"/>
  <c r="C75" i="8"/>
  <c r="F128" i="8"/>
  <c r="D21" i="8"/>
  <c r="D20" i="8"/>
  <c r="B56" i="8"/>
  <c r="D74" i="8"/>
  <c r="U254" i="8" l="1"/>
  <c r="U218" i="8"/>
  <c r="U217" i="8"/>
  <c r="V361" i="8"/>
  <c r="U253" i="8"/>
  <c r="U289" i="8"/>
  <c r="T271" i="8"/>
  <c r="S217" i="8"/>
  <c r="S307" i="8"/>
  <c r="V182" i="8"/>
  <c r="P325" i="8"/>
  <c r="T272" i="8"/>
  <c r="S218" i="8"/>
  <c r="P271" i="8"/>
  <c r="V21" i="8"/>
  <c r="V200" i="8"/>
  <c r="Q271" i="8"/>
  <c r="Q272" i="8"/>
  <c r="T290" i="8"/>
  <c r="T289" i="8"/>
  <c r="U308" i="8"/>
  <c r="U307" i="8"/>
  <c r="V308" i="8"/>
  <c r="T344" i="8"/>
  <c r="T343" i="8"/>
  <c r="P307" i="8"/>
  <c r="P308" i="8"/>
  <c r="T253" i="8"/>
  <c r="T254" i="8"/>
  <c r="S344" i="8"/>
  <c r="S343" i="8"/>
  <c r="Q217" i="8"/>
  <c r="Q218" i="8"/>
  <c r="S272" i="8"/>
  <c r="S271" i="8"/>
  <c r="Q325" i="8"/>
  <c r="Q326" i="8"/>
  <c r="R344" i="8"/>
  <c r="R343" i="8"/>
  <c r="Q289" i="8"/>
  <c r="Q290" i="8"/>
  <c r="T235" i="8"/>
  <c r="T236" i="8"/>
  <c r="S289" i="8"/>
  <c r="S290" i="8"/>
  <c r="U326" i="8"/>
  <c r="U325" i="8"/>
  <c r="V326" i="8"/>
  <c r="S235" i="8"/>
  <c r="S236" i="8"/>
  <c r="T326" i="8"/>
  <c r="T325" i="8"/>
  <c r="U235" i="8"/>
  <c r="U236" i="8"/>
  <c r="V236" i="8"/>
  <c r="U290" i="8"/>
  <c r="Q235" i="8"/>
  <c r="Q236" i="8"/>
  <c r="R236" i="8"/>
  <c r="R235" i="8"/>
  <c r="R289" i="8"/>
  <c r="R290" i="8"/>
  <c r="V469" i="8"/>
  <c r="Q307" i="8"/>
  <c r="Q308" i="8"/>
  <c r="R308" i="8"/>
  <c r="R307" i="8"/>
  <c r="T308" i="8"/>
  <c r="T307" i="8"/>
  <c r="S308" i="8"/>
  <c r="R254" i="8"/>
  <c r="R253" i="8"/>
  <c r="P217" i="8"/>
  <c r="P218" i="8"/>
  <c r="Q343" i="8"/>
  <c r="Q344" i="8"/>
  <c r="S253" i="8"/>
  <c r="S254" i="8"/>
  <c r="U344" i="8"/>
  <c r="U343" i="8"/>
  <c r="V344" i="8"/>
  <c r="R272" i="8"/>
  <c r="R271" i="8"/>
  <c r="R218" i="8"/>
  <c r="R217" i="8"/>
  <c r="P290" i="8"/>
  <c r="P289" i="8"/>
  <c r="P343" i="8"/>
  <c r="P344" i="8"/>
  <c r="R325" i="8"/>
  <c r="R326" i="8"/>
  <c r="P253" i="8"/>
  <c r="P254" i="8"/>
  <c r="S325" i="8"/>
  <c r="S326" i="8"/>
  <c r="Q253" i="8"/>
  <c r="Q254" i="8"/>
  <c r="T217" i="8"/>
  <c r="T218" i="8"/>
  <c r="U272" i="8"/>
  <c r="U271" i="8"/>
  <c r="V272" i="8"/>
  <c r="P235" i="8"/>
  <c r="P236" i="8"/>
  <c r="U413" i="8"/>
  <c r="U449" i="8"/>
  <c r="U199" i="8"/>
  <c r="U377" i="8"/>
  <c r="U200" i="8"/>
  <c r="U431" i="8"/>
  <c r="U395" i="8"/>
  <c r="U361" i="8"/>
  <c r="U539" i="8"/>
  <c r="U521" i="8"/>
  <c r="U485" i="8"/>
  <c r="U503" i="8"/>
  <c r="U182" i="8"/>
  <c r="P361" i="8"/>
  <c r="U20" i="8"/>
  <c r="F486" i="8"/>
  <c r="G378" i="8"/>
  <c r="G379" i="8"/>
  <c r="G414" i="8"/>
  <c r="G415" i="8"/>
  <c r="G396" i="8"/>
  <c r="G397" i="8"/>
  <c r="G523" i="8"/>
  <c r="G522" i="8"/>
  <c r="G468" i="8"/>
  <c r="G469" i="8"/>
  <c r="G486" i="8"/>
  <c r="G487" i="8"/>
  <c r="G432" i="8"/>
  <c r="G433" i="8"/>
  <c r="G504" i="8"/>
  <c r="G505" i="8"/>
  <c r="G450" i="8"/>
  <c r="G451" i="8"/>
  <c r="G540" i="8"/>
  <c r="F432" i="8"/>
  <c r="F414" i="8"/>
  <c r="O486" i="8"/>
  <c r="O432" i="8"/>
  <c r="O378" i="8"/>
  <c r="O468" i="8"/>
  <c r="O396" i="8"/>
  <c r="O414" i="8"/>
  <c r="O450" i="8"/>
  <c r="D523" i="8"/>
  <c r="E378" i="8"/>
  <c r="B468" i="8"/>
  <c r="B396" i="8"/>
  <c r="B414" i="8"/>
  <c r="B450" i="8"/>
  <c r="C540" i="8"/>
  <c r="F396" i="8"/>
  <c r="B378" i="8"/>
  <c r="B486" i="8"/>
  <c r="C505" i="8"/>
  <c r="C523" i="8"/>
  <c r="S503" i="8"/>
  <c r="Z503" i="8" s="1"/>
  <c r="P503" i="8"/>
  <c r="S182" i="8"/>
  <c r="D450" i="8"/>
  <c r="E414" i="8"/>
  <c r="F450" i="8"/>
  <c r="R503" i="8"/>
  <c r="D414" i="8"/>
  <c r="C450" i="8"/>
  <c r="R361" i="8"/>
  <c r="E504" i="8"/>
  <c r="B432" i="8"/>
  <c r="E522" i="8"/>
  <c r="F504" i="8"/>
  <c r="E397" i="8"/>
  <c r="D396" i="8"/>
  <c r="C432" i="8"/>
  <c r="D486" i="8"/>
  <c r="D432" i="8"/>
  <c r="C486" i="8"/>
  <c r="E396" i="8"/>
  <c r="O504" i="8"/>
  <c r="B504" i="8"/>
  <c r="E450" i="8"/>
  <c r="C414" i="8"/>
  <c r="C396" i="8"/>
  <c r="E486" i="8"/>
  <c r="D378" i="8"/>
  <c r="E432" i="8"/>
  <c r="F379" i="8"/>
  <c r="F378" i="8"/>
  <c r="D504" i="8"/>
  <c r="B522" i="8"/>
  <c r="O522" i="8"/>
  <c r="D522" i="8"/>
  <c r="C504" i="8"/>
  <c r="C378" i="8"/>
  <c r="F522" i="8"/>
  <c r="C522" i="8"/>
  <c r="E523" i="8"/>
  <c r="F523" i="8"/>
  <c r="Q503" i="8"/>
  <c r="S521" i="8"/>
  <c r="Z521" i="8" s="1"/>
  <c r="R521" i="8"/>
  <c r="Q521" i="8"/>
  <c r="P521" i="8"/>
  <c r="S361" i="8"/>
  <c r="T503" i="8"/>
  <c r="E505" i="8"/>
  <c r="F505" i="8"/>
  <c r="D505" i="8"/>
  <c r="T361" i="8"/>
  <c r="Q361" i="8"/>
  <c r="C487" i="8"/>
  <c r="Q21" i="8"/>
  <c r="T19" i="8"/>
  <c r="U21" i="8" s="1"/>
  <c r="R182" i="8"/>
  <c r="Q20" i="8"/>
  <c r="S377" i="8"/>
  <c r="Z377" i="8" s="1"/>
  <c r="S200" i="8"/>
  <c r="S199" i="8"/>
  <c r="Q395" i="8"/>
  <c r="R413" i="8"/>
  <c r="F487" i="8"/>
  <c r="E379" i="8"/>
  <c r="R431" i="8"/>
  <c r="S395" i="8"/>
  <c r="Z395" i="8" s="1"/>
  <c r="C379" i="8"/>
  <c r="D451" i="8"/>
  <c r="S485" i="8"/>
  <c r="Z485" i="8" s="1"/>
  <c r="D540" i="8"/>
  <c r="T449" i="8"/>
  <c r="Q413" i="8"/>
  <c r="Q539" i="8"/>
  <c r="R485" i="8"/>
  <c r="D415" i="8"/>
  <c r="E487" i="8"/>
  <c r="S20" i="8"/>
  <c r="S21" i="8"/>
  <c r="C433" i="8"/>
  <c r="F397" i="8"/>
  <c r="T395" i="8"/>
  <c r="D433" i="8"/>
  <c r="C415" i="8"/>
  <c r="Q377" i="8"/>
  <c r="Q200" i="8"/>
  <c r="Q199" i="8"/>
  <c r="T539" i="8"/>
  <c r="P539" i="8"/>
  <c r="S467" i="8"/>
  <c r="Z467" i="8" s="1"/>
  <c r="P395" i="8"/>
  <c r="P413" i="8"/>
  <c r="T467" i="8"/>
  <c r="S539" i="8"/>
  <c r="Z539" i="8" s="1"/>
  <c r="E415" i="8"/>
  <c r="E540" i="8"/>
  <c r="Q431" i="8"/>
  <c r="D379" i="8"/>
  <c r="P431" i="8"/>
  <c r="E433" i="8"/>
  <c r="F540" i="8"/>
  <c r="P467" i="8"/>
  <c r="Q182" i="8"/>
  <c r="T182" i="8"/>
  <c r="D397" i="8"/>
  <c r="P485" i="8"/>
  <c r="S449" i="8"/>
  <c r="Z449" i="8" s="1"/>
  <c r="F415" i="8"/>
  <c r="Q485" i="8"/>
  <c r="C469" i="8"/>
  <c r="C468" i="8"/>
  <c r="R449" i="8"/>
  <c r="T485" i="8"/>
  <c r="E468" i="8"/>
  <c r="E469" i="8"/>
  <c r="F433" i="8"/>
  <c r="P449" i="8"/>
  <c r="E451" i="8"/>
  <c r="Q467" i="8"/>
  <c r="C397" i="8"/>
  <c r="S431" i="8"/>
  <c r="Z431" i="8" s="1"/>
  <c r="D469" i="8"/>
  <c r="D468" i="8"/>
  <c r="F451" i="8"/>
  <c r="S413" i="8"/>
  <c r="Z413" i="8" s="1"/>
  <c r="T413" i="8"/>
  <c r="P20" i="8"/>
  <c r="F468" i="8"/>
  <c r="F469" i="8"/>
  <c r="R539" i="8"/>
  <c r="T200" i="8"/>
  <c r="T199" i="8"/>
  <c r="Q449" i="8"/>
  <c r="R467" i="8"/>
  <c r="R21" i="8"/>
  <c r="R20" i="8"/>
  <c r="T431" i="8"/>
  <c r="R199" i="8"/>
  <c r="R377" i="8"/>
  <c r="R200" i="8"/>
  <c r="D487" i="8"/>
  <c r="R395" i="8"/>
  <c r="P377" i="8"/>
  <c r="P200" i="8"/>
  <c r="P199" i="8"/>
  <c r="C451" i="8"/>
  <c r="V487" i="8" l="1"/>
  <c r="V397" i="8"/>
  <c r="V523" i="8"/>
  <c r="V433" i="8"/>
  <c r="V451" i="8"/>
  <c r="U540" i="8"/>
  <c r="V540" i="8"/>
  <c r="V415" i="8"/>
  <c r="V505" i="8"/>
  <c r="V379" i="8"/>
  <c r="Q378" i="8"/>
  <c r="S450" i="8"/>
  <c r="U469" i="8"/>
  <c r="U432" i="8"/>
  <c r="U433" i="8"/>
  <c r="U396" i="8"/>
  <c r="U397" i="8"/>
  <c r="U504" i="8"/>
  <c r="U505" i="8"/>
  <c r="U486" i="8"/>
  <c r="U487" i="8"/>
  <c r="U522" i="8"/>
  <c r="U378" i="8"/>
  <c r="U450" i="8"/>
  <c r="U451" i="8"/>
  <c r="U414" i="8"/>
  <c r="U415" i="8"/>
  <c r="U468" i="8"/>
  <c r="P505" i="8"/>
  <c r="P486" i="8"/>
  <c r="P540" i="8"/>
  <c r="T414" i="8"/>
  <c r="S414" i="8"/>
  <c r="S432" i="8"/>
  <c r="P450" i="8"/>
  <c r="Q486" i="8"/>
  <c r="Q432" i="8"/>
  <c r="Q450" i="8"/>
  <c r="P378" i="8"/>
  <c r="S504" i="8"/>
  <c r="Q505" i="8"/>
  <c r="R504" i="8"/>
  <c r="R396" i="8"/>
  <c r="P414" i="8"/>
  <c r="T432" i="8"/>
  <c r="T396" i="8"/>
  <c r="T450" i="8"/>
  <c r="T486" i="8"/>
  <c r="R378" i="8"/>
  <c r="R450" i="8"/>
  <c r="R486" i="8"/>
  <c r="S396" i="8"/>
  <c r="T504" i="8"/>
  <c r="P522" i="8"/>
  <c r="R522" i="8"/>
  <c r="P504" i="8"/>
  <c r="Q396" i="8"/>
  <c r="Q522" i="8"/>
  <c r="S522" i="8"/>
  <c r="P432" i="8"/>
  <c r="P396" i="8"/>
  <c r="Q414" i="8"/>
  <c r="R414" i="8"/>
  <c r="S378" i="8"/>
  <c r="S486" i="8"/>
  <c r="R432" i="8"/>
  <c r="Q504" i="8"/>
  <c r="Q523" i="8"/>
  <c r="S523" i="8"/>
  <c r="T521" i="8"/>
  <c r="T522" i="8" s="1"/>
  <c r="P523" i="8"/>
  <c r="R523" i="8"/>
  <c r="S505" i="8"/>
  <c r="R505" i="8"/>
  <c r="T20" i="8"/>
  <c r="T377" i="8"/>
  <c r="T21" i="8"/>
  <c r="R540" i="8"/>
  <c r="S415" i="8"/>
  <c r="T487" i="8"/>
  <c r="Q487" i="8"/>
  <c r="S540" i="8"/>
  <c r="S469" i="8"/>
  <c r="S468" i="8"/>
  <c r="Q379" i="8"/>
  <c r="T397" i="8"/>
  <c r="Q415" i="8"/>
  <c r="S397" i="8"/>
  <c r="Q397" i="8"/>
  <c r="R379" i="8"/>
  <c r="T415" i="8"/>
  <c r="P451" i="8"/>
  <c r="P487" i="8"/>
  <c r="P433" i="8"/>
  <c r="P397" i="8"/>
  <c r="T540" i="8"/>
  <c r="R487" i="8"/>
  <c r="T451" i="8"/>
  <c r="S487" i="8"/>
  <c r="R415" i="8"/>
  <c r="S379" i="8"/>
  <c r="P379" i="8"/>
  <c r="S433" i="8"/>
  <c r="S451" i="8"/>
  <c r="Q433" i="8"/>
  <c r="P415" i="8"/>
  <c r="R397" i="8"/>
  <c r="T433" i="8"/>
  <c r="R468" i="8"/>
  <c r="R469" i="8"/>
  <c r="Q451" i="8"/>
  <c r="Q469" i="8"/>
  <c r="Q468" i="8"/>
  <c r="R451" i="8"/>
  <c r="P469" i="8"/>
  <c r="P468" i="8"/>
  <c r="T469" i="8"/>
  <c r="T468" i="8"/>
  <c r="Q540" i="8"/>
  <c r="R433" i="8"/>
  <c r="U523" i="8" l="1"/>
  <c r="U379" i="8"/>
  <c r="T378" i="8"/>
  <c r="T523" i="8"/>
  <c r="T505" i="8"/>
  <c r="T379" i="8"/>
  <c r="P472" i="7" l="1"/>
  <c r="Q472" i="7" s="1"/>
  <c r="R472" i="7" s="1"/>
  <c r="S472" i="7" s="1"/>
  <c r="T472" i="7" s="1"/>
  <c r="C472" i="7"/>
  <c r="D472" i="7" s="1"/>
  <c r="E472" i="7" s="1"/>
  <c r="F472" i="7" s="1"/>
  <c r="G472" i="7" s="1"/>
  <c r="P454" i="7"/>
  <c r="Q454" i="7" s="1"/>
  <c r="R454" i="7" s="1"/>
  <c r="S454" i="7" s="1"/>
  <c r="T454" i="7" s="1"/>
  <c r="C454" i="7"/>
  <c r="D454" i="7" s="1"/>
  <c r="E454" i="7" s="1"/>
  <c r="F454" i="7" s="1"/>
  <c r="G454" i="7" s="1"/>
  <c r="P436" i="7"/>
  <c r="Q436" i="7" s="1"/>
  <c r="R436" i="7" s="1"/>
  <c r="S436" i="7" s="1"/>
  <c r="T436" i="7" s="1"/>
  <c r="C436" i="7"/>
  <c r="D436" i="7" s="1"/>
  <c r="E436" i="7" s="1"/>
  <c r="F436" i="7" s="1"/>
  <c r="G436" i="7" s="1"/>
  <c r="P418" i="7"/>
  <c r="Q418" i="7" s="1"/>
  <c r="R418" i="7" s="1"/>
  <c r="S418" i="7" s="1"/>
  <c r="T418" i="7" s="1"/>
  <c r="C418" i="7"/>
  <c r="D418" i="7" s="1"/>
  <c r="E418" i="7" s="1"/>
  <c r="F418" i="7" s="1"/>
  <c r="G418" i="7" s="1"/>
  <c r="P400" i="7"/>
  <c r="Q400" i="7" s="1"/>
  <c r="R400" i="7" s="1"/>
  <c r="S400" i="7" s="1"/>
  <c r="T400" i="7" s="1"/>
  <c r="C400" i="7"/>
  <c r="D400" i="7" s="1"/>
  <c r="E400" i="7" s="1"/>
  <c r="F400" i="7" s="1"/>
  <c r="G400" i="7" s="1"/>
  <c r="P382" i="7"/>
  <c r="Q382" i="7" s="1"/>
  <c r="R382" i="7" s="1"/>
  <c r="S382" i="7" s="1"/>
  <c r="T382" i="7" s="1"/>
  <c r="C382" i="7"/>
  <c r="D382" i="7" s="1"/>
  <c r="E382" i="7" s="1"/>
  <c r="F382" i="7" s="1"/>
  <c r="G382" i="7" s="1"/>
  <c r="P364" i="7"/>
  <c r="Q364" i="7" s="1"/>
  <c r="R364" i="7" s="1"/>
  <c r="S364" i="7" s="1"/>
  <c r="T364" i="7" s="1"/>
  <c r="C364" i="7"/>
  <c r="D364" i="7" s="1"/>
  <c r="E364" i="7" s="1"/>
  <c r="F364" i="7" s="1"/>
  <c r="G364" i="7" s="1"/>
  <c r="P346" i="7"/>
  <c r="Q346" i="7" s="1"/>
  <c r="R346" i="7" s="1"/>
  <c r="S346" i="7" s="1"/>
  <c r="T346" i="7" s="1"/>
  <c r="C346" i="7"/>
  <c r="D346" i="7" s="1"/>
  <c r="E346" i="7" s="1"/>
  <c r="F346" i="7" s="1"/>
  <c r="G346" i="7" s="1"/>
  <c r="P328" i="7"/>
  <c r="Q328" i="7" s="1"/>
  <c r="R328" i="7" s="1"/>
  <c r="S328" i="7" s="1"/>
  <c r="T328" i="7" s="1"/>
  <c r="C328" i="7"/>
  <c r="D328" i="7" s="1"/>
  <c r="E328" i="7" s="1"/>
  <c r="F328" i="7" s="1"/>
  <c r="G328" i="7" s="1"/>
  <c r="U314" i="7"/>
  <c r="U313" i="7"/>
  <c r="U278" i="7"/>
  <c r="U277" i="7"/>
  <c r="U260" i="7"/>
  <c r="U259" i="7"/>
  <c r="U258" i="7"/>
  <c r="U242" i="7"/>
  <c r="U241" i="7"/>
  <c r="U240" i="7"/>
  <c r="U224" i="7"/>
  <c r="U223" i="7"/>
  <c r="U222" i="7"/>
  <c r="U206" i="7"/>
  <c r="U204" i="7"/>
  <c r="U188" i="7"/>
  <c r="U186" i="7"/>
  <c r="P311" i="7"/>
  <c r="Q311" i="7" s="1"/>
  <c r="R311" i="7" s="1"/>
  <c r="S311" i="7" s="1"/>
  <c r="T311" i="7" s="1"/>
  <c r="C311" i="7"/>
  <c r="D311" i="7" s="1"/>
  <c r="E311" i="7" s="1"/>
  <c r="F311" i="7" s="1"/>
  <c r="G311" i="7" s="1"/>
  <c r="P293" i="7"/>
  <c r="Q293" i="7" s="1"/>
  <c r="R293" i="7" s="1"/>
  <c r="S293" i="7" s="1"/>
  <c r="T293" i="7" s="1"/>
  <c r="C293" i="7"/>
  <c r="D293" i="7" s="1"/>
  <c r="E293" i="7" s="1"/>
  <c r="F293" i="7" s="1"/>
  <c r="G293" i="7" s="1"/>
  <c r="P275" i="7"/>
  <c r="Q275" i="7" s="1"/>
  <c r="R275" i="7" s="1"/>
  <c r="S275" i="7" s="1"/>
  <c r="T275" i="7" s="1"/>
  <c r="C275" i="7"/>
  <c r="D275" i="7" s="1"/>
  <c r="E275" i="7" s="1"/>
  <c r="F275" i="7" s="1"/>
  <c r="G275" i="7" s="1"/>
  <c r="P257" i="7"/>
  <c r="Q257" i="7" s="1"/>
  <c r="R257" i="7" s="1"/>
  <c r="S257" i="7" s="1"/>
  <c r="T257" i="7" s="1"/>
  <c r="C257" i="7"/>
  <c r="D257" i="7" s="1"/>
  <c r="E257" i="7" s="1"/>
  <c r="F257" i="7" s="1"/>
  <c r="G257" i="7" s="1"/>
  <c r="P239" i="7"/>
  <c r="Q239" i="7" s="1"/>
  <c r="R239" i="7" s="1"/>
  <c r="S239" i="7" s="1"/>
  <c r="T239" i="7" s="1"/>
  <c r="C239" i="7"/>
  <c r="D239" i="7" s="1"/>
  <c r="E239" i="7" s="1"/>
  <c r="F239" i="7" s="1"/>
  <c r="G239" i="7" s="1"/>
  <c r="P221" i="7"/>
  <c r="Q221" i="7" s="1"/>
  <c r="R221" i="7" s="1"/>
  <c r="S221" i="7" s="1"/>
  <c r="T221" i="7" s="1"/>
  <c r="C221" i="7"/>
  <c r="D221" i="7" s="1"/>
  <c r="E221" i="7" s="1"/>
  <c r="F221" i="7" s="1"/>
  <c r="G221" i="7" s="1"/>
  <c r="P203" i="7"/>
  <c r="Q203" i="7" s="1"/>
  <c r="R203" i="7" s="1"/>
  <c r="S203" i="7" s="1"/>
  <c r="T203" i="7" s="1"/>
  <c r="C203" i="7"/>
  <c r="D203" i="7" s="1"/>
  <c r="E203" i="7" s="1"/>
  <c r="F203" i="7" s="1"/>
  <c r="G203" i="7" s="1"/>
  <c r="P185" i="7"/>
  <c r="Q185" i="7" s="1"/>
  <c r="R185" i="7" s="1"/>
  <c r="S185" i="7" s="1"/>
  <c r="T185" i="7" s="1"/>
  <c r="C185" i="7"/>
  <c r="D185" i="7" s="1"/>
  <c r="E185" i="7" s="1"/>
  <c r="F185" i="7" s="1"/>
  <c r="G185" i="7" s="1"/>
  <c r="P167" i="7"/>
  <c r="Q167" i="7" s="1"/>
  <c r="R167" i="7" s="1"/>
  <c r="S167" i="7" s="1"/>
  <c r="T167" i="7" s="1"/>
  <c r="C167" i="7"/>
  <c r="D167" i="7" s="1"/>
  <c r="E167" i="7" s="1"/>
  <c r="F167" i="7" s="1"/>
  <c r="G167" i="7" s="1"/>
  <c r="T161" i="7"/>
  <c r="P132" i="7"/>
  <c r="Q132" i="7" s="1"/>
  <c r="R132" i="7" s="1"/>
  <c r="S132" i="7" s="1"/>
  <c r="T132" i="7" s="1"/>
  <c r="C132" i="7"/>
  <c r="D132" i="7" s="1"/>
  <c r="E132" i="7" s="1"/>
  <c r="F132" i="7" s="1"/>
  <c r="G132" i="7" s="1"/>
  <c r="P150" i="7"/>
  <c r="Q150" i="7" s="1"/>
  <c r="R150" i="7" s="1"/>
  <c r="S150" i="7" s="1"/>
  <c r="T150" i="7" s="1"/>
  <c r="C150" i="7"/>
  <c r="D150" i="7" s="1"/>
  <c r="E150" i="7" s="1"/>
  <c r="F150" i="7" s="1"/>
  <c r="G150" i="7" s="1"/>
  <c r="P114" i="7"/>
  <c r="Q114" i="7" s="1"/>
  <c r="R114" i="7" s="1"/>
  <c r="S114" i="7" s="1"/>
  <c r="T114" i="7" s="1"/>
  <c r="C114" i="7"/>
  <c r="D114" i="7" s="1"/>
  <c r="E114" i="7" s="1"/>
  <c r="F114" i="7" s="1"/>
  <c r="G114" i="7" s="1"/>
  <c r="P96" i="7"/>
  <c r="Q96" i="7" s="1"/>
  <c r="R96" i="7" s="1"/>
  <c r="S96" i="7" s="1"/>
  <c r="T96" i="7" s="1"/>
  <c r="C96" i="7"/>
  <c r="D96" i="7" s="1"/>
  <c r="E96" i="7" s="1"/>
  <c r="F96" i="7" s="1"/>
  <c r="G96" i="7" s="1"/>
  <c r="P78" i="7"/>
  <c r="Q78" i="7" s="1"/>
  <c r="R78" i="7" s="1"/>
  <c r="S78" i="7" s="1"/>
  <c r="T78" i="7" s="1"/>
  <c r="C78" i="7"/>
  <c r="D78" i="7" s="1"/>
  <c r="E78" i="7" s="1"/>
  <c r="F78" i="7" s="1"/>
  <c r="G78" i="7" s="1"/>
  <c r="P60" i="7"/>
  <c r="Q60" i="7" s="1"/>
  <c r="R60" i="7" s="1"/>
  <c r="S60" i="7" s="1"/>
  <c r="T60" i="7" s="1"/>
  <c r="C60" i="7"/>
  <c r="D60" i="7" s="1"/>
  <c r="E60" i="7" s="1"/>
  <c r="F60" i="7" s="1"/>
  <c r="G60" i="7" s="1"/>
  <c r="P42" i="7"/>
  <c r="Q42" i="7" s="1"/>
  <c r="R42" i="7" s="1"/>
  <c r="S42" i="7" s="1"/>
  <c r="T42" i="7" s="1"/>
  <c r="C42" i="7"/>
  <c r="D42" i="7" s="1"/>
  <c r="E42" i="7" s="1"/>
  <c r="F42" i="7" s="1"/>
  <c r="G42" i="7" s="1"/>
  <c r="P24" i="7"/>
  <c r="Q24" i="7" s="1"/>
  <c r="R24" i="7" s="1"/>
  <c r="S24" i="7" s="1"/>
  <c r="T24" i="7" s="1"/>
  <c r="C24" i="7"/>
  <c r="D24" i="7" s="1"/>
  <c r="E24" i="7" s="1"/>
  <c r="F24" i="7" s="1"/>
  <c r="G24" i="7" s="1"/>
  <c r="P6" i="7"/>
  <c r="Q6" i="7" s="1"/>
  <c r="R6" i="7" s="1"/>
  <c r="S6" i="7" s="1"/>
  <c r="T6" i="7" s="1"/>
  <c r="C6" i="7"/>
  <c r="D6" i="7" s="1"/>
  <c r="E6" i="7" s="1"/>
  <c r="F6" i="7" s="1"/>
  <c r="G6" i="7" s="1"/>
  <c r="P148" i="6"/>
  <c r="Q148" i="6" s="1"/>
  <c r="R148" i="6" s="1"/>
  <c r="S148" i="6" s="1"/>
  <c r="T148" i="6" s="1"/>
  <c r="C148" i="6"/>
  <c r="D148" i="6" s="1"/>
  <c r="E148" i="6" s="1"/>
  <c r="F148" i="6" s="1"/>
  <c r="G148" i="6" s="1"/>
  <c r="H148" i="6" s="1"/>
  <c r="I148" i="6" s="1"/>
  <c r="J148" i="6" s="1"/>
  <c r="K148" i="6" s="1"/>
  <c r="P130" i="6"/>
  <c r="Q130" i="6" s="1"/>
  <c r="R130" i="6" s="1"/>
  <c r="S130" i="6" s="1"/>
  <c r="T130" i="6" s="1"/>
  <c r="P112" i="6"/>
  <c r="Q112" i="6" s="1"/>
  <c r="R112" i="6" s="1"/>
  <c r="S112" i="6" s="1"/>
  <c r="T112" i="6" s="1"/>
  <c r="C112" i="6"/>
  <c r="D112" i="6" s="1"/>
  <c r="E112" i="6" s="1"/>
  <c r="F112" i="6" s="1"/>
  <c r="G112" i="6" s="1"/>
  <c r="H112" i="6" s="1"/>
  <c r="I112" i="6" s="1"/>
  <c r="J112" i="6" s="1"/>
  <c r="K112" i="6" s="1"/>
  <c r="P95" i="6"/>
  <c r="Q95" i="6" s="1"/>
  <c r="R95" i="6" s="1"/>
  <c r="S95" i="6" s="1"/>
  <c r="T95" i="6" s="1"/>
  <c r="C95" i="6"/>
  <c r="D95" i="6" s="1"/>
  <c r="E95" i="6" s="1"/>
  <c r="F95" i="6" s="1"/>
  <c r="G95" i="6" s="1"/>
  <c r="P77" i="6"/>
  <c r="Q77" i="6" s="1"/>
  <c r="R77" i="6" s="1"/>
  <c r="S77" i="6" s="1"/>
  <c r="T77" i="6" s="1"/>
  <c r="C77" i="6"/>
  <c r="D77" i="6" s="1"/>
  <c r="E77" i="6" s="1"/>
  <c r="F77" i="6" s="1"/>
  <c r="G77" i="6" s="1"/>
  <c r="P59" i="6"/>
  <c r="Q59" i="6" s="1"/>
  <c r="R59" i="6" s="1"/>
  <c r="S59" i="6" s="1"/>
  <c r="T59" i="6" s="1"/>
  <c r="C59" i="6"/>
  <c r="D59" i="6" s="1"/>
  <c r="E59" i="6" s="1"/>
  <c r="F59" i="6" s="1"/>
  <c r="G59" i="6" s="1"/>
  <c r="U25" i="6"/>
  <c r="O116" i="6"/>
  <c r="B124" i="6"/>
  <c r="C123" i="6"/>
  <c r="D122" i="6"/>
  <c r="E121" i="6"/>
  <c r="B120" i="6"/>
  <c r="C119" i="6"/>
  <c r="C117" i="6"/>
  <c r="E116" i="6"/>
  <c r="C115" i="6"/>
  <c r="E114" i="6"/>
  <c r="C113" i="6"/>
  <c r="P42" i="6"/>
  <c r="Q42" i="6" s="1"/>
  <c r="R42" i="6" s="1"/>
  <c r="S42" i="6" s="1"/>
  <c r="T42" i="6" s="1"/>
  <c r="C42" i="6"/>
  <c r="D42" i="6" s="1"/>
  <c r="E42" i="6" s="1"/>
  <c r="F42" i="6" s="1"/>
  <c r="G42" i="6" s="1"/>
  <c r="P24" i="6"/>
  <c r="Q24" i="6" s="1"/>
  <c r="R24" i="6" s="1"/>
  <c r="S24" i="6" s="1"/>
  <c r="T24" i="6" s="1"/>
  <c r="C24" i="6"/>
  <c r="D24" i="6" s="1"/>
  <c r="E24" i="6" s="1"/>
  <c r="F24" i="6" s="1"/>
  <c r="G24" i="6" s="1"/>
  <c r="P6" i="6"/>
  <c r="Q6" i="6" s="1"/>
  <c r="R6" i="6" s="1"/>
  <c r="S6" i="6" s="1"/>
  <c r="T6" i="6" s="1"/>
  <c r="C6" i="6"/>
  <c r="D6" i="6" s="1"/>
  <c r="E6" i="6" s="1"/>
  <c r="F6" i="6" s="1"/>
  <c r="G6" i="6" s="1"/>
  <c r="U47" i="5"/>
  <c r="U45" i="5"/>
  <c r="U43" i="5"/>
  <c r="U29" i="5"/>
  <c r="U28" i="5"/>
  <c r="P60" i="5"/>
  <c r="Q60" i="5" s="1"/>
  <c r="R60" i="5" s="1"/>
  <c r="S60" i="5" s="1"/>
  <c r="T60" i="5" s="1"/>
  <c r="C60" i="5"/>
  <c r="D60" i="5" s="1"/>
  <c r="E60" i="5" s="1"/>
  <c r="F60" i="5" s="1"/>
  <c r="G60" i="5" s="1"/>
  <c r="P42" i="5"/>
  <c r="Q42" i="5" s="1"/>
  <c r="R42" i="5" s="1"/>
  <c r="S42" i="5" s="1"/>
  <c r="T42" i="5" s="1"/>
  <c r="C42" i="5"/>
  <c r="D42" i="5" s="1"/>
  <c r="E42" i="5" s="1"/>
  <c r="F42" i="5" s="1"/>
  <c r="G42" i="5" s="1"/>
  <c r="P24" i="5"/>
  <c r="Q24" i="5" s="1"/>
  <c r="R24" i="5" s="1"/>
  <c r="S24" i="5" s="1"/>
  <c r="T24" i="5" s="1"/>
  <c r="C24" i="5"/>
  <c r="D24" i="5" s="1"/>
  <c r="E24" i="5" s="1"/>
  <c r="F24" i="5" s="1"/>
  <c r="G24" i="5" s="1"/>
  <c r="P6" i="5"/>
  <c r="Q6" i="5" s="1"/>
  <c r="R6" i="5" s="1"/>
  <c r="S6" i="5" s="1"/>
  <c r="T6" i="5" s="1"/>
  <c r="C6" i="5"/>
  <c r="D6" i="5" s="1"/>
  <c r="E6" i="5" s="1"/>
  <c r="F6" i="5" s="1"/>
  <c r="G6" i="5" s="1"/>
  <c r="C150" i="4"/>
  <c r="D150" i="4" s="1"/>
  <c r="E150" i="4" s="1"/>
  <c r="F150" i="4" s="1"/>
  <c r="G150" i="4" s="1"/>
  <c r="C132" i="4"/>
  <c r="D132" i="4" s="1"/>
  <c r="E132" i="4" s="1"/>
  <c r="F132" i="4" s="1"/>
  <c r="G132" i="4" s="1"/>
  <c r="C114" i="4"/>
  <c r="D114" i="4" s="1"/>
  <c r="E114" i="4" s="1"/>
  <c r="F114" i="4" s="1"/>
  <c r="G114" i="4" s="1"/>
  <c r="C96" i="4"/>
  <c r="D96" i="4" s="1"/>
  <c r="E96" i="4" s="1"/>
  <c r="F96" i="4" s="1"/>
  <c r="G96" i="4" s="1"/>
  <c r="C78" i="4"/>
  <c r="D78" i="4" s="1"/>
  <c r="E78" i="4" s="1"/>
  <c r="F78" i="4" s="1"/>
  <c r="G78" i="4" s="1"/>
  <c r="C60" i="4"/>
  <c r="D60" i="4" s="1"/>
  <c r="E60" i="4" s="1"/>
  <c r="F60" i="4" s="1"/>
  <c r="G60" i="4" s="1"/>
  <c r="C42" i="4"/>
  <c r="D42" i="4" s="1"/>
  <c r="E42" i="4" s="1"/>
  <c r="F42" i="4" s="1"/>
  <c r="G42" i="4" s="1"/>
  <c r="C24" i="4"/>
  <c r="D24" i="4" s="1"/>
  <c r="E24" i="4" s="1"/>
  <c r="F24" i="4" s="1"/>
  <c r="G24" i="4" s="1"/>
  <c r="O6" i="4"/>
  <c r="P6" i="4" s="1"/>
  <c r="Q6" i="4" s="1"/>
  <c r="R6" i="4" s="1"/>
  <c r="S6" i="4" s="1"/>
  <c r="C6" i="4"/>
  <c r="D6" i="4" s="1"/>
  <c r="E6" i="4" s="1"/>
  <c r="F6" i="4" s="1"/>
  <c r="G6" i="4" s="1"/>
  <c r="P132" i="3"/>
  <c r="Q132" i="3" s="1"/>
  <c r="R132" i="3" s="1"/>
  <c r="S132" i="3" s="1"/>
  <c r="T132" i="3" s="1"/>
  <c r="C132" i="3"/>
  <c r="D132" i="3" s="1"/>
  <c r="E132" i="3" s="1"/>
  <c r="F132" i="3" s="1"/>
  <c r="G132" i="3" s="1"/>
  <c r="P114" i="3"/>
  <c r="Q114" i="3" s="1"/>
  <c r="R114" i="3" s="1"/>
  <c r="S114" i="3" s="1"/>
  <c r="T114" i="3" s="1"/>
  <c r="C114" i="3"/>
  <c r="D114" i="3" s="1"/>
  <c r="E114" i="3" s="1"/>
  <c r="F114" i="3" s="1"/>
  <c r="G114" i="3" s="1"/>
  <c r="P96" i="3"/>
  <c r="Q96" i="3" s="1"/>
  <c r="R96" i="3" s="1"/>
  <c r="S96" i="3" s="1"/>
  <c r="T96" i="3" s="1"/>
  <c r="C96" i="3"/>
  <c r="D96" i="3" s="1"/>
  <c r="E96" i="3" s="1"/>
  <c r="F96" i="3" s="1"/>
  <c r="G96" i="3" s="1"/>
  <c r="P78" i="3"/>
  <c r="Q78" i="3" s="1"/>
  <c r="R78" i="3" s="1"/>
  <c r="S78" i="3" s="1"/>
  <c r="T78" i="3" s="1"/>
  <c r="C78" i="3"/>
  <c r="D78" i="3" s="1"/>
  <c r="E78" i="3" s="1"/>
  <c r="F78" i="3" s="1"/>
  <c r="G78" i="3" s="1"/>
  <c r="P150" i="3"/>
  <c r="Q150" i="3" s="1"/>
  <c r="R150" i="3" s="1"/>
  <c r="S150" i="3" s="1"/>
  <c r="T150" i="3" s="1"/>
  <c r="C150" i="3"/>
  <c r="D150" i="3" s="1"/>
  <c r="E150" i="3" s="1"/>
  <c r="F150" i="3" s="1"/>
  <c r="G150" i="3" s="1"/>
  <c r="P60" i="3"/>
  <c r="Q60" i="3" s="1"/>
  <c r="R60" i="3" s="1"/>
  <c r="S60" i="3" s="1"/>
  <c r="T60" i="3" s="1"/>
  <c r="C60" i="3"/>
  <c r="D60" i="3" s="1"/>
  <c r="E60" i="3" s="1"/>
  <c r="F60" i="3" s="1"/>
  <c r="G60" i="3" s="1"/>
  <c r="P42" i="3"/>
  <c r="Q42" i="3" s="1"/>
  <c r="R42" i="3" s="1"/>
  <c r="S42" i="3" s="1"/>
  <c r="T42" i="3" s="1"/>
  <c r="C42" i="3"/>
  <c r="D42" i="3" s="1"/>
  <c r="E42" i="3" s="1"/>
  <c r="F42" i="3" s="1"/>
  <c r="G42" i="3" s="1"/>
  <c r="P24" i="3"/>
  <c r="Q24" i="3" s="1"/>
  <c r="R24" i="3" s="1"/>
  <c r="S24" i="3" s="1"/>
  <c r="T24" i="3" s="1"/>
  <c r="C24" i="3"/>
  <c r="D24" i="3" s="1"/>
  <c r="E24" i="3" s="1"/>
  <c r="F24" i="3" s="1"/>
  <c r="G24" i="3" s="1"/>
  <c r="P6" i="3"/>
  <c r="Q6" i="3" s="1"/>
  <c r="R6" i="3" s="1"/>
  <c r="S6" i="3" s="1"/>
  <c r="T6" i="3" s="1"/>
  <c r="C6" i="3"/>
  <c r="D6" i="3" s="1"/>
  <c r="E6" i="3" s="1"/>
  <c r="F6" i="3" s="1"/>
  <c r="G6" i="3" s="1"/>
  <c r="P60" i="2"/>
  <c r="Q60" i="2" s="1"/>
  <c r="R60" i="2" s="1"/>
  <c r="S60" i="2" s="1"/>
  <c r="T60" i="2" s="1"/>
  <c r="C60" i="2"/>
  <c r="D60" i="2" s="1"/>
  <c r="E60" i="2" s="1"/>
  <c r="F60" i="2" s="1"/>
  <c r="G60" i="2" s="1"/>
  <c r="U276" i="7" l="1"/>
  <c r="U288" i="7" s="1"/>
  <c r="R35" i="4"/>
  <c r="R33" i="4"/>
  <c r="R31" i="4"/>
  <c r="R29" i="4"/>
  <c r="R27" i="4"/>
  <c r="R26" i="4"/>
  <c r="R36" i="4"/>
  <c r="R34" i="4"/>
  <c r="R32" i="4"/>
  <c r="R30" i="4"/>
  <c r="R28" i="4"/>
  <c r="R25" i="4"/>
  <c r="P54" i="4"/>
  <c r="P52" i="4"/>
  <c r="P50" i="4"/>
  <c r="P48" i="4"/>
  <c r="P46" i="4"/>
  <c r="P43" i="4"/>
  <c r="P53" i="4"/>
  <c r="P51" i="4"/>
  <c r="P49" i="4"/>
  <c r="P47" i="4"/>
  <c r="P45" i="4"/>
  <c r="P44" i="4"/>
  <c r="O72" i="4"/>
  <c r="O70" i="4"/>
  <c r="O68" i="4"/>
  <c r="O66" i="4"/>
  <c r="O65" i="4"/>
  <c r="O67" i="4"/>
  <c r="O63" i="4"/>
  <c r="O62" i="4"/>
  <c r="O69" i="4"/>
  <c r="O64" i="4"/>
  <c r="O61" i="4"/>
  <c r="O71" i="4"/>
  <c r="R89" i="4"/>
  <c r="R87" i="4"/>
  <c r="R85" i="4"/>
  <c r="R83" i="4"/>
  <c r="R81" i="4"/>
  <c r="R80" i="4"/>
  <c r="R90" i="4"/>
  <c r="R88" i="4"/>
  <c r="R86" i="4"/>
  <c r="R84" i="4"/>
  <c r="R82" i="4"/>
  <c r="R79" i="4"/>
  <c r="Q97" i="4"/>
  <c r="X97" i="4" s="1"/>
  <c r="Q107" i="4"/>
  <c r="Q105" i="4"/>
  <c r="X105" i="4" s="1"/>
  <c r="Q103" i="4"/>
  <c r="X103" i="4" s="1"/>
  <c r="Q101" i="4"/>
  <c r="X101" i="4" s="1"/>
  <c r="Q99" i="4"/>
  <c r="X99" i="4" s="1"/>
  <c r="Q98" i="4"/>
  <c r="X98" i="4" s="1"/>
  <c r="Q102" i="4"/>
  <c r="X102" i="4" s="1"/>
  <c r="Q104" i="4"/>
  <c r="X104" i="4" s="1"/>
  <c r="Q106" i="4"/>
  <c r="X106" i="4" s="1"/>
  <c r="Q108" i="4"/>
  <c r="Q100" i="4"/>
  <c r="X100" i="4" s="1"/>
  <c r="P126" i="4"/>
  <c r="P124" i="4"/>
  <c r="P122" i="4"/>
  <c r="P120" i="4"/>
  <c r="P125" i="4"/>
  <c r="P116" i="4"/>
  <c r="P119" i="4"/>
  <c r="P118" i="4"/>
  <c r="P121" i="4"/>
  <c r="P123" i="4"/>
  <c r="P117" i="4"/>
  <c r="P115" i="4"/>
  <c r="O36" i="4"/>
  <c r="O34" i="4"/>
  <c r="O32" i="4"/>
  <c r="O30" i="4"/>
  <c r="O28" i="4"/>
  <c r="O25" i="4"/>
  <c r="O35" i="4"/>
  <c r="O33" i="4"/>
  <c r="O31" i="4"/>
  <c r="O29" i="4"/>
  <c r="O27" i="4"/>
  <c r="O26" i="4"/>
  <c r="Q43" i="4"/>
  <c r="X43" i="4" s="1"/>
  <c r="Q53" i="4"/>
  <c r="Q51" i="4"/>
  <c r="X51" i="4" s="1"/>
  <c r="Q49" i="4"/>
  <c r="X49" i="4" s="1"/>
  <c r="Q47" i="4"/>
  <c r="X47" i="4" s="1"/>
  <c r="Q45" i="4"/>
  <c r="X45" i="4" s="1"/>
  <c r="Q44" i="4"/>
  <c r="X44" i="4" s="1"/>
  <c r="Q54" i="4"/>
  <c r="Q52" i="4"/>
  <c r="X52" i="4" s="1"/>
  <c r="Q50" i="4"/>
  <c r="X50" i="4" s="1"/>
  <c r="Q48" i="4"/>
  <c r="X48" i="4" s="1"/>
  <c r="Q46" i="4"/>
  <c r="X46" i="4" s="1"/>
  <c r="P72" i="4"/>
  <c r="P70" i="4"/>
  <c r="P68" i="4"/>
  <c r="P66" i="4"/>
  <c r="P64" i="4"/>
  <c r="P71" i="4"/>
  <c r="P69" i="4"/>
  <c r="P67" i="4"/>
  <c r="P65" i="4"/>
  <c r="P63" i="4"/>
  <c r="P62" i="4"/>
  <c r="P61" i="4"/>
  <c r="O90" i="4"/>
  <c r="O88" i="4"/>
  <c r="O86" i="4"/>
  <c r="O84" i="4"/>
  <c r="O82" i="4"/>
  <c r="O79" i="4"/>
  <c r="O89" i="4"/>
  <c r="O81" i="4"/>
  <c r="O83" i="4"/>
  <c r="O85" i="4"/>
  <c r="O80" i="4"/>
  <c r="O87" i="4"/>
  <c r="R107" i="4"/>
  <c r="R105" i="4"/>
  <c r="R103" i="4"/>
  <c r="R101" i="4"/>
  <c r="R99" i="4"/>
  <c r="R98" i="4"/>
  <c r="R108" i="4"/>
  <c r="R106" i="4"/>
  <c r="R104" i="4"/>
  <c r="R102" i="4"/>
  <c r="R100" i="4"/>
  <c r="R97" i="4"/>
  <c r="Q126" i="4"/>
  <c r="Q124" i="4"/>
  <c r="X124" i="4" s="1"/>
  <c r="Q122" i="4"/>
  <c r="X122" i="4" s="1"/>
  <c r="Q120" i="4"/>
  <c r="X120" i="4" s="1"/>
  <c r="Q118" i="4"/>
  <c r="X118" i="4" s="1"/>
  <c r="Q125" i="4"/>
  <c r="Q123" i="4"/>
  <c r="X123" i="4" s="1"/>
  <c r="Q121" i="4"/>
  <c r="X121" i="4" s="1"/>
  <c r="Q119" i="4"/>
  <c r="X119" i="4" s="1"/>
  <c r="Q117" i="4"/>
  <c r="X117" i="4" s="1"/>
  <c r="Q115" i="4"/>
  <c r="X115" i="4" s="1"/>
  <c r="Q116" i="4"/>
  <c r="X116" i="4" s="1"/>
  <c r="P36" i="4"/>
  <c r="P34" i="4"/>
  <c r="P32" i="4"/>
  <c r="P30" i="4"/>
  <c r="P28" i="4"/>
  <c r="P25" i="4"/>
  <c r="P35" i="4"/>
  <c r="P33" i="4"/>
  <c r="P31" i="4"/>
  <c r="P29" i="4"/>
  <c r="P27" i="4"/>
  <c r="P26" i="4"/>
  <c r="R53" i="4"/>
  <c r="R51" i="4"/>
  <c r="R49" i="4"/>
  <c r="R47" i="4"/>
  <c r="R45" i="4"/>
  <c r="R44" i="4"/>
  <c r="R54" i="4"/>
  <c r="R52" i="4"/>
  <c r="R50" i="4"/>
  <c r="R48" i="4"/>
  <c r="R46" i="4"/>
  <c r="R43" i="4"/>
  <c r="Q71" i="4"/>
  <c r="Q69" i="4"/>
  <c r="X69" i="4" s="1"/>
  <c r="Q67" i="4"/>
  <c r="X67" i="4" s="1"/>
  <c r="Q65" i="4"/>
  <c r="X65" i="4" s="1"/>
  <c r="Q70" i="4"/>
  <c r="X70" i="4" s="1"/>
  <c r="Q63" i="4"/>
  <c r="X63" i="4" s="1"/>
  <c r="Q62" i="4"/>
  <c r="X62" i="4" s="1"/>
  <c r="Q61" i="4"/>
  <c r="X61" i="4" s="1"/>
  <c r="Q72" i="4"/>
  <c r="Q64" i="4"/>
  <c r="X64" i="4" s="1"/>
  <c r="Q66" i="4"/>
  <c r="X66" i="4" s="1"/>
  <c r="Q68" i="4"/>
  <c r="X68" i="4" s="1"/>
  <c r="P90" i="4"/>
  <c r="P88" i="4"/>
  <c r="P86" i="4"/>
  <c r="P84" i="4"/>
  <c r="P82" i="4"/>
  <c r="P79" i="4"/>
  <c r="P89" i="4"/>
  <c r="P87" i="4"/>
  <c r="P85" i="4"/>
  <c r="P83" i="4"/>
  <c r="P81" i="4"/>
  <c r="P80" i="4"/>
  <c r="O108" i="4"/>
  <c r="O106" i="4"/>
  <c r="O104" i="4"/>
  <c r="O102" i="4"/>
  <c r="O100" i="4"/>
  <c r="O97" i="4"/>
  <c r="O105" i="4"/>
  <c r="O107" i="4"/>
  <c r="O99" i="4"/>
  <c r="O101" i="4"/>
  <c r="O103" i="4"/>
  <c r="O98" i="4"/>
  <c r="R125" i="4"/>
  <c r="R123" i="4"/>
  <c r="R121" i="4"/>
  <c r="R119" i="4"/>
  <c r="R122" i="4"/>
  <c r="R118" i="4"/>
  <c r="R124" i="4"/>
  <c r="R117" i="4"/>
  <c r="R115" i="4"/>
  <c r="R126" i="4"/>
  <c r="R116" i="4"/>
  <c r="R120" i="4"/>
  <c r="Q25" i="4"/>
  <c r="X25" i="4" s="1"/>
  <c r="Q35" i="4"/>
  <c r="Q33" i="4"/>
  <c r="X33" i="4" s="1"/>
  <c r="Q31" i="4"/>
  <c r="X31" i="4" s="1"/>
  <c r="Q29" i="4"/>
  <c r="X29" i="4" s="1"/>
  <c r="Q27" i="4"/>
  <c r="X27" i="4" s="1"/>
  <c r="Q26" i="4"/>
  <c r="X26" i="4" s="1"/>
  <c r="Q36" i="4"/>
  <c r="Q34" i="4"/>
  <c r="X34" i="4" s="1"/>
  <c r="Q32" i="4"/>
  <c r="X32" i="4" s="1"/>
  <c r="Q30" i="4"/>
  <c r="X30" i="4" s="1"/>
  <c r="Q28" i="4"/>
  <c r="X28" i="4" s="1"/>
  <c r="O54" i="4"/>
  <c r="O52" i="4"/>
  <c r="O50" i="4"/>
  <c r="O48" i="4"/>
  <c r="O46" i="4"/>
  <c r="O43" i="4"/>
  <c r="O53" i="4"/>
  <c r="O51" i="4"/>
  <c r="O49" i="4"/>
  <c r="O47" i="4"/>
  <c r="O45" i="4"/>
  <c r="O44" i="4"/>
  <c r="R71" i="4"/>
  <c r="R69" i="4"/>
  <c r="R67" i="4"/>
  <c r="R65" i="4"/>
  <c r="R63" i="4"/>
  <c r="R62" i="4"/>
  <c r="R72" i="4"/>
  <c r="R70" i="4"/>
  <c r="R68" i="4"/>
  <c r="R66" i="4"/>
  <c r="R64" i="4"/>
  <c r="R61" i="4"/>
  <c r="Q79" i="4"/>
  <c r="X79" i="4" s="1"/>
  <c r="Q89" i="4"/>
  <c r="Q87" i="4"/>
  <c r="X87" i="4" s="1"/>
  <c r="Q85" i="4"/>
  <c r="X85" i="4" s="1"/>
  <c r="Q83" i="4"/>
  <c r="X83" i="4" s="1"/>
  <c r="Q81" i="4"/>
  <c r="X81" i="4" s="1"/>
  <c r="Q80" i="4"/>
  <c r="X80" i="4" s="1"/>
  <c r="Q86" i="4"/>
  <c r="X86" i="4" s="1"/>
  <c r="Q88" i="4"/>
  <c r="X88" i="4" s="1"/>
  <c r="Q90" i="4"/>
  <c r="Q82" i="4"/>
  <c r="X82" i="4" s="1"/>
  <c r="Q84" i="4"/>
  <c r="X84" i="4" s="1"/>
  <c r="P108" i="4"/>
  <c r="P106" i="4"/>
  <c r="P104" i="4"/>
  <c r="P102" i="4"/>
  <c r="P100" i="4"/>
  <c r="P97" i="4"/>
  <c r="P107" i="4"/>
  <c r="P105" i="4"/>
  <c r="P103" i="4"/>
  <c r="P101" i="4"/>
  <c r="P99" i="4"/>
  <c r="P98" i="4"/>
  <c r="O125" i="4"/>
  <c r="O123" i="4"/>
  <c r="O121" i="4"/>
  <c r="O119" i="4"/>
  <c r="O126" i="4"/>
  <c r="O124" i="4"/>
  <c r="O122" i="4"/>
  <c r="O120" i="4"/>
  <c r="O117" i="4"/>
  <c r="O115" i="4"/>
  <c r="O116" i="4"/>
  <c r="O118" i="4"/>
  <c r="U234" i="7"/>
  <c r="U270" i="7"/>
  <c r="U312" i="7"/>
  <c r="U475" i="7"/>
  <c r="T197" i="7"/>
  <c r="T195" i="7"/>
  <c r="T193" i="7"/>
  <c r="T191" i="7"/>
  <c r="T189" i="7"/>
  <c r="T186" i="7"/>
  <c r="T196" i="7"/>
  <c r="T194" i="7"/>
  <c r="T192" i="7"/>
  <c r="T190" i="7"/>
  <c r="T188" i="7"/>
  <c r="T187" i="7"/>
  <c r="U187" i="7"/>
  <c r="T215" i="7"/>
  <c r="T213" i="7"/>
  <c r="T211" i="7"/>
  <c r="T209" i="7"/>
  <c r="T207" i="7"/>
  <c r="T204" i="7"/>
  <c r="T214" i="7"/>
  <c r="T212" i="7"/>
  <c r="T210" i="7"/>
  <c r="T208" i="7"/>
  <c r="T206" i="7"/>
  <c r="T205" i="7"/>
  <c r="U205" i="7"/>
  <c r="T233" i="7"/>
  <c r="T231" i="7"/>
  <c r="T229" i="7"/>
  <c r="T227" i="7"/>
  <c r="T225" i="7"/>
  <c r="T222" i="7"/>
  <c r="T232" i="7"/>
  <c r="T230" i="7"/>
  <c r="T228" i="7"/>
  <c r="T226" i="7"/>
  <c r="T224" i="7"/>
  <c r="T223" i="7"/>
  <c r="T251" i="7"/>
  <c r="T249" i="7"/>
  <c r="T247" i="7"/>
  <c r="T245" i="7"/>
  <c r="T243" i="7"/>
  <c r="T240" i="7"/>
  <c r="T250" i="7"/>
  <c r="T248" i="7"/>
  <c r="T246" i="7"/>
  <c r="T244" i="7"/>
  <c r="T242" i="7"/>
  <c r="T241" i="7"/>
  <c r="T269" i="7"/>
  <c r="T267" i="7"/>
  <c r="T265" i="7"/>
  <c r="T263" i="7"/>
  <c r="T261" i="7"/>
  <c r="T258" i="7"/>
  <c r="T268" i="7"/>
  <c r="T266" i="7"/>
  <c r="T264" i="7"/>
  <c r="T262" i="7"/>
  <c r="T260" i="7"/>
  <c r="T259" i="7"/>
  <c r="T287" i="7"/>
  <c r="T285" i="7"/>
  <c r="T283" i="7"/>
  <c r="T281" i="7"/>
  <c r="T279" i="7"/>
  <c r="T276" i="7"/>
  <c r="T286" i="7"/>
  <c r="T284" i="7"/>
  <c r="T282" i="7"/>
  <c r="T280" i="7"/>
  <c r="T278" i="7"/>
  <c r="T277" i="7"/>
  <c r="T323" i="7"/>
  <c r="T484" i="7" s="1"/>
  <c r="T321" i="7"/>
  <c r="T319" i="7"/>
  <c r="T317" i="7"/>
  <c r="T315" i="7"/>
  <c r="T313" i="7"/>
  <c r="T312" i="7"/>
  <c r="T322" i="7"/>
  <c r="T483" i="7" s="1"/>
  <c r="T320" i="7"/>
  <c r="T318" i="7"/>
  <c r="T316" i="7"/>
  <c r="T314" i="7"/>
  <c r="U474" i="7"/>
  <c r="O437" i="7"/>
  <c r="U98" i="3"/>
  <c r="U26" i="3"/>
  <c r="U97" i="3"/>
  <c r="U61" i="6"/>
  <c r="U63" i="6"/>
  <c r="U27" i="6"/>
  <c r="U29" i="6"/>
  <c r="T53" i="5"/>
  <c r="T51" i="5"/>
  <c r="T49" i="5"/>
  <c r="T47" i="5"/>
  <c r="T45" i="5"/>
  <c r="T43" i="5"/>
  <c r="T54" i="5"/>
  <c r="T52" i="5"/>
  <c r="T50" i="5"/>
  <c r="T48" i="5"/>
  <c r="T46" i="5"/>
  <c r="T44" i="5"/>
  <c r="U44" i="5"/>
  <c r="U46" i="5"/>
  <c r="T35" i="6"/>
  <c r="T33" i="6"/>
  <c r="T31" i="6"/>
  <c r="T29" i="6"/>
  <c r="T27" i="6"/>
  <c r="T25" i="6"/>
  <c r="T34" i="6"/>
  <c r="T30" i="6"/>
  <c r="T26" i="6"/>
  <c r="T36" i="6"/>
  <c r="T32" i="6"/>
  <c r="T28" i="6"/>
  <c r="U26" i="6"/>
  <c r="U28" i="6"/>
  <c r="U60" i="6"/>
  <c r="U62" i="6"/>
  <c r="U64" i="6"/>
  <c r="T78" i="6"/>
  <c r="T89" i="6"/>
  <c r="T87" i="6"/>
  <c r="T85" i="6"/>
  <c r="T83" i="6"/>
  <c r="T81" i="6"/>
  <c r="T79" i="6"/>
  <c r="T88" i="6"/>
  <c r="T84" i="6"/>
  <c r="T80" i="6"/>
  <c r="T86" i="6"/>
  <c r="T82" i="6"/>
  <c r="G131" i="6"/>
  <c r="G133" i="6"/>
  <c r="U79" i="6"/>
  <c r="G135" i="6"/>
  <c r="U81" i="6"/>
  <c r="T27" i="5"/>
  <c r="T25" i="5"/>
  <c r="T26" i="5"/>
  <c r="G132" i="6"/>
  <c r="U78" i="6"/>
  <c r="G134" i="6"/>
  <c r="U80" i="6"/>
  <c r="G136" i="6"/>
  <c r="U82" i="6"/>
  <c r="T79" i="3"/>
  <c r="T90" i="3"/>
  <c r="T88" i="3"/>
  <c r="T86" i="3"/>
  <c r="T84" i="3"/>
  <c r="T82" i="3"/>
  <c r="T80" i="3"/>
  <c r="T89" i="3"/>
  <c r="T87" i="3"/>
  <c r="T85" i="3"/>
  <c r="T83" i="3"/>
  <c r="T81" i="3"/>
  <c r="U27" i="3"/>
  <c r="U79" i="3"/>
  <c r="U83" i="3"/>
  <c r="U99" i="3"/>
  <c r="U101" i="3"/>
  <c r="U82" i="3"/>
  <c r="U80" i="3"/>
  <c r="T35" i="3"/>
  <c r="T33" i="3"/>
  <c r="T31" i="3"/>
  <c r="T29" i="3"/>
  <c r="T27" i="3"/>
  <c r="T36" i="3"/>
  <c r="T34" i="3"/>
  <c r="T32" i="3"/>
  <c r="T30" i="3"/>
  <c r="T28" i="3"/>
  <c r="T26" i="3"/>
  <c r="T25" i="3"/>
  <c r="U28" i="3"/>
  <c r="U25" i="3"/>
  <c r="U29" i="3"/>
  <c r="U81" i="3"/>
  <c r="T107" i="3"/>
  <c r="T105" i="3"/>
  <c r="T103" i="3"/>
  <c r="T101" i="3"/>
  <c r="T99" i="3"/>
  <c r="T108" i="3"/>
  <c r="T106" i="3"/>
  <c r="T104" i="3"/>
  <c r="T102" i="3"/>
  <c r="T100" i="3"/>
  <c r="T98" i="3"/>
  <c r="T97" i="3"/>
  <c r="U100" i="3"/>
  <c r="E118" i="6"/>
  <c r="U43" i="7"/>
  <c r="U61" i="7"/>
  <c r="U79" i="7"/>
  <c r="U401" i="7" s="1"/>
  <c r="U115" i="7"/>
  <c r="T151" i="7"/>
  <c r="U8" i="7"/>
  <c r="U26" i="7"/>
  <c r="U44" i="7"/>
  <c r="U62" i="7"/>
  <c r="U80" i="7"/>
  <c r="U402" i="7" s="1"/>
  <c r="U98" i="7"/>
  <c r="U116" i="7"/>
  <c r="T153" i="7"/>
  <c r="T157" i="7"/>
  <c r="U169" i="7"/>
  <c r="S161" i="7"/>
  <c r="S159" i="7"/>
  <c r="S157" i="7"/>
  <c r="S153" i="7"/>
  <c r="Z153" i="7" s="1"/>
  <c r="S162" i="7"/>
  <c r="S156" i="7"/>
  <c r="S152" i="7"/>
  <c r="Z152" i="7" s="1"/>
  <c r="S160" i="7"/>
  <c r="S151" i="7"/>
  <c r="Z151" i="7" s="1"/>
  <c r="S154" i="7"/>
  <c r="Z154" i="7" s="1"/>
  <c r="S155" i="7"/>
  <c r="S158" i="7"/>
  <c r="T154" i="7"/>
  <c r="T158" i="7"/>
  <c r="U7" i="7"/>
  <c r="U9" i="7"/>
  <c r="U25" i="7"/>
  <c r="U27" i="7"/>
  <c r="U45" i="7"/>
  <c r="U63" i="7"/>
  <c r="U81" i="7"/>
  <c r="U403" i="7" s="1"/>
  <c r="U97" i="7"/>
  <c r="U99" i="7"/>
  <c r="R115" i="7"/>
  <c r="R119" i="7"/>
  <c r="R123" i="7"/>
  <c r="R116" i="7"/>
  <c r="R120" i="7"/>
  <c r="R124" i="7"/>
  <c r="R117" i="7"/>
  <c r="R121" i="7"/>
  <c r="R125" i="7"/>
  <c r="R118" i="7"/>
  <c r="R122" i="7"/>
  <c r="R126" i="7"/>
  <c r="U117" i="7"/>
  <c r="T155" i="7"/>
  <c r="T159" i="7"/>
  <c r="R168" i="7"/>
  <c r="R172" i="7"/>
  <c r="R176" i="7"/>
  <c r="R169" i="7"/>
  <c r="R173" i="7"/>
  <c r="R177" i="7"/>
  <c r="R170" i="7"/>
  <c r="R174" i="7"/>
  <c r="R178" i="7"/>
  <c r="R171" i="7"/>
  <c r="R175" i="7"/>
  <c r="R179" i="7"/>
  <c r="U168" i="7"/>
  <c r="U170" i="7"/>
  <c r="R186" i="7"/>
  <c r="R190" i="7"/>
  <c r="R194" i="7"/>
  <c r="R187" i="7"/>
  <c r="R191" i="7"/>
  <c r="R195" i="7"/>
  <c r="R188" i="7"/>
  <c r="R192" i="7"/>
  <c r="R196" i="7"/>
  <c r="R189" i="7"/>
  <c r="R193" i="7"/>
  <c r="R197" i="7"/>
  <c r="R204" i="7"/>
  <c r="R208" i="7"/>
  <c r="R212" i="7"/>
  <c r="R205" i="7"/>
  <c r="R209" i="7"/>
  <c r="R213" i="7"/>
  <c r="R206" i="7"/>
  <c r="R210" i="7"/>
  <c r="R214" i="7"/>
  <c r="R207" i="7"/>
  <c r="R211" i="7"/>
  <c r="R215" i="7"/>
  <c r="R222" i="7"/>
  <c r="R226" i="7"/>
  <c r="R230" i="7"/>
  <c r="R223" i="7"/>
  <c r="R227" i="7"/>
  <c r="R231" i="7"/>
  <c r="R224" i="7"/>
  <c r="R228" i="7"/>
  <c r="R232" i="7"/>
  <c r="R225" i="7"/>
  <c r="R229" i="7"/>
  <c r="R233" i="7"/>
  <c r="R240" i="7"/>
  <c r="R244" i="7"/>
  <c r="R248" i="7"/>
  <c r="R241" i="7"/>
  <c r="R245" i="7"/>
  <c r="R249" i="7"/>
  <c r="R242" i="7"/>
  <c r="R246" i="7"/>
  <c r="R250" i="7"/>
  <c r="R243" i="7"/>
  <c r="R247" i="7"/>
  <c r="R251" i="7"/>
  <c r="R258" i="7"/>
  <c r="R262" i="7"/>
  <c r="R266" i="7"/>
  <c r="R259" i="7"/>
  <c r="R263" i="7"/>
  <c r="R267" i="7"/>
  <c r="R260" i="7"/>
  <c r="R264" i="7"/>
  <c r="R268" i="7"/>
  <c r="R261" i="7"/>
  <c r="R265" i="7"/>
  <c r="R269" i="7"/>
  <c r="R276" i="7"/>
  <c r="R280" i="7"/>
  <c r="R284" i="7"/>
  <c r="R277" i="7"/>
  <c r="R281" i="7"/>
  <c r="R285" i="7"/>
  <c r="R278" i="7"/>
  <c r="R282" i="7"/>
  <c r="R286" i="7"/>
  <c r="R279" i="7"/>
  <c r="R283" i="7"/>
  <c r="R287" i="7"/>
  <c r="R312" i="7"/>
  <c r="R316" i="7"/>
  <c r="R320" i="7"/>
  <c r="R313" i="7"/>
  <c r="R317" i="7"/>
  <c r="R321" i="7"/>
  <c r="R314" i="7"/>
  <c r="R318" i="7"/>
  <c r="R322" i="7"/>
  <c r="R315" i="7"/>
  <c r="R319" i="7"/>
  <c r="R323" i="7"/>
  <c r="S30" i="7"/>
  <c r="S26" i="7"/>
  <c r="Z26" i="7" s="1"/>
  <c r="S35" i="7"/>
  <c r="S33" i="7"/>
  <c r="S31" i="7"/>
  <c r="S27" i="7"/>
  <c r="Z27" i="7" s="1"/>
  <c r="S36" i="7"/>
  <c r="S34" i="7"/>
  <c r="S32" i="7"/>
  <c r="S29" i="7"/>
  <c r="S25" i="7"/>
  <c r="Z25" i="7" s="1"/>
  <c r="S28" i="7"/>
  <c r="Z28" i="7" s="1"/>
  <c r="S46" i="7"/>
  <c r="Z46" i="7" s="1"/>
  <c r="S54" i="7"/>
  <c r="S52" i="7"/>
  <c r="S50" i="7"/>
  <c r="S47" i="7"/>
  <c r="S43" i="7"/>
  <c r="Z43" i="7" s="1"/>
  <c r="S53" i="7"/>
  <c r="S51" i="7"/>
  <c r="S49" i="7"/>
  <c r="S45" i="7"/>
  <c r="Z45" i="7" s="1"/>
  <c r="S44" i="7"/>
  <c r="Z44" i="7" s="1"/>
  <c r="S48" i="7"/>
  <c r="S66" i="7"/>
  <c r="S62" i="7"/>
  <c r="Z62" i="7" s="1"/>
  <c r="S71" i="7"/>
  <c r="S69" i="7"/>
  <c r="S67" i="7"/>
  <c r="S63" i="7"/>
  <c r="Z63" i="7" s="1"/>
  <c r="S72" i="7"/>
  <c r="S70" i="7"/>
  <c r="S68" i="7"/>
  <c r="S65" i="7"/>
  <c r="S61" i="7"/>
  <c r="Z61" i="7" s="1"/>
  <c r="S64" i="7"/>
  <c r="Z64" i="7" s="1"/>
  <c r="S89" i="7"/>
  <c r="S87" i="7"/>
  <c r="S85" i="7"/>
  <c r="S88" i="7"/>
  <c r="S82" i="7"/>
  <c r="Z82" i="7" s="1"/>
  <c r="S83" i="7"/>
  <c r="S79" i="7"/>
  <c r="Z79" i="7" s="1"/>
  <c r="S81" i="7"/>
  <c r="Z81" i="7" s="1"/>
  <c r="S90" i="7"/>
  <c r="S86" i="7"/>
  <c r="S80" i="7"/>
  <c r="Z80" i="7" s="1"/>
  <c r="S84" i="7"/>
  <c r="S108" i="7"/>
  <c r="S106" i="7"/>
  <c r="S104" i="7"/>
  <c r="S101" i="7"/>
  <c r="S97" i="7"/>
  <c r="Z97" i="7" s="1"/>
  <c r="S100" i="7"/>
  <c r="Z100" i="7" s="1"/>
  <c r="S107" i="7"/>
  <c r="S103" i="7"/>
  <c r="S102" i="7"/>
  <c r="S98" i="7"/>
  <c r="Z98" i="7" s="1"/>
  <c r="S99" i="7"/>
  <c r="Z99" i="7" s="1"/>
  <c r="S105" i="7"/>
  <c r="S125" i="7"/>
  <c r="S123" i="7"/>
  <c r="S121" i="7"/>
  <c r="S117" i="7"/>
  <c r="Z117" i="7" s="1"/>
  <c r="S120" i="7"/>
  <c r="S116" i="7"/>
  <c r="Z116" i="7" s="1"/>
  <c r="S126" i="7"/>
  <c r="S122" i="7"/>
  <c r="S119" i="7"/>
  <c r="S118" i="7"/>
  <c r="Z118" i="7" s="1"/>
  <c r="S115" i="7"/>
  <c r="Z115" i="7" s="1"/>
  <c r="S124" i="7"/>
  <c r="T152" i="7"/>
  <c r="T156" i="7"/>
  <c r="T160" i="7"/>
  <c r="S179" i="7"/>
  <c r="S177" i="7"/>
  <c r="S175" i="7"/>
  <c r="S172" i="7"/>
  <c r="S168" i="7"/>
  <c r="Z168" i="7" s="1"/>
  <c r="S178" i="7"/>
  <c r="S176" i="7"/>
  <c r="S174" i="7"/>
  <c r="S170" i="7"/>
  <c r="Z170" i="7" s="1"/>
  <c r="S171" i="7"/>
  <c r="Z171" i="7" s="1"/>
  <c r="S169" i="7"/>
  <c r="Z169" i="7" s="1"/>
  <c r="S173" i="7"/>
  <c r="S196" i="7"/>
  <c r="S194" i="7"/>
  <c r="S192" i="7"/>
  <c r="S188" i="7"/>
  <c r="Z188" i="7" s="1"/>
  <c r="S197" i="7"/>
  <c r="S195" i="7"/>
  <c r="S193" i="7"/>
  <c r="S190" i="7"/>
  <c r="S186" i="7"/>
  <c r="Z186" i="7" s="1"/>
  <c r="S191" i="7"/>
  <c r="S187" i="7"/>
  <c r="Z187" i="7" s="1"/>
  <c r="S189" i="7"/>
  <c r="Z189" i="7" s="1"/>
  <c r="S215" i="7"/>
  <c r="S213" i="7"/>
  <c r="S211" i="7"/>
  <c r="S208" i="7"/>
  <c r="S204" i="7"/>
  <c r="Z204" i="7" s="1"/>
  <c r="S214" i="7"/>
  <c r="S212" i="7"/>
  <c r="S210" i="7"/>
  <c r="S206" i="7"/>
  <c r="Z206" i="7" s="1"/>
  <c r="S207" i="7"/>
  <c r="Z207" i="7" s="1"/>
  <c r="S205" i="7"/>
  <c r="Z205" i="7" s="1"/>
  <c r="S209" i="7"/>
  <c r="S232" i="7"/>
  <c r="S230" i="7"/>
  <c r="S228" i="7"/>
  <c r="S224" i="7"/>
  <c r="Z224" i="7" s="1"/>
  <c r="S233" i="7"/>
  <c r="S231" i="7"/>
  <c r="S229" i="7"/>
  <c r="S226" i="7"/>
  <c r="S222" i="7"/>
  <c r="Z222" i="7" s="1"/>
  <c r="S227" i="7"/>
  <c r="S223" i="7"/>
  <c r="Z223" i="7" s="1"/>
  <c r="S225" i="7"/>
  <c r="Z225" i="7" s="1"/>
  <c r="S243" i="7"/>
  <c r="Z243" i="7" s="1"/>
  <c r="S248" i="7"/>
  <c r="S242" i="7"/>
  <c r="Z242" i="7" s="1"/>
  <c r="S240" i="7"/>
  <c r="Z240" i="7" s="1"/>
  <c r="S250" i="7"/>
  <c r="S247" i="7"/>
  <c r="S245" i="7"/>
  <c r="S249" i="7"/>
  <c r="S241" i="7"/>
  <c r="Z241" i="7" s="1"/>
  <c r="S251" i="7"/>
  <c r="S246" i="7"/>
  <c r="S244" i="7"/>
  <c r="S263" i="7"/>
  <c r="S259" i="7"/>
  <c r="Z259" i="7" s="1"/>
  <c r="S267" i="7"/>
  <c r="S264" i="7"/>
  <c r="S269" i="7"/>
  <c r="S266" i="7"/>
  <c r="S262" i="7"/>
  <c r="S260" i="7"/>
  <c r="Z260" i="7" s="1"/>
  <c r="S268" i="7"/>
  <c r="S258" i="7"/>
  <c r="Z258" i="7" s="1"/>
  <c r="S265" i="7"/>
  <c r="S261" i="7"/>
  <c r="Z261" i="7" s="1"/>
  <c r="S279" i="7"/>
  <c r="Z279" i="7" s="1"/>
  <c r="S286" i="7"/>
  <c r="S283" i="7"/>
  <c r="S281" i="7"/>
  <c r="S285" i="7"/>
  <c r="S277" i="7"/>
  <c r="Z277" i="7" s="1"/>
  <c r="S287" i="7"/>
  <c r="S282" i="7"/>
  <c r="S280" i="7"/>
  <c r="S284" i="7"/>
  <c r="S278" i="7"/>
  <c r="Z278" i="7" s="1"/>
  <c r="S276" i="7"/>
  <c r="Z276" i="7" s="1"/>
  <c r="S315" i="7"/>
  <c r="Z315" i="7" s="1"/>
  <c r="S323" i="7"/>
  <c r="S321" i="7"/>
  <c r="S319" i="7"/>
  <c r="S316" i="7"/>
  <c r="S312" i="7"/>
  <c r="Z312" i="7" s="1"/>
  <c r="S317" i="7"/>
  <c r="S313" i="7"/>
  <c r="Z313" i="7" s="1"/>
  <c r="S322" i="7"/>
  <c r="S320" i="7"/>
  <c r="S318" i="7"/>
  <c r="S314" i="7"/>
  <c r="Z314" i="7" s="1"/>
  <c r="T16" i="7"/>
  <c r="T12" i="7"/>
  <c r="T8" i="7"/>
  <c r="T15" i="7"/>
  <c r="T11" i="7"/>
  <c r="T7" i="7"/>
  <c r="T17" i="7"/>
  <c r="T13" i="7"/>
  <c r="T9" i="7"/>
  <c r="T14" i="7"/>
  <c r="T10" i="7"/>
  <c r="T18" i="7"/>
  <c r="T35" i="7"/>
  <c r="T33" i="7"/>
  <c r="T31" i="7"/>
  <c r="T27" i="7"/>
  <c r="T28" i="7"/>
  <c r="T30" i="7"/>
  <c r="T26" i="7"/>
  <c r="T32" i="7"/>
  <c r="T25" i="7"/>
  <c r="T36" i="7"/>
  <c r="T29" i="7"/>
  <c r="T34" i="7"/>
  <c r="T54" i="7"/>
  <c r="T52" i="7"/>
  <c r="T50" i="7"/>
  <c r="T47" i="7"/>
  <c r="T43" i="7"/>
  <c r="T48" i="7"/>
  <c r="T44" i="7"/>
  <c r="T46" i="7"/>
  <c r="T51" i="7"/>
  <c r="T45" i="7"/>
  <c r="T49" i="7"/>
  <c r="T53" i="7"/>
  <c r="T71" i="7"/>
  <c r="T69" i="7"/>
  <c r="T67" i="7"/>
  <c r="T63" i="7"/>
  <c r="T64" i="7"/>
  <c r="T66" i="7"/>
  <c r="T62" i="7"/>
  <c r="T70" i="7"/>
  <c r="T68" i="7"/>
  <c r="T61" i="7"/>
  <c r="T72" i="7"/>
  <c r="T65" i="7"/>
  <c r="T89" i="7"/>
  <c r="T87" i="7"/>
  <c r="T83" i="7"/>
  <c r="T79" i="7"/>
  <c r="T90" i="7"/>
  <c r="T86" i="7"/>
  <c r="T84" i="7"/>
  <c r="T80" i="7"/>
  <c r="T88" i="7"/>
  <c r="T85" i="7"/>
  <c r="T82" i="7"/>
  <c r="T81" i="7"/>
  <c r="T102" i="7"/>
  <c r="T98" i="7"/>
  <c r="T108" i="7"/>
  <c r="T106" i="7"/>
  <c r="T104" i="7"/>
  <c r="T101" i="7"/>
  <c r="T97" i="7"/>
  <c r="T100" i="7"/>
  <c r="T105" i="7"/>
  <c r="T99" i="7"/>
  <c r="T107" i="7"/>
  <c r="T103" i="7"/>
  <c r="T118" i="7"/>
  <c r="T125" i="7"/>
  <c r="T123" i="7"/>
  <c r="T121" i="7"/>
  <c r="T117" i="7"/>
  <c r="T116" i="7"/>
  <c r="T124" i="7"/>
  <c r="T115" i="7"/>
  <c r="T126" i="7"/>
  <c r="T122" i="7"/>
  <c r="T119" i="7"/>
  <c r="T120" i="7"/>
  <c r="R151" i="7"/>
  <c r="R155" i="7"/>
  <c r="R159" i="7"/>
  <c r="R152" i="7"/>
  <c r="R156" i="7"/>
  <c r="R160" i="7"/>
  <c r="R153" i="7"/>
  <c r="R157" i="7"/>
  <c r="R161" i="7"/>
  <c r="R154" i="7"/>
  <c r="R158" i="7"/>
  <c r="R162" i="7"/>
  <c r="T173" i="7"/>
  <c r="T169" i="7"/>
  <c r="T171" i="7"/>
  <c r="T179" i="7"/>
  <c r="T177" i="7"/>
  <c r="T175" i="7"/>
  <c r="T172" i="7"/>
  <c r="T168" i="7"/>
  <c r="T174" i="7"/>
  <c r="T178" i="7"/>
  <c r="T176" i="7"/>
  <c r="T170" i="7"/>
  <c r="U11" i="5"/>
  <c r="U11" i="3"/>
  <c r="U65" i="5"/>
  <c r="U11" i="6"/>
  <c r="R66" i="6"/>
  <c r="R70" i="6"/>
  <c r="R67" i="6"/>
  <c r="R71" i="6"/>
  <c r="R69" i="6"/>
  <c r="R68" i="6"/>
  <c r="R83" i="6"/>
  <c r="R87" i="6"/>
  <c r="R86" i="6"/>
  <c r="R84" i="6"/>
  <c r="R88" i="6"/>
  <c r="R85" i="6"/>
  <c r="R89" i="6"/>
  <c r="U10" i="3"/>
  <c r="R105" i="3"/>
  <c r="R103" i="3"/>
  <c r="R107" i="3"/>
  <c r="R104" i="3"/>
  <c r="R108" i="3"/>
  <c r="R106" i="3"/>
  <c r="U10" i="5"/>
  <c r="U64" i="5"/>
  <c r="U10" i="6"/>
  <c r="U63" i="5"/>
  <c r="U9" i="6"/>
  <c r="G19" i="7"/>
  <c r="H21" i="7" s="1"/>
  <c r="G37" i="7"/>
  <c r="H39" i="7" s="1"/>
  <c r="G55" i="7"/>
  <c r="H57" i="7" s="1"/>
  <c r="G73" i="7"/>
  <c r="H75" i="7" s="1"/>
  <c r="G91" i="7"/>
  <c r="G109" i="7"/>
  <c r="H111" i="7" s="1"/>
  <c r="G127" i="7"/>
  <c r="H129" i="7" s="1"/>
  <c r="G180" i="7"/>
  <c r="H182" i="7" s="1"/>
  <c r="G198" i="7"/>
  <c r="H200" i="7" s="1"/>
  <c r="G216" i="7"/>
  <c r="H218" i="7" s="1"/>
  <c r="G234" i="7"/>
  <c r="H236" i="7" s="1"/>
  <c r="G252" i="7"/>
  <c r="G270" i="7"/>
  <c r="H272" i="7" s="1"/>
  <c r="G288" i="7"/>
  <c r="H290" i="7" s="1"/>
  <c r="G324" i="7"/>
  <c r="H325" i="7" s="1"/>
  <c r="U8" i="3"/>
  <c r="U9" i="3"/>
  <c r="U8" i="6"/>
  <c r="U62" i="5"/>
  <c r="E131" i="6"/>
  <c r="C132" i="6"/>
  <c r="E133" i="6"/>
  <c r="C134" i="6"/>
  <c r="E135" i="6"/>
  <c r="C136" i="6"/>
  <c r="E137" i="6"/>
  <c r="D138" i="6"/>
  <c r="C139" i="6"/>
  <c r="B140" i="6"/>
  <c r="F140" i="6"/>
  <c r="E141" i="6"/>
  <c r="D142" i="6"/>
  <c r="B131" i="6"/>
  <c r="F131" i="6"/>
  <c r="D132" i="6"/>
  <c r="B133" i="6"/>
  <c r="F133" i="6"/>
  <c r="D134" i="6"/>
  <c r="B135" i="6"/>
  <c r="F135" i="6"/>
  <c r="D136" i="6"/>
  <c r="B137" i="6"/>
  <c r="F137" i="6"/>
  <c r="E138" i="6"/>
  <c r="D139" i="6"/>
  <c r="C140" i="6"/>
  <c r="B141" i="6"/>
  <c r="F141" i="6"/>
  <c r="E142" i="6"/>
  <c r="C131" i="6"/>
  <c r="E132" i="6"/>
  <c r="C133" i="6"/>
  <c r="E134" i="6"/>
  <c r="C135" i="6"/>
  <c r="E136" i="6"/>
  <c r="C137" i="6"/>
  <c r="B138" i="6"/>
  <c r="F138" i="6"/>
  <c r="E139" i="6"/>
  <c r="D140" i="6"/>
  <c r="C141" i="6"/>
  <c r="B142" i="6"/>
  <c r="F142" i="6"/>
  <c r="D131" i="6"/>
  <c r="B132" i="6"/>
  <c r="F132" i="6"/>
  <c r="D133" i="6"/>
  <c r="B134" i="6"/>
  <c r="F134" i="6"/>
  <c r="D135" i="6"/>
  <c r="B136" i="6"/>
  <c r="F136" i="6"/>
  <c r="D137" i="6"/>
  <c r="C138" i="6"/>
  <c r="B139" i="6"/>
  <c r="F139" i="6"/>
  <c r="E140" i="6"/>
  <c r="D141" i="6"/>
  <c r="C142" i="6"/>
  <c r="U61" i="5"/>
  <c r="U7" i="6"/>
  <c r="U7" i="3"/>
  <c r="G73" i="5"/>
  <c r="G19" i="6"/>
  <c r="H21" i="6" s="1"/>
  <c r="G72" i="6"/>
  <c r="H74" i="6" s="1"/>
  <c r="G109" i="3"/>
  <c r="H111" i="3" s="1"/>
  <c r="G37" i="3"/>
  <c r="H39" i="3" s="1"/>
  <c r="G55" i="5"/>
  <c r="H57" i="5" s="1"/>
  <c r="G37" i="6"/>
  <c r="H39" i="6" s="1"/>
  <c r="G90" i="6"/>
  <c r="G91" i="3"/>
  <c r="H93" i="3" s="1"/>
  <c r="T18" i="3"/>
  <c r="G19" i="3"/>
  <c r="H21" i="3" s="1"/>
  <c r="G74" i="5"/>
  <c r="T17" i="3"/>
  <c r="T9" i="5"/>
  <c r="T7" i="5"/>
  <c r="T8" i="5"/>
  <c r="T72" i="5"/>
  <c r="T71" i="5"/>
  <c r="T18" i="6"/>
  <c r="T17" i="6"/>
  <c r="F124" i="6"/>
  <c r="T71" i="6"/>
  <c r="T70" i="6"/>
  <c r="T16" i="3"/>
  <c r="T69" i="5"/>
  <c r="T70" i="5"/>
  <c r="T15" i="6"/>
  <c r="T16" i="6"/>
  <c r="T68" i="6"/>
  <c r="T69" i="6"/>
  <c r="T15" i="3"/>
  <c r="T14" i="3"/>
  <c r="R15" i="4"/>
  <c r="R11" i="4"/>
  <c r="R18" i="4"/>
  <c r="R14" i="4"/>
  <c r="R12" i="4"/>
  <c r="R10" i="4"/>
  <c r="R8" i="4"/>
  <c r="R16" i="4"/>
  <c r="R9" i="4"/>
  <c r="R17" i="4"/>
  <c r="R13" i="4"/>
  <c r="R7" i="4"/>
  <c r="T67" i="6"/>
  <c r="T66" i="6"/>
  <c r="T68" i="5"/>
  <c r="T14" i="6"/>
  <c r="F120" i="6"/>
  <c r="T13" i="6"/>
  <c r="T13" i="3"/>
  <c r="T67" i="5"/>
  <c r="D288" i="7"/>
  <c r="O132" i="6"/>
  <c r="O140" i="6"/>
  <c r="P197" i="7"/>
  <c r="P262" i="7"/>
  <c r="E198" i="7"/>
  <c r="Q314" i="7"/>
  <c r="R115" i="3"/>
  <c r="O198" i="7"/>
  <c r="P206" i="7"/>
  <c r="E216" i="7"/>
  <c r="O216" i="7"/>
  <c r="Q248" i="7"/>
  <c r="O252" i="7"/>
  <c r="P260" i="7"/>
  <c r="Q276" i="7"/>
  <c r="P323" i="7"/>
  <c r="G113" i="6"/>
  <c r="G117" i="6"/>
  <c r="B90" i="6"/>
  <c r="Q261" i="7"/>
  <c r="S89" i="3"/>
  <c r="S85" i="3"/>
  <c r="S81" i="3"/>
  <c r="Z81" i="3" s="1"/>
  <c r="S84" i="3"/>
  <c r="S80" i="3"/>
  <c r="Z80" i="3" s="1"/>
  <c r="S88" i="3"/>
  <c r="S86" i="3"/>
  <c r="S90" i="3"/>
  <c r="S87" i="3"/>
  <c r="S83" i="3"/>
  <c r="Z83" i="3" s="1"/>
  <c r="S82" i="3"/>
  <c r="Z82" i="3" s="1"/>
  <c r="S79" i="3"/>
  <c r="Z79" i="3" s="1"/>
  <c r="P196" i="7"/>
  <c r="D252" i="7"/>
  <c r="P268" i="7"/>
  <c r="P266" i="7"/>
  <c r="P313" i="7"/>
  <c r="P258" i="7"/>
  <c r="Q9" i="4"/>
  <c r="X9" i="4" s="1"/>
  <c r="P267" i="7"/>
  <c r="O121" i="6"/>
  <c r="B72" i="6"/>
  <c r="S67" i="6"/>
  <c r="O133" i="6"/>
  <c r="T65" i="6"/>
  <c r="C180" i="7"/>
  <c r="Q53" i="3"/>
  <c r="O136" i="6"/>
  <c r="C329" i="7"/>
  <c r="G329" i="7"/>
  <c r="E330" i="7"/>
  <c r="C331" i="7"/>
  <c r="G331" i="7"/>
  <c r="E332" i="7"/>
  <c r="C333" i="7"/>
  <c r="B334" i="7"/>
  <c r="F334" i="7"/>
  <c r="E335" i="7"/>
  <c r="D336" i="7"/>
  <c r="C337" i="7"/>
  <c r="B338" i="7"/>
  <c r="F338" i="7"/>
  <c r="E339" i="7"/>
  <c r="D340" i="7"/>
  <c r="O330" i="7"/>
  <c r="O334" i="7"/>
  <c r="O338" i="7"/>
  <c r="C347" i="7"/>
  <c r="G347" i="7"/>
  <c r="E348" i="7"/>
  <c r="C349" i="7"/>
  <c r="G349" i="7"/>
  <c r="E350" i="7"/>
  <c r="C351" i="7"/>
  <c r="E352" i="7"/>
  <c r="C353" i="7"/>
  <c r="E354" i="7"/>
  <c r="C355" i="7"/>
  <c r="E356" i="7"/>
  <c r="C357" i="7"/>
  <c r="E358" i="7"/>
  <c r="O348" i="7"/>
  <c r="O352" i="7"/>
  <c r="O356" i="7"/>
  <c r="C365" i="7"/>
  <c r="G365" i="7"/>
  <c r="E366" i="7"/>
  <c r="C367" i="7"/>
  <c r="G367" i="7"/>
  <c r="E368" i="7"/>
  <c r="C369" i="7"/>
  <c r="B370" i="7"/>
  <c r="F370" i="7"/>
  <c r="E371" i="7"/>
  <c r="D372" i="7"/>
  <c r="C373" i="7"/>
  <c r="B374" i="7"/>
  <c r="F374" i="7"/>
  <c r="E375" i="7"/>
  <c r="D376" i="7"/>
  <c r="O366" i="7"/>
  <c r="O370" i="7"/>
  <c r="O374" i="7"/>
  <c r="C383" i="7"/>
  <c r="G383" i="7"/>
  <c r="E384" i="7"/>
  <c r="C385" i="7"/>
  <c r="G385" i="7"/>
  <c r="E386" i="7"/>
  <c r="C387" i="7"/>
  <c r="E388" i="7"/>
  <c r="C389" i="7"/>
  <c r="E390" i="7"/>
  <c r="C391" i="7"/>
  <c r="E392" i="7"/>
  <c r="C393" i="7"/>
  <c r="E394" i="7"/>
  <c r="O384" i="7"/>
  <c r="O388" i="7"/>
  <c r="O392" i="7"/>
  <c r="C401" i="7"/>
  <c r="G401" i="7"/>
  <c r="E402" i="7"/>
  <c r="C403" i="7"/>
  <c r="G403" i="7"/>
  <c r="E404" i="7"/>
  <c r="C405" i="7"/>
  <c r="B406" i="7"/>
  <c r="F406" i="7"/>
  <c r="E407" i="7"/>
  <c r="D408" i="7"/>
  <c r="C409" i="7"/>
  <c r="B410" i="7"/>
  <c r="F410" i="7"/>
  <c r="E411" i="7"/>
  <c r="D412" i="7"/>
  <c r="O402" i="7"/>
  <c r="O406" i="7"/>
  <c r="O410" i="7"/>
  <c r="C419" i="7"/>
  <c r="G419" i="7"/>
  <c r="E420" i="7"/>
  <c r="C421" i="7"/>
  <c r="G421" i="7"/>
  <c r="E422" i="7"/>
  <c r="C423" i="7"/>
  <c r="E424" i="7"/>
  <c r="C425" i="7"/>
  <c r="E426" i="7"/>
  <c r="C427" i="7"/>
  <c r="E428" i="7"/>
  <c r="C429" i="7"/>
  <c r="E430" i="7"/>
  <c r="O420" i="7"/>
  <c r="D329" i="7"/>
  <c r="B330" i="7"/>
  <c r="F330" i="7"/>
  <c r="D331" i="7"/>
  <c r="B332" i="7"/>
  <c r="F332" i="7"/>
  <c r="D333" i="7"/>
  <c r="C334" i="7"/>
  <c r="B335" i="7"/>
  <c r="F335" i="7"/>
  <c r="E336" i="7"/>
  <c r="D337" i="7"/>
  <c r="C338" i="7"/>
  <c r="B339" i="7"/>
  <c r="F339" i="7"/>
  <c r="E340" i="7"/>
  <c r="O331" i="7"/>
  <c r="O335" i="7"/>
  <c r="O339" i="7"/>
  <c r="D347" i="7"/>
  <c r="B348" i="7"/>
  <c r="F348" i="7"/>
  <c r="D349" i="7"/>
  <c r="B350" i="7"/>
  <c r="F350" i="7"/>
  <c r="D351" i="7"/>
  <c r="B352" i="7"/>
  <c r="F352" i="7"/>
  <c r="D353" i="7"/>
  <c r="B354" i="7"/>
  <c r="F354" i="7"/>
  <c r="D355" i="7"/>
  <c r="B356" i="7"/>
  <c r="F356" i="7"/>
  <c r="D357" i="7"/>
  <c r="B358" i="7"/>
  <c r="F358" i="7"/>
  <c r="O349" i="7"/>
  <c r="O353" i="7"/>
  <c r="O357" i="7"/>
  <c r="D365" i="7"/>
  <c r="B366" i="7"/>
  <c r="F366" i="7"/>
  <c r="D367" i="7"/>
  <c r="B368" i="7"/>
  <c r="F368" i="7"/>
  <c r="D369" i="7"/>
  <c r="C370" i="7"/>
  <c r="B371" i="7"/>
  <c r="F371" i="7"/>
  <c r="E372" i="7"/>
  <c r="D373" i="7"/>
  <c r="C374" i="7"/>
  <c r="B375" i="7"/>
  <c r="F375" i="7"/>
  <c r="E376" i="7"/>
  <c r="O367" i="7"/>
  <c r="O371" i="7"/>
  <c r="O375" i="7"/>
  <c r="D383" i="7"/>
  <c r="B384" i="7"/>
  <c r="F384" i="7"/>
  <c r="D385" i="7"/>
  <c r="B386" i="7"/>
  <c r="F386" i="7"/>
  <c r="D387" i="7"/>
  <c r="B388" i="7"/>
  <c r="F388" i="7"/>
  <c r="D389" i="7"/>
  <c r="B390" i="7"/>
  <c r="F390" i="7"/>
  <c r="D391" i="7"/>
  <c r="B392" i="7"/>
  <c r="F392" i="7"/>
  <c r="D393" i="7"/>
  <c r="B394" i="7"/>
  <c r="F394" i="7"/>
  <c r="O385" i="7"/>
  <c r="O389" i="7"/>
  <c r="O393" i="7"/>
  <c r="D401" i="7"/>
  <c r="B402" i="7"/>
  <c r="F402" i="7"/>
  <c r="D403" i="7"/>
  <c r="B404" i="7"/>
  <c r="F404" i="7"/>
  <c r="D405" i="7"/>
  <c r="C406" i="7"/>
  <c r="B407" i="7"/>
  <c r="F407" i="7"/>
  <c r="E408" i="7"/>
  <c r="D409" i="7"/>
  <c r="C410" i="7"/>
  <c r="B411" i="7"/>
  <c r="F411" i="7"/>
  <c r="E412" i="7"/>
  <c r="O403" i="7"/>
  <c r="O407" i="7"/>
  <c r="O411" i="7"/>
  <c r="D419" i="7"/>
  <c r="B420" i="7"/>
  <c r="F420" i="7"/>
  <c r="D421" i="7"/>
  <c r="B422" i="7"/>
  <c r="F422" i="7"/>
  <c r="D423" i="7"/>
  <c r="B424" i="7"/>
  <c r="F424" i="7"/>
  <c r="D425" i="7"/>
  <c r="B426" i="7"/>
  <c r="F426" i="7"/>
  <c r="D427" i="7"/>
  <c r="B428" i="7"/>
  <c r="F428" i="7"/>
  <c r="D429" i="7"/>
  <c r="B430" i="7"/>
  <c r="F430" i="7"/>
  <c r="O421" i="7"/>
  <c r="O425" i="7"/>
  <c r="O429" i="7"/>
  <c r="D437" i="7"/>
  <c r="B438" i="7"/>
  <c r="F438" i="7"/>
  <c r="D439" i="7"/>
  <c r="B440" i="7"/>
  <c r="F440" i="7"/>
  <c r="D441" i="7"/>
  <c r="B442" i="7"/>
  <c r="F442" i="7"/>
  <c r="D443" i="7"/>
  <c r="B444" i="7"/>
  <c r="F444" i="7"/>
  <c r="D445" i="7"/>
  <c r="B446" i="7"/>
  <c r="F446" i="7"/>
  <c r="D447" i="7"/>
  <c r="B448" i="7"/>
  <c r="F448" i="7"/>
  <c r="O439" i="7"/>
  <c r="O443" i="7"/>
  <c r="O447" i="7"/>
  <c r="D473" i="7"/>
  <c r="B474" i="7"/>
  <c r="F474" i="7"/>
  <c r="D475" i="7"/>
  <c r="E476" i="7"/>
  <c r="C477" i="7"/>
  <c r="B478" i="7"/>
  <c r="F478" i="7"/>
  <c r="E479" i="7"/>
  <c r="D480" i="7"/>
  <c r="C481" i="7"/>
  <c r="B482" i="7"/>
  <c r="F482" i="7"/>
  <c r="E483" i="7"/>
  <c r="E113" i="6"/>
  <c r="C114" i="6"/>
  <c r="G114" i="6"/>
  <c r="E115" i="6"/>
  <c r="C116" i="6"/>
  <c r="G116" i="6"/>
  <c r="E117" i="6"/>
  <c r="C118" i="6"/>
  <c r="G118" i="6"/>
  <c r="E119" i="6"/>
  <c r="D120" i="6"/>
  <c r="C121" i="6"/>
  <c r="B122" i="6"/>
  <c r="F122" i="6"/>
  <c r="E123" i="6"/>
  <c r="D124" i="6"/>
  <c r="O118" i="6"/>
  <c r="O122" i="6"/>
  <c r="O134" i="6"/>
  <c r="Q152" i="7"/>
  <c r="P151" i="7"/>
  <c r="P154" i="7"/>
  <c r="P168" i="7"/>
  <c r="E329" i="7"/>
  <c r="C330" i="7"/>
  <c r="G330" i="7"/>
  <c r="E331" i="7"/>
  <c r="C332" i="7"/>
  <c r="G332" i="7"/>
  <c r="E333" i="7"/>
  <c r="D334" i="7"/>
  <c r="C335" i="7"/>
  <c r="B336" i="7"/>
  <c r="F336" i="7"/>
  <c r="E337" i="7"/>
  <c r="D338" i="7"/>
  <c r="C339" i="7"/>
  <c r="B340" i="7"/>
  <c r="F340" i="7"/>
  <c r="O332" i="7"/>
  <c r="O336" i="7"/>
  <c r="O340" i="7"/>
  <c r="E347" i="7"/>
  <c r="C348" i="7"/>
  <c r="G348" i="7"/>
  <c r="E349" i="7"/>
  <c r="C350" i="7"/>
  <c r="G350" i="7"/>
  <c r="E351" i="7"/>
  <c r="C352" i="7"/>
  <c r="E353" i="7"/>
  <c r="C354" i="7"/>
  <c r="E355" i="7"/>
  <c r="C356" i="7"/>
  <c r="E357" i="7"/>
  <c r="C358" i="7"/>
  <c r="O350" i="7"/>
  <c r="O354" i="7"/>
  <c r="O358" i="7"/>
  <c r="E365" i="7"/>
  <c r="C366" i="7"/>
  <c r="G366" i="7"/>
  <c r="E367" i="7"/>
  <c r="C368" i="7"/>
  <c r="G368" i="7"/>
  <c r="E369" i="7"/>
  <c r="D370" i="7"/>
  <c r="C371" i="7"/>
  <c r="B372" i="7"/>
  <c r="F372" i="7"/>
  <c r="E373" i="7"/>
  <c r="D374" i="7"/>
  <c r="C375" i="7"/>
  <c r="B376" i="7"/>
  <c r="F376" i="7"/>
  <c r="O368" i="7"/>
  <c r="O372" i="7"/>
  <c r="O376" i="7"/>
  <c r="E383" i="7"/>
  <c r="C384" i="7"/>
  <c r="G384" i="7"/>
  <c r="E385" i="7"/>
  <c r="C386" i="7"/>
  <c r="G386" i="7"/>
  <c r="E387" i="7"/>
  <c r="C388" i="7"/>
  <c r="E389" i="7"/>
  <c r="C390" i="7"/>
  <c r="E391" i="7"/>
  <c r="C392" i="7"/>
  <c r="E393" i="7"/>
  <c r="C394" i="7"/>
  <c r="O386" i="7"/>
  <c r="O390" i="7"/>
  <c r="O394" i="7"/>
  <c r="E401" i="7"/>
  <c r="C402" i="7"/>
  <c r="G402" i="7"/>
  <c r="E403" i="7"/>
  <c r="C404" i="7"/>
  <c r="G404" i="7"/>
  <c r="E405" i="7"/>
  <c r="D406" i="7"/>
  <c r="C407" i="7"/>
  <c r="B408" i="7"/>
  <c r="F408" i="7"/>
  <c r="E409" i="7"/>
  <c r="D410" i="7"/>
  <c r="C411" i="7"/>
  <c r="B412" i="7"/>
  <c r="F412" i="7"/>
  <c r="O404" i="7"/>
  <c r="O408" i="7"/>
  <c r="O412" i="7"/>
  <c r="E419" i="7"/>
  <c r="C420" i="7"/>
  <c r="G420" i="7"/>
  <c r="E421" i="7"/>
  <c r="C422" i="7"/>
  <c r="G422" i="7"/>
  <c r="E423" i="7"/>
  <c r="C424" i="7"/>
  <c r="E425" i="7"/>
  <c r="C426" i="7"/>
  <c r="E427" i="7"/>
  <c r="C428" i="7"/>
  <c r="E429" i="7"/>
  <c r="C430" i="7"/>
  <c r="O422" i="7"/>
  <c r="D114" i="6"/>
  <c r="B115" i="6"/>
  <c r="D116" i="6"/>
  <c r="B117" i="6"/>
  <c r="D118" i="6"/>
  <c r="B119" i="6"/>
  <c r="E120" i="6"/>
  <c r="D121" i="6"/>
  <c r="C122" i="6"/>
  <c r="B123" i="6"/>
  <c r="F123" i="6"/>
  <c r="E124" i="6"/>
  <c r="O115" i="6"/>
  <c r="O119" i="6"/>
  <c r="O123" i="6"/>
  <c r="O131" i="6"/>
  <c r="O135" i="6"/>
  <c r="B329" i="7"/>
  <c r="F329" i="7"/>
  <c r="D330" i="7"/>
  <c r="B180" i="7"/>
  <c r="B331" i="7"/>
  <c r="F180" i="7"/>
  <c r="F331" i="7"/>
  <c r="D332" i="7"/>
  <c r="P170" i="7"/>
  <c r="B333" i="7"/>
  <c r="F333" i="7"/>
  <c r="E334" i="7"/>
  <c r="D335" i="7"/>
  <c r="C336" i="7"/>
  <c r="B337" i="7"/>
  <c r="F337" i="7"/>
  <c r="E338" i="7"/>
  <c r="D339" i="7"/>
  <c r="C340" i="7"/>
  <c r="O329" i="7"/>
  <c r="O180" i="7"/>
  <c r="O333" i="7"/>
  <c r="O337" i="7"/>
  <c r="B347" i="7"/>
  <c r="F347" i="7"/>
  <c r="Q187" i="7"/>
  <c r="D348" i="7"/>
  <c r="P186" i="7"/>
  <c r="B349" i="7"/>
  <c r="F349" i="7"/>
  <c r="D350" i="7"/>
  <c r="B351" i="7"/>
  <c r="F351" i="7"/>
  <c r="D352" i="7"/>
  <c r="B353" i="7"/>
  <c r="F353" i="7"/>
  <c r="D354" i="7"/>
  <c r="P193" i="7"/>
  <c r="B355" i="7"/>
  <c r="F355" i="7"/>
  <c r="D356" i="7"/>
  <c r="B357" i="7"/>
  <c r="F357" i="7"/>
  <c r="D358" i="7"/>
  <c r="O347" i="7"/>
  <c r="O351" i="7"/>
  <c r="O355" i="7"/>
  <c r="B365" i="7"/>
  <c r="F365" i="7"/>
  <c r="Q208" i="7"/>
  <c r="D366" i="7"/>
  <c r="P205" i="7"/>
  <c r="B367" i="7"/>
  <c r="F367" i="7"/>
  <c r="D368" i="7"/>
  <c r="B369" i="7"/>
  <c r="F369" i="7"/>
  <c r="E370" i="7"/>
  <c r="D371" i="7"/>
  <c r="C372" i="7"/>
  <c r="B373" i="7"/>
  <c r="F373" i="7"/>
  <c r="E374" i="7"/>
  <c r="D375" i="7"/>
  <c r="C376" i="7"/>
  <c r="O365" i="7"/>
  <c r="O369" i="7"/>
  <c r="O373" i="7"/>
  <c r="B383" i="7"/>
  <c r="F383" i="7"/>
  <c r="D384" i="7"/>
  <c r="P222" i="7"/>
  <c r="B385" i="7"/>
  <c r="F385" i="7"/>
  <c r="D386" i="7"/>
  <c r="B387" i="7"/>
  <c r="F387" i="7"/>
  <c r="D388" i="7"/>
  <c r="B389" i="7"/>
  <c r="F389" i="7"/>
  <c r="D390" i="7"/>
  <c r="B391" i="7"/>
  <c r="F391" i="7"/>
  <c r="D392" i="7"/>
  <c r="B393" i="7"/>
  <c r="F393" i="7"/>
  <c r="D394" i="7"/>
  <c r="O383" i="7"/>
  <c r="O387" i="7"/>
  <c r="O391" i="7"/>
  <c r="B401" i="7"/>
  <c r="F401" i="7"/>
  <c r="Q242" i="7"/>
  <c r="D402" i="7"/>
  <c r="B252" i="7"/>
  <c r="B403" i="7"/>
  <c r="F403" i="7"/>
  <c r="D404" i="7"/>
  <c r="B405" i="7"/>
  <c r="F405" i="7"/>
  <c r="E406" i="7"/>
  <c r="D407" i="7"/>
  <c r="C408" i="7"/>
  <c r="B409" i="7"/>
  <c r="F409" i="7"/>
  <c r="E410" i="7"/>
  <c r="D411" i="7"/>
  <c r="C412" i="7"/>
  <c r="O401" i="7"/>
  <c r="O405" i="7"/>
  <c r="O409" i="7"/>
  <c r="B419" i="7"/>
  <c r="F419" i="7"/>
  <c r="D420" i="7"/>
  <c r="B421" i="7"/>
  <c r="F421" i="7"/>
  <c r="D422" i="7"/>
  <c r="B423" i="7"/>
  <c r="F423" i="7"/>
  <c r="D424" i="7"/>
  <c r="B425" i="7"/>
  <c r="F425" i="7"/>
  <c r="D426" i="7"/>
  <c r="B427" i="7"/>
  <c r="F427" i="7"/>
  <c r="D428" i="7"/>
  <c r="B429" i="7"/>
  <c r="F429" i="7"/>
  <c r="D430" i="7"/>
  <c r="O419" i="7"/>
  <c r="O426" i="7"/>
  <c r="O430" i="7"/>
  <c r="E437" i="7"/>
  <c r="C438" i="7"/>
  <c r="G438" i="7"/>
  <c r="E439" i="7"/>
  <c r="C440" i="7"/>
  <c r="G440" i="7"/>
  <c r="E441" i="7"/>
  <c r="C442" i="7"/>
  <c r="E443" i="7"/>
  <c r="C444" i="7"/>
  <c r="E445" i="7"/>
  <c r="C446" i="7"/>
  <c r="E447" i="7"/>
  <c r="C448" i="7"/>
  <c r="O440" i="7"/>
  <c r="O444" i="7"/>
  <c r="O448" i="7"/>
  <c r="E473" i="7"/>
  <c r="Q312" i="7"/>
  <c r="C474" i="7"/>
  <c r="G474" i="7"/>
  <c r="E475" i="7"/>
  <c r="B476" i="7"/>
  <c r="F476" i="7"/>
  <c r="D477" i="7"/>
  <c r="Q313" i="7"/>
  <c r="C478" i="7"/>
  <c r="B479" i="7"/>
  <c r="F479" i="7"/>
  <c r="E480" i="7"/>
  <c r="D481" i="7"/>
  <c r="C482" i="7"/>
  <c r="B483" i="7"/>
  <c r="F483" i="7"/>
  <c r="E484" i="7"/>
  <c r="O475" i="7"/>
  <c r="O479" i="7"/>
  <c r="O483" i="7"/>
  <c r="O423" i="7"/>
  <c r="O427" i="7"/>
  <c r="B437" i="7"/>
  <c r="F437" i="7"/>
  <c r="D438" i="7"/>
  <c r="B288" i="7"/>
  <c r="B439" i="7"/>
  <c r="F439" i="7"/>
  <c r="D440" i="7"/>
  <c r="B441" i="7"/>
  <c r="F441" i="7"/>
  <c r="D442" i="7"/>
  <c r="B443" i="7"/>
  <c r="F443" i="7"/>
  <c r="D444" i="7"/>
  <c r="B445" i="7"/>
  <c r="F445" i="7"/>
  <c r="D446" i="7"/>
  <c r="B447" i="7"/>
  <c r="F447" i="7"/>
  <c r="D448" i="7"/>
  <c r="O288" i="7"/>
  <c r="O441" i="7"/>
  <c r="O445" i="7"/>
  <c r="B473" i="7"/>
  <c r="F473" i="7"/>
  <c r="D474" i="7"/>
  <c r="B475" i="7"/>
  <c r="F475" i="7"/>
  <c r="C476" i="7"/>
  <c r="G476" i="7"/>
  <c r="E477" i="7"/>
  <c r="D478" i="7"/>
  <c r="C479" i="7"/>
  <c r="B480" i="7"/>
  <c r="F480" i="7"/>
  <c r="E481" i="7"/>
  <c r="D482" i="7"/>
  <c r="C483" i="7"/>
  <c r="B484" i="7"/>
  <c r="F484" i="7"/>
  <c r="O476" i="7"/>
  <c r="O480" i="7"/>
  <c r="O484" i="7"/>
  <c r="O424" i="7"/>
  <c r="O428" i="7"/>
  <c r="C437" i="7"/>
  <c r="G437" i="7"/>
  <c r="E438" i="7"/>
  <c r="P286" i="7"/>
  <c r="C439" i="7"/>
  <c r="G439" i="7"/>
  <c r="E440" i="7"/>
  <c r="C441" i="7"/>
  <c r="E442" i="7"/>
  <c r="C443" i="7"/>
  <c r="E444" i="7"/>
  <c r="C445" i="7"/>
  <c r="E446" i="7"/>
  <c r="C447" i="7"/>
  <c r="E448" i="7"/>
  <c r="O438" i="7"/>
  <c r="O442" i="7"/>
  <c r="O446" i="7"/>
  <c r="C473" i="7"/>
  <c r="G473" i="7"/>
  <c r="E474" i="7"/>
  <c r="C475" i="7"/>
  <c r="G475" i="7"/>
  <c r="D476" i="7"/>
  <c r="B324" i="7"/>
  <c r="B477" i="7"/>
  <c r="F324" i="7"/>
  <c r="F477" i="7"/>
  <c r="E478" i="7"/>
  <c r="D479" i="7"/>
  <c r="C480" i="7"/>
  <c r="B481" i="7"/>
  <c r="F481" i="7"/>
  <c r="E482" i="7"/>
  <c r="D483" i="7"/>
  <c r="C484" i="7"/>
  <c r="O473" i="7"/>
  <c r="O324" i="7"/>
  <c r="O477" i="7"/>
  <c r="O481" i="7"/>
  <c r="D484" i="7"/>
  <c r="O474" i="7"/>
  <c r="O478" i="7"/>
  <c r="O482" i="7"/>
  <c r="Q250" i="7"/>
  <c r="P241" i="7"/>
  <c r="E234" i="7"/>
  <c r="Q214" i="7"/>
  <c r="Q206" i="7"/>
  <c r="Q212" i="7"/>
  <c r="F198" i="7"/>
  <c r="Q170" i="7"/>
  <c r="P171" i="7"/>
  <c r="B198" i="7"/>
  <c r="E180" i="7"/>
  <c r="P169" i="7"/>
  <c r="P173" i="7"/>
  <c r="P175" i="7"/>
  <c r="P177" i="7"/>
  <c r="P179" i="7"/>
  <c r="Q196" i="7"/>
  <c r="P187" i="7"/>
  <c r="P191" i="7"/>
  <c r="P195" i="7"/>
  <c r="P213" i="7"/>
  <c r="Q210" i="7"/>
  <c r="F270" i="7"/>
  <c r="Q178" i="7"/>
  <c r="Q176" i="7"/>
  <c r="Q174" i="7"/>
  <c r="Q172" i="7"/>
  <c r="D180" i="7"/>
  <c r="Q171" i="7"/>
  <c r="Q169" i="7"/>
  <c r="Q173" i="7"/>
  <c r="Q175" i="7"/>
  <c r="Q177" i="7"/>
  <c r="Q179" i="7"/>
  <c r="Q213" i="7"/>
  <c r="B234" i="7"/>
  <c r="F234" i="7"/>
  <c r="Q240" i="7"/>
  <c r="P178" i="7"/>
  <c r="P176" i="7"/>
  <c r="P174" i="7"/>
  <c r="P172" i="7"/>
  <c r="Q168" i="7"/>
  <c r="Q194" i="7"/>
  <c r="Q192" i="7"/>
  <c r="Q190" i="7"/>
  <c r="Q188" i="7"/>
  <c r="P224" i="7"/>
  <c r="P231" i="7"/>
  <c r="P227" i="7"/>
  <c r="P233" i="7"/>
  <c r="P229" i="7"/>
  <c r="Q244" i="7"/>
  <c r="Q268" i="7"/>
  <c r="Q269" i="7"/>
  <c r="D270" i="7"/>
  <c r="Q267" i="7"/>
  <c r="Q265" i="7"/>
  <c r="Q263" i="7"/>
  <c r="Q258" i="7"/>
  <c r="Q259" i="7"/>
  <c r="Q266" i="7"/>
  <c r="Q264" i="7"/>
  <c r="Q262" i="7"/>
  <c r="Q260" i="7"/>
  <c r="Q186" i="7"/>
  <c r="P189" i="7"/>
  <c r="Q191" i="7"/>
  <c r="Q193" i="7"/>
  <c r="Q195" i="7"/>
  <c r="Q197" i="7"/>
  <c r="C198" i="7"/>
  <c r="B216" i="7"/>
  <c r="F216" i="7"/>
  <c r="P204" i="7"/>
  <c r="Q205" i="7"/>
  <c r="P209" i="7"/>
  <c r="P211" i="7"/>
  <c r="Q215" i="7"/>
  <c r="P223" i="7"/>
  <c r="P269" i="7"/>
  <c r="P188" i="7"/>
  <c r="Q189" i="7"/>
  <c r="P190" i="7"/>
  <c r="P192" i="7"/>
  <c r="P194" i="7"/>
  <c r="D198" i="7"/>
  <c r="P215" i="7"/>
  <c r="Q204" i="7"/>
  <c r="P207" i="7"/>
  <c r="Q209" i="7"/>
  <c r="Q211" i="7"/>
  <c r="Q232" i="7"/>
  <c r="Q230" i="7"/>
  <c r="Q228" i="7"/>
  <c r="Q226" i="7"/>
  <c r="Q224" i="7"/>
  <c r="D234" i="7"/>
  <c r="Q225" i="7"/>
  <c r="Q233" i="7"/>
  <c r="Q231" i="7"/>
  <c r="Q229" i="7"/>
  <c r="Q227" i="7"/>
  <c r="Q222" i="7"/>
  <c r="Q223" i="7"/>
  <c r="Q246" i="7"/>
  <c r="E252" i="7"/>
  <c r="B270" i="7"/>
  <c r="P264" i="7"/>
  <c r="D216" i="7"/>
  <c r="Q207" i="7"/>
  <c r="P208" i="7"/>
  <c r="P210" i="7"/>
  <c r="P212" i="7"/>
  <c r="P214" i="7"/>
  <c r="C216" i="7"/>
  <c r="O234" i="7"/>
  <c r="P250" i="7"/>
  <c r="P225" i="7"/>
  <c r="C234" i="7"/>
  <c r="P240" i="7"/>
  <c r="Q241" i="7"/>
  <c r="P245" i="7"/>
  <c r="P247" i="7"/>
  <c r="P249" i="7"/>
  <c r="P251" i="7"/>
  <c r="F252" i="7"/>
  <c r="E270" i="7"/>
  <c r="O270" i="7"/>
  <c r="P259" i="7"/>
  <c r="P226" i="7"/>
  <c r="P228" i="7"/>
  <c r="P230" i="7"/>
  <c r="P232" i="7"/>
  <c r="P243" i="7"/>
  <c r="Q245" i="7"/>
  <c r="Q247" i="7"/>
  <c r="Q249" i="7"/>
  <c r="Q251" i="7"/>
  <c r="C252" i="7"/>
  <c r="P263" i="7"/>
  <c r="P265" i="7"/>
  <c r="P242" i="7"/>
  <c r="Q243" i="7"/>
  <c r="P244" i="7"/>
  <c r="P246" i="7"/>
  <c r="P248" i="7"/>
  <c r="C270" i="7"/>
  <c r="P261" i="7"/>
  <c r="P277" i="7"/>
  <c r="Q278" i="7"/>
  <c r="Q280" i="7"/>
  <c r="Q282" i="7"/>
  <c r="Q284" i="7"/>
  <c r="Q286" i="7"/>
  <c r="E288" i="7"/>
  <c r="P315" i="7"/>
  <c r="Q317" i="7"/>
  <c r="Q319" i="7"/>
  <c r="Q321" i="7"/>
  <c r="Q323" i="7"/>
  <c r="C324" i="7"/>
  <c r="P276" i="7"/>
  <c r="Q277" i="7"/>
  <c r="P281" i="7"/>
  <c r="P283" i="7"/>
  <c r="P285" i="7"/>
  <c r="P287" i="7"/>
  <c r="F288" i="7"/>
  <c r="P314" i="7"/>
  <c r="Q315" i="7"/>
  <c r="P316" i="7"/>
  <c r="P318" i="7"/>
  <c r="P320" i="7"/>
  <c r="P322" i="7"/>
  <c r="D324" i="7"/>
  <c r="P279" i="7"/>
  <c r="Q281" i="7"/>
  <c r="Q283" i="7"/>
  <c r="Q285" i="7"/>
  <c r="Q287" i="7"/>
  <c r="C288" i="7"/>
  <c r="Q316" i="7"/>
  <c r="Q318" i="7"/>
  <c r="Q320" i="7"/>
  <c r="Q322" i="7"/>
  <c r="E324" i="7"/>
  <c r="P278" i="7"/>
  <c r="Q279" i="7"/>
  <c r="P280" i="7"/>
  <c r="P282" i="7"/>
  <c r="P284" i="7"/>
  <c r="P312" i="7"/>
  <c r="P317" i="7"/>
  <c r="P319" i="7"/>
  <c r="P321" i="7"/>
  <c r="Q7" i="7"/>
  <c r="O19" i="7"/>
  <c r="P36" i="7"/>
  <c r="R67" i="7"/>
  <c r="P90" i="7"/>
  <c r="R87" i="7"/>
  <c r="C109" i="7"/>
  <c r="D109" i="7"/>
  <c r="E163" i="7"/>
  <c r="B163" i="7"/>
  <c r="F163" i="7"/>
  <c r="E37" i="4"/>
  <c r="G115" i="6"/>
  <c r="P71" i="6"/>
  <c r="D113" i="6"/>
  <c r="B114" i="6"/>
  <c r="F114" i="6"/>
  <c r="D115" i="6"/>
  <c r="B116" i="6"/>
  <c r="F116" i="6"/>
  <c r="D117" i="6"/>
  <c r="B118" i="6"/>
  <c r="F118" i="6"/>
  <c r="D119" i="6"/>
  <c r="C120" i="6"/>
  <c r="B121" i="6"/>
  <c r="F121" i="6"/>
  <c r="E122" i="6"/>
  <c r="D123" i="6"/>
  <c r="C124" i="6"/>
  <c r="O113" i="6"/>
  <c r="O117" i="6"/>
  <c r="F113" i="6"/>
  <c r="S36" i="6"/>
  <c r="R25" i="6"/>
  <c r="O72" i="6"/>
  <c r="P78" i="6"/>
  <c r="O138" i="6"/>
  <c r="O142" i="6"/>
  <c r="F119" i="6"/>
  <c r="O114" i="6"/>
  <c r="Q63" i="6"/>
  <c r="Q71" i="6"/>
  <c r="S62" i="6"/>
  <c r="Z62" i="6" s="1"/>
  <c r="O139" i="6"/>
  <c r="B113" i="6"/>
  <c r="F117" i="6"/>
  <c r="R34" i="7"/>
  <c r="E37" i="7"/>
  <c r="P44" i="7"/>
  <c r="P54" i="7"/>
  <c r="R71" i="7"/>
  <c r="B109" i="4"/>
  <c r="C109" i="4"/>
  <c r="P89" i="6"/>
  <c r="O120" i="6"/>
  <c r="O124" i="6"/>
  <c r="F115" i="6"/>
  <c r="C127" i="7"/>
  <c r="P118" i="7"/>
  <c r="P116" i="7"/>
  <c r="P126" i="7"/>
  <c r="P124" i="7"/>
  <c r="P122" i="7"/>
  <c r="P120" i="7"/>
  <c r="P117" i="7"/>
  <c r="E127" i="7"/>
  <c r="P115" i="7"/>
  <c r="P121" i="7"/>
  <c r="P125" i="7"/>
  <c r="P81" i="3"/>
  <c r="R117" i="3"/>
  <c r="P12" i="4"/>
  <c r="S60" i="6"/>
  <c r="Z60" i="6" s="1"/>
  <c r="P119" i="7"/>
  <c r="P123" i="7"/>
  <c r="T64" i="5"/>
  <c r="R63" i="6"/>
  <c r="Q87" i="6"/>
  <c r="R80" i="6"/>
  <c r="P82" i="6"/>
  <c r="O137" i="6"/>
  <c r="O141" i="6"/>
  <c r="Q18" i="7"/>
  <c r="Q16" i="7"/>
  <c r="Q9" i="7"/>
  <c r="P8" i="7"/>
  <c r="F19" i="7"/>
  <c r="F37" i="7"/>
  <c r="Q26" i="7"/>
  <c r="Q34" i="7"/>
  <c r="P25" i="7"/>
  <c r="R27" i="7"/>
  <c r="P29" i="7"/>
  <c r="O37" i="7"/>
  <c r="Q52" i="7"/>
  <c r="B55" i="7"/>
  <c r="R61" i="7"/>
  <c r="Q81" i="7"/>
  <c r="B109" i="7"/>
  <c r="F109" i="7"/>
  <c r="Q99" i="7"/>
  <c r="Q105" i="7"/>
  <c r="P98" i="7"/>
  <c r="B127" i="7"/>
  <c r="F127" i="7"/>
  <c r="Q117" i="7"/>
  <c r="D127" i="7"/>
  <c r="Q118" i="7"/>
  <c r="Q116" i="7"/>
  <c r="P152" i="7"/>
  <c r="C163" i="7"/>
  <c r="P162" i="7"/>
  <c r="P161" i="7"/>
  <c r="P160" i="7"/>
  <c r="P159" i="7"/>
  <c r="P158" i="7"/>
  <c r="P157" i="7"/>
  <c r="P156" i="7"/>
  <c r="P155" i="7"/>
  <c r="P153" i="7"/>
  <c r="E109" i="7"/>
  <c r="Q162" i="7"/>
  <c r="Q161" i="7"/>
  <c r="Q160" i="7"/>
  <c r="Q159" i="7"/>
  <c r="Q158" i="7"/>
  <c r="Q157" i="7"/>
  <c r="Q156" i="7"/>
  <c r="Q155" i="7"/>
  <c r="Q154" i="7"/>
  <c r="Q151" i="7"/>
  <c r="D163" i="7"/>
  <c r="Q153" i="7"/>
  <c r="P83" i="7"/>
  <c r="P102" i="7"/>
  <c r="Q115" i="7"/>
  <c r="Q119" i="7"/>
  <c r="Q120" i="7"/>
  <c r="Q121" i="7"/>
  <c r="Q122" i="7"/>
  <c r="Q123" i="7"/>
  <c r="Q124" i="7"/>
  <c r="Q125" i="7"/>
  <c r="Q126" i="7"/>
  <c r="R10" i="7"/>
  <c r="R46" i="7"/>
  <c r="R65" i="7"/>
  <c r="R100" i="7"/>
  <c r="Q104" i="7"/>
  <c r="Q82" i="7"/>
  <c r="O55" i="7"/>
  <c r="F55" i="7"/>
  <c r="Q45" i="7"/>
  <c r="B37" i="7"/>
  <c r="B19" i="7"/>
  <c r="Q17" i="7"/>
  <c r="S15" i="7"/>
  <c r="S17" i="7"/>
  <c r="Q10" i="7"/>
  <c r="S13" i="7"/>
  <c r="Q14" i="7"/>
  <c r="P71" i="7"/>
  <c r="R63" i="7"/>
  <c r="P63" i="7"/>
  <c r="P70" i="7"/>
  <c r="F73" i="7"/>
  <c r="B73" i="7"/>
  <c r="R17" i="7"/>
  <c r="R15" i="7"/>
  <c r="R13" i="7"/>
  <c r="R11" i="7"/>
  <c r="R7" i="7"/>
  <c r="E19" i="7"/>
  <c r="R12" i="7"/>
  <c r="R8" i="7"/>
  <c r="R18" i="7"/>
  <c r="R16" i="7"/>
  <c r="R14" i="7"/>
  <c r="R9" i="7"/>
  <c r="S7" i="7"/>
  <c r="Z7" i="7" s="1"/>
  <c r="S11" i="7"/>
  <c r="P12" i="7"/>
  <c r="C19" i="7"/>
  <c r="R36" i="7"/>
  <c r="R25" i="7"/>
  <c r="Q30" i="7"/>
  <c r="Q46" i="7"/>
  <c r="Q53" i="7"/>
  <c r="Q43" i="7"/>
  <c r="Q50" i="7"/>
  <c r="Q54" i="7"/>
  <c r="S18" i="7"/>
  <c r="S16" i="7"/>
  <c r="S14" i="7"/>
  <c r="S9" i="7"/>
  <c r="Z9" i="7" s="1"/>
  <c r="P33" i="7"/>
  <c r="P32" i="7"/>
  <c r="Q33" i="7"/>
  <c r="R53" i="7"/>
  <c r="R51" i="7"/>
  <c r="R49" i="7"/>
  <c r="R47" i="7"/>
  <c r="R43" i="7"/>
  <c r="E55" i="7"/>
  <c r="R48" i="7"/>
  <c r="R44" i="7"/>
  <c r="R54" i="7"/>
  <c r="R52" i="7"/>
  <c r="R50" i="7"/>
  <c r="R45" i="7"/>
  <c r="P48" i="7"/>
  <c r="C55" i="7"/>
  <c r="Q71" i="7"/>
  <c r="Q69" i="7"/>
  <c r="Q67" i="7"/>
  <c r="Q65" i="7"/>
  <c r="Q61" i="7"/>
  <c r="D73" i="7"/>
  <c r="Q66" i="7"/>
  <c r="Q62" i="7"/>
  <c r="Q72" i="7"/>
  <c r="Q70" i="7"/>
  <c r="Q68" i="7"/>
  <c r="Q63" i="7"/>
  <c r="P61" i="7"/>
  <c r="Q64" i="7"/>
  <c r="R69" i="7"/>
  <c r="O91" i="7"/>
  <c r="Q79" i="7"/>
  <c r="P18" i="7"/>
  <c r="P26" i="7"/>
  <c r="P34" i="7"/>
  <c r="P27" i="7"/>
  <c r="P68" i="7"/>
  <c r="P72" i="7"/>
  <c r="E91" i="7"/>
  <c r="R84" i="7"/>
  <c r="R90" i="7"/>
  <c r="R88" i="7"/>
  <c r="R86" i="7"/>
  <c r="R82" i="7"/>
  <c r="R79" i="7"/>
  <c r="R89" i="7"/>
  <c r="R85" i="7"/>
  <c r="R80" i="7"/>
  <c r="R83" i="7"/>
  <c r="R81" i="7"/>
  <c r="P80" i="7"/>
  <c r="P7" i="7"/>
  <c r="Q8" i="7"/>
  <c r="S10" i="7"/>
  <c r="Z10" i="7" s="1"/>
  <c r="P11" i="7"/>
  <c r="Q12" i="7"/>
  <c r="P13" i="7"/>
  <c r="P15" i="7"/>
  <c r="P17" i="7"/>
  <c r="D19" i="7"/>
  <c r="Q25" i="7"/>
  <c r="R26" i="7"/>
  <c r="P28" i="7"/>
  <c r="Q29" i="7"/>
  <c r="R30" i="7"/>
  <c r="P31" i="7"/>
  <c r="Q32" i="7"/>
  <c r="R33" i="7"/>
  <c r="P35" i="7"/>
  <c r="Q36" i="7"/>
  <c r="C37" i="7"/>
  <c r="P43" i="7"/>
  <c r="Q44" i="7"/>
  <c r="P47" i="7"/>
  <c r="Q48" i="7"/>
  <c r="P49" i="7"/>
  <c r="P51" i="7"/>
  <c r="P53" i="7"/>
  <c r="D55" i="7"/>
  <c r="P62" i="7"/>
  <c r="R64" i="7"/>
  <c r="P66" i="7"/>
  <c r="C73" i="7"/>
  <c r="O73" i="7"/>
  <c r="P79" i="7"/>
  <c r="Q80" i="7"/>
  <c r="P86" i="7"/>
  <c r="R107" i="7"/>
  <c r="R108" i="7"/>
  <c r="R106" i="7"/>
  <c r="R105" i="7"/>
  <c r="R103" i="7"/>
  <c r="R101" i="7"/>
  <c r="R97" i="7"/>
  <c r="R102" i="7"/>
  <c r="R98" i="7"/>
  <c r="R104" i="7"/>
  <c r="R99" i="7"/>
  <c r="P10" i="7"/>
  <c r="Q11" i="7"/>
  <c r="Q13" i="7"/>
  <c r="Q15" i="7"/>
  <c r="Q28" i="7"/>
  <c r="R29" i="7"/>
  <c r="Q31" i="7"/>
  <c r="R32" i="7"/>
  <c r="Q35" i="7"/>
  <c r="D37" i="7"/>
  <c r="P46" i="7"/>
  <c r="Q47" i="7"/>
  <c r="Q49" i="7"/>
  <c r="Q51" i="7"/>
  <c r="P65" i="7"/>
  <c r="P67" i="7"/>
  <c r="R68" i="7"/>
  <c r="P69" i="7"/>
  <c r="R70" i="7"/>
  <c r="R72" i="7"/>
  <c r="P82" i="7"/>
  <c r="P89" i="7"/>
  <c r="P87" i="7"/>
  <c r="P85" i="7"/>
  <c r="C91" i="7"/>
  <c r="P84" i="7"/>
  <c r="B91" i="7"/>
  <c r="O109" i="7"/>
  <c r="Q97" i="7"/>
  <c r="S8" i="7"/>
  <c r="Z8" i="7" s="1"/>
  <c r="P9" i="7"/>
  <c r="S12" i="7"/>
  <c r="P14" i="7"/>
  <c r="P16" i="7"/>
  <c r="Q27" i="7"/>
  <c r="R28" i="7"/>
  <c r="P30" i="7"/>
  <c r="R31" i="7"/>
  <c r="R35" i="7"/>
  <c r="P45" i="7"/>
  <c r="P50" i="7"/>
  <c r="P52" i="7"/>
  <c r="R62" i="7"/>
  <c r="P64" i="7"/>
  <c r="R66" i="7"/>
  <c r="E73" i="7"/>
  <c r="Q89" i="7"/>
  <c r="Q87" i="7"/>
  <c r="Q85" i="7"/>
  <c r="Q83" i="7"/>
  <c r="D91" i="7"/>
  <c r="Q84" i="7"/>
  <c r="Q90" i="7"/>
  <c r="Q88" i="7"/>
  <c r="Q86" i="7"/>
  <c r="P81" i="7"/>
  <c r="P88" i="7"/>
  <c r="F91" i="7"/>
  <c r="P105" i="7"/>
  <c r="P97" i="7"/>
  <c r="Q98" i="7"/>
  <c r="P101" i="7"/>
  <c r="Q102" i="7"/>
  <c r="P103" i="7"/>
  <c r="P108" i="7"/>
  <c r="P106" i="7"/>
  <c r="P107" i="7"/>
  <c r="P100" i="7"/>
  <c r="Q101" i="7"/>
  <c r="Q103" i="7"/>
  <c r="P99" i="7"/>
  <c r="Q100" i="7"/>
  <c r="P104" i="7"/>
  <c r="Q106" i="7"/>
  <c r="Q107" i="7"/>
  <c r="Q108" i="7"/>
  <c r="Q79" i="6"/>
  <c r="F90" i="6"/>
  <c r="S61" i="6"/>
  <c r="Z61" i="6" s="1"/>
  <c r="S65" i="6"/>
  <c r="F72" i="6"/>
  <c r="S66" i="6"/>
  <c r="S71" i="6"/>
  <c r="Q60" i="6"/>
  <c r="T61" i="6"/>
  <c r="T62" i="6"/>
  <c r="Q64" i="6"/>
  <c r="Q66" i="6"/>
  <c r="S68" i="6"/>
  <c r="Q69" i="6"/>
  <c r="S70" i="6"/>
  <c r="P87" i="6"/>
  <c r="P79" i="6"/>
  <c r="Q80" i="6"/>
  <c r="R81" i="6"/>
  <c r="P83" i="6"/>
  <c r="S84" i="6"/>
  <c r="P85" i="6"/>
  <c r="S81" i="6"/>
  <c r="Z81" i="6" s="1"/>
  <c r="Q83" i="6"/>
  <c r="S85" i="6"/>
  <c r="P86" i="6"/>
  <c r="E72" i="6"/>
  <c r="R62" i="6"/>
  <c r="P69" i="6"/>
  <c r="S89" i="6"/>
  <c r="S86" i="6"/>
  <c r="S83" i="6"/>
  <c r="S79" i="6"/>
  <c r="Z79" i="6" s="1"/>
  <c r="S87" i="6"/>
  <c r="S80" i="6"/>
  <c r="Z80" i="6" s="1"/>
  <c r="S78" i="6"/>
  <c r="Z78" i="6" s="1"/>
  <c r="S82" i="6"/>
  <c r="Z82" i="6" s="1"/>
  <c r="S88" i="6"/>
  <c r="P70" i="6"/>
  <c r="P68" i="6"/>
  <c r="P66" i="6"/>
  <c r="P64" i="6"/>
  <c r="P60" i="6"/>
  <c r="T64" i="6"/>
  <c r="T60" i="6"/>
  <c r="R60" i="6"/>
  <c r="P61" i="6"/>
  <c r="P62" i="6"/>
  <c r="T63" i="6"/>
  <c r="R64" i="6"/>
  <c r="P65" i="6"/>
  <c r="P67" i="6"/>
  <c r="D90" i="6"/>
  <c r="O90" i="6"/>
  <c r="Q70" i="6"/>
  <c r="D72" i="6"/>
  <c r="Q65" i="6"/>
  <c r="Q61" i="6"/>
  <c r="R61" i="6"/>
  <c r="Q62" i="6"/>
  <c r="P63" i="6"/>
  <c r="S64" i="6"/>
  <c r="Z64" i="6" s="1"/>
  <c r="R65" i="6"/>
  <c r="Q67" i="6"/>
  <c r="Q68" i="6"/>
  <c r="C72" i="6"/>
  <c r="E90" i="6"/>
  <c r="R82" i="6"/>
  <c r="R78" i="6"/>
  <c r="R79" i="6"/>
  <c r="Q86" i="6"/>
  <c r="S63" i="6"/>
  <c r="Z63" i="6" s="1"/>
  <c r="Q78" i="6"/>
  <c r="P81" i="6"/>
  <c r="Q82" i="6"/>
  <c r="P84" i="6"/>
  <c r="Q85" i="6"/>
  <c r="P88" i="6"/>
  <c r="Q89" i="6"/>
  <c r="C90" i="6"/>
  <c r="S69" i="6"/>
  <c r="P80" i="6"/>
  <c r="Q81" i="6"/>
  <c r="Q84" i="6"/>
  <c r="Q88" i="6"/>
  <c r="R17" i="3"/>
  <c r="C19" i="3"/>
  <c r="T7" i="3"/>
  <c r="O19" i="3"/>
  <c r="C37" i="3"/>
  <c r="R36" i="3"/>
  <c r="R43" i="3"/>
  <c r="O55" i="3"/>
  <c r="B37" i="4"/>
  <c r="F55" i="4"/>
  <c r="G57" i="4" s="1"/>
  <c r="N55" i="4"/>
  <c r="F37" i="4"/>
  <c r="G39" i="4" s="1"/>
  <c r="F109" i="4"/>
  <c r="G111" i="4" s="1"/>
  <c r="N109" i="4"/>
  <c r="N127" i="4"/>
  <c r="P72" i="5"/>
  <c r="T65" i="5"/>
  <c r="T61" i="5"/>
  <c r="D91" i="3"/>
  <c r="C91" i="3"/>
  <c r="O91" i="3"/>
  <c r="P98" i="3"/>
  <c r="E109" i="3"/>
  <c r="C109" i="3"/>
  <c r="R116" i="3"/>
  <c r="O127" i="3"/>
  <c r="R26" i="6"/>
  <c r="P27" i="6"/>
  <c r="R31" i="6"/>
  <c r="P32" i="6"/>
  <c r="S25" i="6"/>
  <c r="Z25" i="6" s="1"/>
  <c r="Q27" i="6"/>
  <c r="T7" i="6"/>
  <c r="R10" i="6"/>
  <c r="Q7" i="6"/>
  <c r="O19" i="6"/>
  <c r="Q105" i="3"/>
  <c r="Q101" i="3"/>
  <c r="P80" i="3"/>
  <c r="P7" i="4"/>
  <c r="N19" i="4"/>
  <c r="E91" i="4"/>
  <c r="F91" i="4"/>
  <c r="G93" i="4" s="1"/>
  <c r="Q11" i="5"/>
  <c r="S33" i="5"/>
  <c r="T62" i="5"/>
  <c r="T66" i="5"/>
  <c r="B37" i="6"/>
  <c r="S107" i="3"/>
  <c r="P8" i="3"/>
  <c r="S7" i="3"/>
  <c r="Z7" i="3" s="1"/>
  <c r="S8" i="3"/>
  <c r="R7" i="3"/>
  <c r="Q126" i="3"/>
  <c r="Q123" i="3"/>
  <c r="R79" i="3"/>
  <c r="O109" i="3"/>
  <c r="Q125" i="3"/>
  <c r="P115" i="3"/>
  <c r="R118" i="3"/>
  <c r="N37" i="4"/>
  <c r="N91" i="4"/>
  <c r="D127" i="4"/>
  <c r="B127" i="4"/>
  <c r="T63" i="5"/>
  <c r="Q8" i="4"/>
  <c r="X8" i="4" s="1"/>
  <c r="C55" i="4"/>
  <c r="D19" i="6"/>
  <c r="B19" i="6"/>
  <c r="R30" i="6"/>
  <c r="Q8" i="6"/>
  <c r="P7" i="6"/>
  <c r="T8" i="6"/>
  <c r="Q14" i="6"/>
  <c r="Q16" i="6"/>
  <c r="P17" i="6"/>
  <c r="Q18" i="6"/>
  <c r="F19" i="6"/>
  <c r="S12" i="6"/>
  <c r="S8" i="6"/>
  <c r="Z8" i="6" s="1"/>
  <c r="S18" i="6"/>
  <c r="S16" i="6"/>
  <c r="S14" i="6"/>
  <c r="S9" i="6"/>
  <c r="Z9" i="6" s="1"/>
  <c r="Q17" i="6"/>
  <c r="S15" i="6"/>
  <c r="R16" i="6"/>
  <c r="S17" i="6"/>
  <c r="R18" i="6"/>
  <c r="Q32" i="6"/>
  <c r="P18" i="6"/>
  <c r="T9" i="6"/>
  <c r="P8" i="6"/>
  <c r="Q9" i="6"/>
  <c r="T11" i="6"/>
  <c r="P12" i="6"/>
  <c r="C19" i="6"/>
  <c r="R29" i="6"/>
  <c r="R35" i="6"/>
  <c r="R17" i="6"/>
  <c r="R15" i="6"/>
  <c r="R13" i="6"/>
  <c r="R11" i="6"/>
  <c r="R7" i="6"/>
  <c r="E19" i="6"/>
  <c r="R12" i="6"/>
  <c r="R8" i="6"/>
  <c r="P11" i="6"/>
  <c r="T12" i="6"/>
  <c r="P13" i="6"/>
  <c r="P15" i="6"/>
  <c r="D37" i="6"/>
  <c r="Q30" i="6"/>
  <c r="Q26" i="6"/>
  <c r="Q36" i="6"/>
  <c r="Q35" i="6"/>
  <c r="Q34" i="6"/>
  <c r="Q31" i="6"/>
  <c r="Q29" i="6"/>
  <c r="Q25" i="6"/>
  <c r="Q28" i="6"/>
  <c r="S35" i="6"/>
  <c r="F37" i="6"/>
  <c r="S33" i="6"/>
  <c r="S32" i="6"/>
  <c r="S30" i="6"/>
  <c r="S27" i="6"/>
  <c r="Z27" i="6" s="1"/>
  <c r="S26" i="6"/>
  <c r="Z26" i="6" s="1"/>
  <c r="Q33" i="6"/>
  <c r="S7" i="6"/>
  <c r="Z7" i="6" s="1"/>
  <c r="S11" i="6"/>
  <c r="Z11" i="6" s="1"/>
  <c r="S13" i="6"/>
  <c r="R14" i="6"/>
  <c r="S31" i="6"/>
  <c r="Q10" i="6"/>
  <c r="R9" i="6"/>
  <c r="S10" i="6"/>
  <c r="Z10" i="6" s="1"/>
  <c r="Q12" i="6"/>
  <c r="P35" i="6"/>
  <c r="P33" i="6"/>
  <c r="P31" i="6"/>
  <c r="P29" i="6"/>
  <c r="P25" i="6"/>
  <c r="C37" i="6"/>
  <c r="P36" i="6"/>
  <c r="P34" i="6"/>
  <c r="P26" i="6"/>
  <c r="P28" i="6"/>
  <c r="S29" i="6"/>
  <c r="Z29" i="6" s="1"/>
  <c r="P30" i="6"/>
  <c r="S34" i="6"/>
  <c r="P10" i="6"/>
  <c r="T10" i="6"/>
  <c r="Q11" i="6"/>
  <c r="Q13" i="6"/>
  <c r="Q15" i="6"/>
  <c r="R36" i="6"/>
  <c r="R34" i="6"/>
  <c r="R32" i="6"/>
  <c r="R27" i="6"/>
  <c r="O37" i="6"/>
  <c r="R33" i="6"/>
  <c r="E37" i="6"/>
  <c r="P9" i="6"/>
  <c r="P14" i="6"/>
  <c r="P16" i="6"/>
  <c r="S28" i="6"/>
  <c r="Z28" i="6" s="1"/>
  <c r="R28" i="6"/>
  <c r="Q7" i="5"/>
  <c r="Q64" i="5"/>
  <c r="O37" i="5"/>
  <c r="S18" i="5"/>
  <c r="R36" i="5"/>
  <c r="S54" i="5"/>
  <c r="D19" i="5"/>
  <c r="E55" i="5"/>
  <c r="S44" i="5"/>
  <c r="Z44" i="5" s="1"/>
  <c r="S46" i="5"/>
  <c r="Z46" i="5" s="1"/>
  <c r="B55" i="5"/>
  <c r="S51" i="5"/>
  <c r="S48" i="5"/>
  <c r="Q54" i="5"/>
  <c r="P61" i="5"/>
  <c r="P62" i="5"/>
  <c r="S25" i="5"/>
  <c r="Z25" i="5" s="1"/>
  <c r="S27" i="5"/>
  <c r="Z27" i="5" s="1"/>
  <c r="S29" i="5"/>
  <c r="S31" i="5"/>
  <c r="S35" i="5"/>
  <c r="S52" i="5"/>
  <c r="S34" i="5"/>
  <c r="Q61" i="5"/>
  <c r="P25" i="5"/>
  <c r="R26" i="5"/>
  <c r="P27" i="5"/>
  <c r="R29" i="5"/>
  <c r="P29" i="5"/>
  <c r="S32" i="5"/>
  <c r="S36" i="5"/>
  <c r="S43" i="5"/>
  <c r="Z43" i="5" s="1"/>
  <c r="S45" i="5"/>
  <c r="Z45" i="5" s="1"/>
  <c r="S47" i="5"/>
  <c r="S49" i="5"/>
  <c r="S53" i="5"/>
  <c r="B73" i="5"/>
  <c r="Q8" i="5"/>
  <c r="P8" i="5"/>
  <c r="R9" i="5"/>
  <c r="P11" i="5"/>
  <c r="S26" i="5"/>
  <c r="Z26" i="5" s="1"/>
  <c r="S28" i="5"/>
  <c r="Z28" i="5" s="1"/>
  <c r="S30" i="5"/>
  <c r="D55" i="5"/>
  <c r="F55" i="5"/>
  <c r="P46" i="5"/>
  <c r="S50" i="5"/>
  <c r="Q52" i="5"/>
  <c r="O19" i="5"/>
  <c r="B19" i="5"/>
  <c r="Q17" i="5"/>
  <c r="R34" i="5"/>
  <c r="P43" i="5"/>
  <c r="R70" i="5"/>
  <c r="R66" i="5"/>
  <c r="R64" i="5"/>
  <c r="E73" i="5"/>
  <c r="R69" i="5"/>
  <c r="R72" i="5"/>
  <c r="R68" i="5"/>
  <c r="R62" i="5"/>
  <c r="R71" i="5"/>
  <c r="R67" i="5"/>
  <c r="R65" i="5"/>
  <c r="R61" i="5"/>
  <c r="F19" i="5"/>
  <c r="Q28" i="5"/>
  <c r="Q30" i="5"/>
  <c r="F37" i="5"/>
  <c r="R43" i="5"/>
  <c r="P47" i="5"/>
  <c r="Q51" i="5"/>
  <c r="F73" i="5"/>
  <c r="S69" i="5"/>
  <c r="S63" i="5"/>
  <c r="Z63" i="5" s="1"/>
  <c r="S72" i="5"/>
  <c r="S68" i="5"/>
  <c r="S71" i="5"/>
  <c r="S67" i="5"/>
  <c r="S65" i="5"/>
  <c r="S61" i="5"/>
  <c r="Z61" i="5" s="1"/>
  <c r="S70" i="5"/>
  <c r="S66" i="5"/>
  <c r="S64" i="5"/>
  <c r="Z64" i="5" s="1"/>
  <c r="S62" i="5"/>
  <c r="Z62" i="5" s="1"/>
  <c r="R63" i="5"/>
  <c r="Q27" i="5"/>
  <c r="P28" i="5"/>
  <c r="P30" i="5"/>
  <c r="R31" i="5"/>
  <c r="R35" i="5"/>
  <c r="R49" i="5"/>
  <c r="R53" i="5"/>
  <c r="R7" i="5"/>
  <c r="P9" i="5"/>
  <c r="R11" i="5"/>
  <c r="R27" i="5"/>
  <c r="R52" i="5"/>
  <c r="R8" i="5"/>
  <c r="Q9" i="5"/>
  <c r="P10" i="5"/>
  <c r="P12" i="5"/>
  <c r="P13" i="5"/>
  <c r="P14" i="5"/>
  <c r="P15" i="5"/>
  <c r="P16" i="5"/>
  <c r="P17" i="5"/>
  <c r="P18" i="5"/>
  <c r="C19" i="5"/>
  <c r="Q25" i="5"/>
  <c r="P26" i="5"/>
  <c r="R28" i="5"/>
  <c r="Q29" i="5"/>
  <c r="R30" i="5"/>
  <c r="P31" i="5"/>
  <c r="P32" i="5"/>
  <c r="P33" i="5"/>
  <c r="P34" i="5"/>
  <c r="P35" i="5"/>
  <c r="P36" i="5"/>
  <c r="C55" i="5"/>
  <c r="P54" i="5"/>
  <c r="P53" i="5"/>
  <c r="P52" i="5"/>
  <c r="P51" i="5"/>
  <c r="P50" i="5"/>
  <c r="P49" i="5"/>
  <c r="P44" i="5"/>
  <c r="P45" i="5"/>
  <c r="Q46" i="5"/>
  <c r="R47" i="5"/>
  <c r="P48" i="5"/>
  <c r="Q50" i="5"/>
  <c r="R51" i="5"/>
  <c r="R10" i="5"/>
  <c r="R32" i="5"/>
  <c r="R33" i="5"/>
  <c r="R48" i="5"/>
  <c r="R46" i="5"/>
  <c r="R44" i="5"/>
  <c r="R45" i="5"/>
  <c r="P7" i="5"/>
  <c r="Q10" i="5"/>
  <c r="Q12" i="5"/>
  <c r="Q13" i="5"/>
  <c r="Q14" i="5"/>
  <c r="Q15" i="5"/>
  <c r="Q16" i="5"/>
  <c r="Q18" i="5"/>
  <c r="R25" i="5"/>
  <c r="Q26" i="5"/>
  <c r="Q31" i="5"/>
  <c r="Q32" i="5"/>
  <c r="Q33" i="5"/>
  <c r="Q34" i="5"/>
  <c r="Q35" i="5"/>
  <c r="Q36" i="5"/>
  <c r="Q47" i="5"/>
  <c r="Q43" i="5"/>
  <c r="O55" i="5"/>
  <c r="Q44" i="5"/>
  <c r="Q45" i="5"/>
  <c r="Q48" i="5"/>
  <c r="Q49" i="5"/>
  <c r="R50" i="5"/>
  <c r="Q53" i="5"/>
  <c r="R54" i="5"/>
  <c r="O73" i="5"/>
  <c r="Q71" i="5"/>
  <c r="Q62" i="5"/>
  <c r="P63" i="5"/>
  <c r="Q68" i="5"/>
  <c r="P69" i="5"/>
  <c r="Q72" i="5"/>
  <c r="C73" i="5"/>
  <c r="Q63" i="5"/>
  <c r="P64" i="5"/>
  <c r="P66" i="5"/>
  <c r="Q69" i="5"/>
  <c r="P70" i="5"/>
  <c r="D73" i="5"/>
  <c r="P65" i="5"/>
  <c r="Q66" i="5"/>
  <c r="P67" i="5"/>
  <c r="Q70" i="5"/>
  <c r="P71" i="5"/>
  <c r="Q65" i="5"/>
  <c r="Q67" i="5"/>
  <c r="P68" i="5"/>
  <c r="B73" i="4"/>
  <c r="E73" i="4"/>
  <c r="B55" i="4"/>
  <c r="O17" i="4"/>
  <c r="E19" i="4"/>
  <c r="P13" i="4"/>
  <c r="P15" i="4"/>
  <c r="D19" i="4"/>
  <c r="Q7" i="4"/>
  <c r="X7" i="4" s="1"/>
  <c r="O9" i="4"/>
  <c r="P10" i="4"/>
  <c r="Q11" i="4"/>
  <c r="X11" i="4" s="1"/>
  <c r="Q13" i="4"/>
  <c r="X13" i="4" s="1"/>
  <c r="O14" i="4"/>
  <c r="Q15" i="4"/>
  <c r="X15" i="4" s="1"/>
  <c r="O16" i="4"/>
  <c r="Q17" i="4"/>
  <c r="O18" i="4"/>
  <c r="Q18" i="4"/>
  <c r="O8" i="4"/>
  <c r="P9" i="4"/>
  <c r="Q10" i="4"/>
  <c r="X10" i="4" s="1"/>
  <c r="O12" i="4"/>
  <c r="P14" i="4"/>
  <c r="P16" i="4"/>
  <c r="P18" i="4"/>
  <c r="E55" i="4"/>
  <c r="E109" i="4"/>
  <c r="O10" i="4"/>
  <c r="P11" i="4"/>
  <c r="Q12" i="4"/>
  <c r="X12" i="4" s="1"/>
  <c r="P17" i="4"/>
  <c r="C19" i="4"/>
  <c r="B19" i="4"/>
  <c r="F19" i="4"/>
  <c r="G21" i="4" s="1"/>
  <c r="O7" i="4"/>
  <c r="P8" i="4"/>
  <c r="O11" i="4"/>
  <c r="O13" i="4"/>
  <c r="Q14" i="4"/>
  <c r="X14" i="4" s="1"/>
  <c r="O15" i="4"/>
  <c r="Q16" i="4"/>
  <c r="X16" i="4" s="1"/>
  <c r="D37" i="4"/>
  <c r="C37" i="4"/>
  <c r="D55" i="4"/>
  <c r="C73" i="4"/>
  <c r="B91" i="4"/>
  <c r="D73" i="4"/>
  <c r="N73" i="4"/>
  <c r="D91" i="4"/>
  <c r="F73" i="4"/>
  <c r="G75" i="4" s="1"/>
  <c r="C91" i="4"/>
  <c r="D109" i="4"/>
  <c r="E127" i="4"/>
  <c r="F127" i="4"/>
  <c r="G129" i="4" s="1"/>
  <c r="C127" i="4"/>
  <c r="Q121" i="3"/>
  <c r="D127" i="3"/>
  <c r="B127" i="3"/>
  <c r="Q120" i="3"/>
  <c r="B109" i="3"/>
  <c r="P97" i="3"/>
  <c r="Q106" i="3"/>
  <c r="D109" i="3"/>
  <c r="R90" i="3"/>
  <c r="P90" i="3"/>
  <c r="P89" i="3"/>
  <c r="Q79" i="3"/>
  <c r="R80" i="3"/>
  <c r="P82" i="3"/>
  <c r="Q83" i="3"/>
  <c r="R84" i="3"/>
  <c r="Q85" i="3"/>
  <c r="Q87" i="3"/>
  <c r="Q89" i="3"/>
  <c r="E91" i="3"/>
  <c r="Q100" i="3"/>
  <c r="R98" i="3"/>
  <c r="Q99" i="3"/>
  <c r="R102" i="3"/>
  <c r="S103" i="3"/>
  <c r="P105" i="3"/>
  <c r="P7" i="3"/>
  <c r="P9" i="3"/>
  <c r="T9" i="3"/>
  <c r="O37" i="3"/>
  <c r="Q44" i="3"/>
  <c r="R44" i="3"/>
  <c r="R46" i="3"/>
  <c r="P51" i="3"/>
  <c r="Q82" i="3"/>
  <c r="R83" i="3"/>
  <c r="R85" i="3"/>
  <c r="P86" i="3"/>
  <c r="R87" i="3"/>
  <c r="P88" i="3"/>
  <c r="R89" i="3"/>
  <c r="B91" i="3"/>
  <c r="F91" i="3"/>
  <c r="R101" i="3"/>
  <c r="R97" i="3"/>
  <c r="R99" i="3"/>
  <c r="P100" i="3"/>
  <c r="P101" i="3"/>
  <c r="S104" i="3"/>
  <c r="S108" i="3"/>
  <c r="Q119" i="3"/>
  <c r="Q81" i="3"/>
  <c r="R82" i="3"/>
  <c r="P84" i="3"/>
  <c r="Q86" i="3"/>
  <c r="Q88" i="3"/>
  <c r="Q90" i="3"/>
  <c r="F109" i="3"/>
  <c r="S102" i="3"/>
  <c r="S98" i="3"/>
  <c r="Z98" i="3" s="1"/>
  <c r="Q97" i="3"/>
  <c r="S99" i="3"/>
  <c r="Z99" i="3" s="1"/>
  <c r="R100" i="3"/>
  <c r="P102" i="3"/>
  <c r="P103" i="3"/>
  <c r="S105" i="3"/>
  <c r="P107" i="3"/>
  <c r="P14" i="3"/>
  <c r="Q30" i="3"/>
  <c r="P25" i="3"/>
  <c r="R27" i="3"/>
  <c r="P79" i="3"/>
  <c r="Q80" i="3"/>
  <c r="R81" i="3"/>
  <c r="P83" i="3"/>
  <c r="Q84" i="3"/>
  <c r="P85" i="3"/>
  <c r="R86" i="3"/>
  <c r="P87" i="3"/>
  <c r="R88" i="3"/>
  <c r="P108" i="3"/>
  <c r="P106" i="3"/>
  <c r="P104" i="3"/>
  <c r="P99" i="3"/>
  <c r="S97" i="3"/>
  <c r="Z97" i="3" s="1"/>
  <c r="Q98" i="3"/>
  <c r="S100" i="3"/>
  <c r="Z100" i="3" s="1"/>
  <c r="S101" i="3"/>
  <c r="Z101" i="3" s="1"/>
  <c r="Q102" i="3"/>
  <c r="Q103" i="3"/>
  <c r="Q104" i="3"/>
  <c r="S106" i="3"/>
  <c r="Q107" i="3"/>
  <c r="Q108" i="3"/>
  <c r="P116" i="3"/>
  <c r="P117" i="3"/>
  <c r="P118" i="3"/>
  <c r="Q122" i="3"/>
  <c r="Q124" i="3"/>
  <c r="Q48" i="3"/>
  <c r="Q26" i="3"/>
  <c r="Q28" i="3"/>
  <c r="Q27" i="3"/>
  <c r="D37" i="3"/>
  <c r="F19" i="3"/>
  <c r="T8" i="3"/>
  <c r="B19" i="3"/>
  <c r="Q17" i="3"/>
  <c r="Q15" i="3"/>
  <c r="Q13" i="3"/>
  <c r="Q11" i="3"/>
  <c r="D19" i="3"/>
  <c r="Q12" i="3"/>
  <c r="Q10" i="3"/>
  <c r="S11" i="3"/>
  <c r="R9" i="3"/>
  <c r="S10" i="3"/>
  <c r="S12" i="3"/>
  <c r="R15" i="3"/>
  <c r="P16" i="3"/>
  <c r="P18" i="3"/>
  <c r="B37" i="3"/>
  <c r="F37" i="3"/>
  <c r="S30" i="3"/>
  <c r="S26" i="3"/>
  <c r="Z26" i="3" s="1"/>
  <c r="S36" i="3"/>
  <c r="S34" i="3"/>
  <c r="S32" i="3"/>
  <c r="S27" i="3"/>
  <c r="Z27" i="3" s="1"/>
  <c r="S25" i="3"/>
  <c r="Z25" i="3" s="1"/>
  <c r="S29" i="3"/>
  <c r="Z29" i="3" s="1"/>
  <c r="S31" i="3"/>
  <c r="R32" i="3"/>
  <c r="S33" i="3"/>
  <c r="R34" i="3"/>
  <c r="S35" i="3"/>
  <c r="P52" i="3"/>
  <c r="P46" i="3"/>
  <c r="S28" i="3"/>
  <c r="Z28" i="3" s="1"/>
  <c r="P45" i="3"/>
  <c r="E19" i="3"/>
  <c r="R12" i="3"/>
  <c r="R18" i="3"/>
  <c r="R16" i="3"/>
  <c r="R14" i="3"/>
  <c r="Q9" i="3"/>
  <c r="R10" i="3"/>
  <c r="P12" i="3"/>
  <c r="R35" i="3"/>
  <c r="R33" i="3"/>
  <c r="R31" i="3"/>
  <c r="R29" i="3"/>
  <c r="R25" i="3"/>
  <c r="E37" i="3"/>
  <c r="R30" i="3"/>
  <c r="R26" i="3"/>
  <c r="P29" i="3"/>
  <c r="P31" i="3"/>
  <c r="Q32" i="3"/>
  <c r="P33" i="3"/>
  <c r="Q34" i="3"/>
  <c r="P35" i="3"/>
  <c r="Q36" i="3"/>
  <c r="B55" i="3"/>
  <c r="P54" i="3"/>
  <c r="S18" i="3"/>
  <c r="S16" i="3"/>
  <c r="S14" i="3"/>
  <c r="Q8" i="3"/>
  <c r="P11" i="3"/>
  <c r="R13" i="3"/>
  <c r="P17" i="3"/>
  <c r="P15" i="3"/>
  <c r="P13" i="3"/>
  <c r="T11" i="3"/>
  <c r="Q7" i="3"/>
  <c r="R8" i="3"/>
  <c r="S9" i="3"/>
  <c r="P10" i="3"/>
  <c r="T10" i="3"/>
  <c r="R11" i="3"/>
  <c r="T12" i="3"/>
  <c r="S13" i="3"/>
  <c r="Q14" i="3"/>
  <c r="S15" i="3"/>
  <c r="Q16" i="3"/>
  <c r="S17" i="3"/>
  <c r="Q18" i="3"/>
  <c r="P36" i="3"/>
  <c r="P26" i="3"/>
  <c r="R28" i="3"/>
  <c r="P30" i="3"/>
  <c r="Q54" i="3"/>
  <c r="Q52" i="3"/>
  <c r="Q50" i="3"/>
  <c r="Q45" i="3"/>
  <c r="Q47" i="3"/>
  <c r="Q43" i="3"/>
  <c r="Q51" i="3"/>
  <c r="Q46" i="3"/>
  <c r="Q49" i="3"/>
  <c r="P50" i="3"/>
  <c r="D55" i="3"/>
  <c r="Q25" i="3"/>
  <c r="P28" i="3"/>
  <c r="Q29" i="3"/>
  <c r="Q31" i="3"/>
  <c r="Q33" i="3"/>
  <c r="Q35" i="3"/>
  <c r="P43" i="3"/>
  <c r="R45" i="3"/>
  <c r="P47" i="3"/>
  <c r="P27" i="3"/>
  <c r="P32" i="3"/>
  <c r="P34" i="3"/>
  <c r="C55" i="3"/>
  <c r="P48" i="3"/>
  <c r="P44" i="3"/>
  <c r="P49" i="3"/>
  <c r="P53" i="3"/>
  <c r="P78" i="2"/>
  <c r="Q78" i="2" s="1"/>
  <c r="R78" i="2" s="1"/>
  <c r="S78" i="2" s="1"/>
  <c r="T78" i="2" s="1"/>
  <c r="C78" i="2"/>
  <c r="D78" i="2" s="1"/>
  <c r="E78" i="2" s="1"/>
  <c r="F78" i="2" s="1"/>
  <c r="G78" i="2" s="1"/>
  <c r="S43" i="2"/>
  <c r="Z43" i="2" s="1"/>
  <c r="P53" i="2"/>
  <c r="R47" i="2"/>
  <c r="R54" i="2"/>
  <c r="P46" i="2"/>
  <c r="R45" i="2"/>
  <c r="P44" i="2"/>
  <c r="S47" i="2"/>
  <c r="Z47" i="2" s="1"/>
  <c r="P48" i="2"/>
  <c r="Q48" i="2"/>
  <c r="C55" i="2"/>
  <c r="P42" i="2"/>
  <c r="Q42" i="2" s="1"/>
  <c r="R42" i="2" s="1"/>
  <c r="S42" i="2" s="1"/>
  <c r="T42" i="2" s="1"/>
  <c r="C42" i="2"/>
  <c r="D42" i="2" s="1"/>
  <c r="E42" i="2" s="1"/>
  <c r="F42" i="2" s="1"/>
  <c r="G42" i="2" s="1"/>
  <c r="T6" i="2"/>
  <c r="O72" i="14"/>
  <c r="O71" i="14"/>
  <c r="O70" i="14"/>
  <c r="O69" i="14"/>
  <c r="O68" i="14"/>
  <c r="O67" i="14"/>
  <c r="O66" i="14"/>
  <c r="O65" i="14"/>
  <c r="O64" i="14"/>
  <c r="O63" i="14"/>
  <c r="O62" i="14"/>
  <c r="O61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P6" i="1"/>
  <c r="Q6" i="1" s="1"/>
  <c r="R6" i="1" s="1"/>
  <c r="S6" i="1" s="1"/>
  <c r="T6" i="1" s="1"/>
  <c r="U6" i="1" s="1"/>
  <c r="E72" i="14"/>
  <c r="D72" i="14"/>
  <c r="C72" i="14"/>
  <c r="B72" i="14"/>
  <c r="E71" i="14"/>
  <c r="D71" i="14"/>
  <c r="C71" i="14"/>
  <c r="B71" i="14"/>
  <c r="E70" i="14"/>
  <c r="D70" i="14"/>
  <c r="C70" i="14"/>
  <c r="B70" i="14"/>
  <c r="E69" i="14"/>
  <c r="D69" i="14"/>
  <c r="C69" i="14"/>
  <c r="B69" i="14"/>
  <c r="E68" i="14"/>
  <c r="D68" i="14"/>
  <c r="C68" i="14"/>
  <c r="B68" i="14"/>
  <c r="E67" i="14"/>
  <c r="D67" i="14"/>
  <c r="C67" i="14"/>
  <c r="B67" i="14"/>
  <c r="F66" i="14"/>
  <c r="E66" i="14"/>
  <c r="D66" i="14"/>
  <c r="C66" i="14"/>
  <c r="B66" i="14"/>
  <c r="F65" i="14"/>
  <c r="E65" i="14"/>
  <c r="D65" i="14"/>
  <c r="C65" i="14"/>
  <c r="B65" i="14"/>
  <c r="F64" i="14"/>
  <c r="E64" i="14"/>
  <c r="D64" i="14"/>
  <c r="C64" i="14"/>
  <c r="B64" i="14"/>
  <c r="F63" i="14"/>
  <c r="E63" i="14"/>
  <c r="D63" i="14"/>
  <c r="C63" i="14"/>
  <c r="B63" i="14"/>
  <c r="F62" i="14"/>
  <c r="E62" i="14"/>
  <c r="D62" i="14"/>
  <c r="C62" i="14"/>
  <c r="B62" i="14"/>
  <c r="B61" i="14"/>
  <c r="C60" i="1"/>
  <c r="D60" i="1" s="1"/>
  <c r="E60" i="1" s="1"/>
  <c r="F60" i="1" s="1"/>
  <c r="G60" i="1" s="1"/>
  <c r="E54" i="14"/>
  <c r="D54" i="14"/>
  <c r="C54" i="14"/>
  <c r="B54" i="14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F48" i="14"/>
  <c r="E48" i="14"/>
  <c r="D48" i="14"/>
  <c r="C48" i="14"/>
  <c r="B48" i="14"/>
  <c r="F47" i="14"/>
  <c r="E47" i="14"/>
  <c r="D47" i="14"/>
  <c r="C47" i="14"/>
  <c r="B47" i="14"/>
  <c r="F46" i="14"/>
  <c r="E46" i="14"/>
  <c r="D46" i="14"/>
  <c r="C46" i="14"/>
  <c r="B46" i="14"/>
  <c r="F45" i="14"/>
  <c r="E45" i="14"/>
  <c r="D45" i="14"/>
  <c r="C45" i="14"/>
  <c r="B45" i="14"/>
  <c r="F44" i="14"/>
  <c r="E44" i="14"/>
  <c r="D44" i="14"/>
  <c r="C44" i="14"/>
  <c r="B44" i="14"/>
  <c r="B43" i="14"/>
  <c r="B110" i="14" s="1"/>
  <c r="B114" i="14" s="1"/>
  <c r="C42" i="1"/>
  <c r="D42" i="1" s="1"/>
  <c r="E42" i="1" s="1"/>
  <c r="F42" i="1" s="1"/>
  <c r="G42" i="1" s="1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E31" i="14"/>
  <c r="D31" i="14"/>
  <c r="C31" i="14"/>
  <c r="B31" i="14"/>
  <c r="F30" i="14"/>
  <c r="E30" i="14"/>
  <c r="D30" i="14"/>
  <c r="C30" i="14"/>
  <c r="B30" i="14"/>
  <c r="F29" i="14"/>
  <c r="E29" i="14"/>
  <c r="D29" i="14"/>
  <c r="C29" i="14"/>
  <c r="B29" i="14"/>
  <c r="F28" i="14"/>
  <c r="E28" i="14"/>
  <c r="D28" i="14"/>
  <c r="C28" i="14"/>
  <c r="B28" i="14"/>
  <c r="F27" i="14"/>
  <c r="E27" i="14"/>
  <c r="D27" i="14"/>
  <c r="C27" i="14"/>
  <c r="B27" i="14"/>
  <c r="F26" i="14"/>
  <c r="E26" i="14"/>
  <c r="D26" i="14"/>
  <c r="C26" i="14"/>
  <c r="B26" i="14"/>
  <c r="B25" i="14"/>
  <c r="C24" i="1"/>
  <c r="D24" i="1" s="1"/>
  <c r="E24" i="1" s="1"/>
  <c r="F24" i="1" s="1"/>
  <c r="G24" i="1" s="1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F12" i="14"/>
  <c r="C13" i="14"/>
  <c r="D13" i="14"/>
  <c r="C14" i="14"/>
  <c r="D14" i="14"/>
  <c r="C15" i="14"/>
  <c r="D15" i="14"/>
  <c r="C16" i="14"/>
  <c r="D16" i="14"/>
  <c r="C17" i="14"/>
  <c r="D17" i="14"/>
  <c r="C18" i="14"/>
  <c r="D18" i="14"/>
  <c r="F7" i="14"/>
  <c r="F80" i="14" s="1"/>
  <c r="E7" i="14"/>
  <c r="E80" i="14" s="1"/>
  <c r="E84" i="14" s="1"/>
  <c r="D7" i="14"/>
  <c r="D80" i="14" s="1"/>
  <c r="C7" i="14"/>
  <c r="B8" i="14"/>
  <c r="B9" i="14"/>
  <c r="B10" i="14"/>
  <c r="B11" i="14"/>
  <c r="B12" i="14"/>
  <c r="B13" i="14"/>
  <c r="B14" i="14"/>
  <c r="B15" i="14"/>
  <c r="B16" i="14"/>
  <c r="B17" i="14"/>
  <c r="B18" i="14"/>
  <c r="B7" i="14"/>
  <c r="C6" i="1"/>
  <c r="D6" i="1" s="1"/>
  <c r="E6" i="1" s="1"/>
  <c r="F6" i="1" s="1"/>
  <c r="G6" i="1" s="1"/>
  <c r="H6" i="1" s="1"/>
  <c r="H24" i="1" s="1"/>
  <c r="H42" i="1" s="1"/>
  <c r="H60" i="1" s="1"/>
  <c r="C80" i="14" l="1"/>
  <c r="B95" i="14"/>
  <c r="B99" i="14" s="1"/>
  <c r="C84" i="14"/>
  <c r="F84" i="14"/>
  <c r="F85" i="14"/>
  <c r="E85" i="14"/>
  <c r="D84" i="14"/>
  <c r="D85" i="14"/>
  <c r="B80" i="14"/>
  <c r="B84" i="14" s="1"/>
  <c r="B126" i="14"/>
  <c r="B130" i="14" s="1"/>
  <c r="U439" i="7"/>
  <c r="U421" i="7"/>
  <c r="U385" i="7"/>
  <c r="U367" i="7"/>
  <c r="U349" i="7"/>
  <c r="Q127" i="4"/>
  <c r="O73" i="4"/>
  <c r="O75" i="4" s="1"/>
  <c r="R127" i="4"/>
  <c r="Q73" i="4"/>
  <c r="P73" i="4"/>
  <c r="X73" i="4" s="1"/>
  <c r="P127" i="4"/>
  <c r="X127" i="4" s="1"/>
  <c r="O127" i="4"/>
  <c r="P109" i="4"/>
  <c r="X109" i="4" s="1"/>
  <c r="O55" i="4"/>
  <c r="O109" i="4"/>
  <c r="P91" i="4"/>
  <c r="X91" i="4" s="1"/>
  <c r="P37" i="4"/>
  <c r="X37" i="4" s="1"/>
  <c r="O91" i="4"/>
  <c r="O37" i="4"/>
  <c r="P55" i="4"/>
  <c r="X55" i="4" s="1"/>
  <c r="Q91" i="4"/>
  <c r="R73" i="4"/>
  <c r="Q37" i="4"/>
  <c r="R55" i="4"/>
  <c r="R109" i="4"/>
  <c r="Q55" i="4"/>
  <c r="Q109" i="4"/>
  <c r="R91" i="4"/>
  <c r="R37" i="4"/>
  <c r="Q437" i="7"/>
  <c r="T481" i="7"/>
  <c r="T476" i="7"/>
  <c r="T439" i="7"/>
  <c r="T447" i="7"/>
  <c r="T444" i="7"/>
  <c r="U420" i="7"/>
  <c r="T425" i="7"/>
  <c r="T422" i="7"/>
  <c r="T430" i="7"/>
  <c r="T405" i="7"/>
  <c r="T252" i="7"/>
  <c r="T401" i="7"/>
  <c r="T410" i="7"/>
  <c r="T384" i="7"/>
  <c r="T391" i="7"/>
  <c r="T388" i="7"/>
  <c r="U366" i="7"/>
  <c r="T371" i="7"/>
  <c r="T368" i="7"/>
  <c r="T376" i="7"/>
  <c r="T351" i="7"/>
  <c r="T198" i="7"/>
  <c r="T347" i="7"/>
  <c r="T356" i="7"/>
  <c r="U473" i="7"/>
  <c r="V290" i="7"/>
  <c r="V272" i="7"/>
  <c r="T475" i="7"/>
  <c r="T478" i="7"/>
  <c r="T441" i="7"/>
  <c r="T288" i="7"/>
  <c r="U290" i="7" s="1"/>
  <c r="T437" i="7"/>
  <c r="T446" i="7"/>
  <c r="T270" i="7"/>
  <c r="T420" i="7"/>
  <c r="T427" i="7"/>
  <c r="T424" i="7"/>
  <c r="T407" i="7"/>
  <c r="T404" i="7"/>
  <c r="T412" i="7"/>
  <c r="T385" i="7"/>
  <c r="T393" i="7"/>
  <c r="T390" i="7"/>
  <c r="T366" i="7"/>
  <c r="T373" i="7"/>
  <c r="T370" i="7"/>
  <c r="U348" i="7"/>
  <c r="T353" i="7"/>
  <c r="T350" i="7"/>
  <c r="T358" i="7"/>
  <c r="T477" i="7"/>
  <c r="T324" i="7"/>
  <c r="T473" i="7"/>
  <c r="T480" i="7"/>
  <c r="U438" i="7"/>
  <c r="T443" i="7"/>
  <c r="T440" i="7"/>
  <c r="T448" i="7"/>
  <c r="T421" i="7"/>
  <c r="T429" i="7"/>
  <c r="T426" i="7"/>
  <c r="T402" i="7"/>
  <c r="T409" i="7"/>
  <c r="T406" i="7"/>
  <c r="T387" i="7"/>
  <c r="T234" i="7"/>
  <c r="U236" i="7" s="1"/>
  <c r="T383" i="7"/>
  <c r="T392" i="7"/>
  <c r="T367" i="7"/>
  <c r="T375" i="7"/>
  <c r="T372" i="7"/>
  <c r="T348" i="7"/>
  <c r="T355" i="7"/>
  <c r="T352" i="7"/>
  <c r="U383" i="7"/>
  <c r="U365" i="7"/>
  <c r="U347" i="7"/>
  <c r="T479" i="7"/>
  <c r="T474" i="7"/>
  <c r="T482" i="7"/>
  <c r="T438" i="7"/>
  <c r="T445" i="7"/>
  <c r="T442" i="7"/>
  <c r="T423" i="7"/>
  <c r="T419" i="7"/>
  <c r="T428" i="7"/>
  <c r="T403" i="7"/>
  <c r="T411" i="7"/>
  <c r="T408" i="7"/>
  <c r="U384" i="7"/>
  <c r="T389" i="7"/>
  <c r="T386" i="7"/>
  <c r="T394" i="7"/>
  <c r="T369" i="7"/>
  <c r="T216" i="7"/>
  <c r="T365" i="7"/>
  <c r="T374" i="7"/>
  <c r="T349" i="7"/>
  <c r="T357" i="7"/>
  <c r="T354" i="7"/>
  <c r="U324" i="7"/>
  <c r="U289" i="7" s="1"/>
  <c r="U437" i="7"/>
  <c r="U419" i="7"/>
  <c r="V236" i="7"/>
  <c r="U216" i="7"/>
  <c r="U198" i="7"/>
  <c r="S437" i="7"/>
  <c r="Z437" i="7" s="1"/>
  <c r="R437" i="7"/>
  <c r="T138" i="6"/>
  <c r="P437" i="7"/>
  <c r="T135" i="6"/>
  <c r="T134" i="6"/>
  <c r="T136" i="6"/>
  <c r="U132" i="6"/>
  <c r="T133" i="6"/>
  <c r="T139" i="6"/>
  <c r="U55" i="5"/>
  <c r="T142" i="6"/>
  <c r="U134" i="6"/>
  <c r="U109" i="3"/>
  <c r="T140" i="6"/>
  <c r="U37" i="6"/>
  <c r="V39" i="6" s="1"/>
  <c r="U135" i="6"/>
  <c r="T137" i="6"/>
  <c r="H92" i="6"/>
  <c r="G143" i="6"/>
  <c r="U90" i="6"/>
  <c r="U131" i="6"/>
  <c r="T90" i="6"/>
  <c r="T131" i="6"/>
  <c r="T55" i="5"/>
  <c r="U133" i="6"/>
  <c r="T141" i="6"/>
  <c r="U72" i="6"/>
  <c r="T132" i="6"/>
  <c r="T37" i="6"/>
  <c r="T109" i="3"/>
  <c r="T37" i="3"/>
  <c r="U37" i="3"/>
  <c r="U91" i="3"/>
  <c r="T91" i="3"/>
  <c r="U73" i="7"/>
  <c r="U127" i="7"/>
  <c r="U449" i="7" s="1"/>
  <c r="U331" i="7"/>
  <c r="U330" i="7"/>
  <c r="U55" i="7"/>
  <c r="U65" i="1"/>
  <c r="U11" i="1"/>
  <c r="U47" i="1"/>
  <c r="U29" i="1"/>
  <c r="U180" i="7"/>
  <c r="U329" i="7"/>
  <c r="U37" i="7"/>
  <c r="U109" i="7"/>
  <c r="U19" i="7"/>
  <c r="V21" i="7" s="1"/>
  <c r="U117" i="6"/>
  <c r="U115" i="6"/>
  <c r="U28" i="1"/>
  <c r="U10" i="1"/>
  <c r="U64" i="1"/>
  <c r="U46" i="1"/>
  <c r="U19" i="3"/>
  <c r="V21" i="3" s="1"/>
  <c r="U116" i="6"/>
  <c r="G74" i="6"/>
  <c r="G57" i="5"/>
  <c r="U19" i="6"/>
  <c r="V21" i="6" s="1"/>
  <c r="U73" i="5"/>
  <c r="V74" i="5" s="1"/>
  <c r="G272" i="7"/>
  <c r="G431" i="7"/>
  <c r="H433" i="7" s="1"/>
  <c r="G271" i="7"/>
  <c r="G218" i="7"/>
  <c r="G377" i="7"/>
  <c r="H379" i="7" s="1"/>
  <c r="G217" i="7"/>
  <c r="G111" i="7"/>
  <c r="G110" i="7"/>
  <c r="G57" i="7"/>
  <c r="G56" i="7"/>
  <c r="G21" i="7"/>
  <c r="G20" i="7"/>
  <c r="G164" i="7"/>
  <c r="G290" i="7"/>
  <c r="G449" i="7"/>
  <c r="H451" i="7" s="1"/>
  <c r="G289" i="7"/>
  <c r="G236" i="7"/>
  <c r="G395" i="7"/>
  <c r="H397" i="7" s="1"/>
  <c r="G235" i="7"/>
  <c r="G182" i="7"/>
  <c r="G341" i="7"/>
  <c r="H343" i="7" s="1"/>
  <c r="G181" i="7"/>
  <c r="G129" i="7"/>
  <c r="G128" i="7"/>
  <c r="G75" i="7"/>
  <c r="G74" i="7"/>
  <c r="G254" i="7"/>
  <c r="G413" i="7"/>
  <c r="G253" i="7"/>
  <c r="T340" i="7"/>
  <c r="G93" i="7"/>
  <c r="G92" i="7"/>
  <c r="G39" i="7"/>
  <c r="G38" i="7"/>
  <c r="G325" i="7"/>
  <c r="G485" i="7"/>
  <c r="H486" i="7" s="1"/>
  <c r="G200" i="7"/>
  <c r="G359" i="7"/>
  <c r="H361" i="7" s="1"/>
  <c r="G199" i="7"/>
  <c r="U45" i="1"/>
  <c r="U27" i="1"/>
  <c r="U62" i="1"/>
  <c r="U9" i="1"/>
  <c r="U44" i="1"/>
  <c r="U8" i="1"/>
  <c r="U26" i="1"/>
  <c r="U63" i="1"/>
  <c r="U114" i="6"/>
  <c r="T339" i="7"/>
  <c r="D143" i="6"/>
  <c r="C143" i="6"/>
  <c r="E143" i="6"/>
  <c r="F143" i="6"/>
  <c r="B143" i="6"/>
  <c r="G21" i="6"/>
  <c r="G56" i="5"/>
  <c r="U61" i="1"/>
  <c r="U113" i="6"/>
  <c r="G125" i="6"/>
  <c r="H127" i="6" s="1"/>
  <c r="T53" i="1"/>
  <c r="T49" i="1"/>
  <c r="T45" i="1"/>
  <c r="T52" i="1"/>
  <c r="T48" i="1"/>
  <c r="T44" i="1"/>
  <c r="T51" i="1"/>
  <c r="T43" i="1"/>
  <c r="T47" i="1"/>
  <c r="T54" i="1"/>
  <c r="T46" i="1"/>
  <c r="T50" i="1"/>
  <c r="G8" i="14"/>
  <c r="U7" i="1"/>
  <c r="D25" i="14"/>
  <c r="Q35" i="1"/>
  <c r="Q31" i="1"/>
  <c r="Q34" i="1"/>
  <c r="Q30" i="1"/>
  <c r="Q26" i="1"/>
  <c r="Q33" i="1"/>
  <c r="Q28" i="1"/>
  <c r="Q36" i="1"/>
  <c r="Q25" i="1"/>
  <c r="Q29" i="1"/>
  <c r="Q27" i="1"/>
  <c r="Q32" i="1"/>
  <c r="E43" i="14"/>
  <c r="R51" i="1"/>
  <c r="R47" i="1"/>
  <c r="R43" i="1"/>
  <c r="R54" i="1"/>
  <c r="R50" i="1"/>
  <c r="R46" i="1"/>
  <c r="R53" i="1"/>
  <c r="R45" i="1"/>
  <c r="R49" i="1"/>
  <c r="R48" i="1"/>
  <c r="R52" i="1"/>
  <c r="R44" i="1"/>
  <c r="G44" i="14"/>
  <c r="U43" i="1"/>
  <c r="F61" i="14"/>
  <c r="S71" i="1"/>
  <c r="S67" i="1"/>
  <c r="S63" i="1"/>
  <c r="Z63" i="1" s="1"/>
  <c r="S70" i="1"/>
  <c r="S66" i="1"/>
  <c r="S62" i="1"/>
  <c r="Z62" i="1" s="1"/>
  <c r="S65" i="1"/>
  <c r="Z65" i="1" s="1"/>
  <c r="S69" i="1"/>
  <c r="S61" i="1"/>
  <c r="Z61" i="1" s="1"/>
  <c r="S72" i="1"/>
  <c r="S64" i="1"/>
  <c r="Z64" i="1" s="1"/>
  <c r="S68" i="1"/>
  <c r="F25" i="14"/>
  <c r="S33" i="1"/>
  <c r="S29" i="1"/>
  <c r="Z29" i="1" s="1"/>
  <c r="S36" i="1"/>
  <c r="S32" i="1"/>
  <c r="S28" i="1"/>
  <c r="Z28" i="1" s="1"/>
  <c r="S31" i="1"/>
  <c r="S27" i="1"/>
  <c r="Z27" i="1" s="1"/>
  <c r="S26" i="1"/>
  <c r="Z26" i="1" s="1"/>
  <c r="S25" i="1"/>
  <c r="Z25" i="1" s="1"/>
  <c r="S35" i="1"/>
  <c r="S34" i="1"/>
  <c r="S30" i="1"/>
  <c r="C43" i="14"/>
  <c r="P53" i="1"/>
  <c r="P49" i="1"/>
  <c r="P45" i="1"/>
  <c r="P52" i="1"/>
  <c r="P48" i="1"/>
  <c r="P44" i="1"/>
  <c r="P47" i="1"/>
  <c r="P50" i="1"/>
  <c r="P51" i="1"/>
  <c r="P43" i="1"/>
  <c r="P54" i="1"/>
  <c r="P46" i="1"/>
  <c r="D61" i="14"/>
  <c r="Q69" i="1"/>
  <c r="Q65" i="1"/>
  <c r="Q61" i="1"/>
  <c r="Q72" i="1"/>
  <c r="Q68" i="1"/>
  <c r="Q64" i="1"/>
  <c r="Q67" i="1"/>
  <c r="Q66" i="1"/>
  <c r="Q70" i="1"/>
  <c r="Q62" i="1"/>
  <c r="Q71" i="1"/>
  <c r="Q63" i="1"/>
  <c r="C25" i="14"/>
  <c r="P36" i="1"/>
  <c r="P32" i="1"/>
  <c r="P35" i="1"/>
  <c r="P31" i="1"/>
  <c r="P27" i="1"/>
  <c r="P30" i="1"/>
  <c r="P26" i="1"/>
  <c r="P33" i="1"/>
  <c r="P34" i="1"/>
  <c r="P25" i="1"/>
  <c r="P28" i="1"/>
  <c r="P29" i="1"/>
  <c r="T36" i="1"/>
  <c r="T32" i="1"/>
  <c r="T35" i="1"/>
  <c r="T31" i="1"/>
  <c r="T27" i="1"/>
  <c r="T34" i="1"/>
  <c r="T28" i="1"/>
  <c r="T29" i="1"/>
  <c r="T30" i="1"/>
  <c r="T33" i="1"/>
  <c r="T25" i="1"/>
  <c r="T26" i="1"/>
  <c r="D43" i="14"/>
  <c r="Q52" i="1"/>
  <c r="Q48" i="1"/>
  <c r="Q44" i="1"/>
  <c r="Q51" i="1"/>
  <c r="Q47" i="1"/>
  <c r="Q43" i="1"/>
  <c r="Q50" i="1"/>
  <c r="Q53" i="1"/>
  <c r="Q45" i="1"/>
  <c r="Q54" i="1"/>
  <c r="Q46" i="1"/>
  <c r="Q49" i="1"/>
  <c r="E61" i="14"/>
  <c r="R72" i="1"/>
  <c r="R68" i="1"/>
  <c r="R64" i="1"/>
  <c r="R71" i="1"/>
  <c r="R67" i="1"/>
  <c r="R63" i="1"/>
  <c r="R70" i="1"/>
  <c r="R62" i="1"/>
  <c r="R66" i="1"/>
  <c r="R69" i="1"/>
  <c r="R61" i="1"/>
  <c r="R65" i="1"/>
  <c r="E25" i="14"/>
  <c r="R34" i="1"/>
  <c r="R30" i="1"/>
  <c r="R33" i="1"/>
  <c r="R29" i="1"/>
  <c r="R25" i="1"/>
  <c r="R36" i="1"/>
  <c r="R32" i="1"/>
  <c r="R31" i="1"/>
  <c r="R28" i="1"/>
  <c r="R27" i="1"/>
  <c r="R26" i="1"/>
  <c r="R35" i="1"/>
  <c r="G26" i="14"/>
  <c r="U25" i="1"/>
  <c r="F43" i="14"/>
  <c r="S54" i="1"/>
  <c r="S50" i="1"/>
  <c r="S46" i="1"/>
  <c r="Z46" i="1" s="1"/>
  <c r="S53" i="1"/>
  <c r="S49" i="1"/>
  <c r="S45" i="1"/>
  <c r="Z45" i="1" s="1"/>
  <c r="S48" i="1"/>
  <c r="S52" i="1"/>
  <c r="S44" i="1"/>
  <c r="Z44" i="1" s="1"/>
  <c r="S51" i="1"/>
  <c r="S43" i="1"/>
  <c r="Z43" i="1" s="1"/>
  <c r="S47" i="1"/>
  <c r="Z47" i="1" s="1"/>
  <c r="C61" i="14"/>
  <c r="P70" i="1"/>
  <c r="P66" i="1"/>
  <c r="P62" i="1"/>
  <c r="P69" i="1"/>
  <c r="P65" i="1"/>
  <c r="P61" i="1"/>
  <c r="P72" i="1"/>
  <c r="P64" i="1"/>
  <c r="P67" i="1"/>
  <c r="P68" i="1"/>
  <c r="P71" i="1"/>
  <c r="P63" i="1"/>
  <c r="T70" i="1"/>
  <c r="T66" i="1"/>
  <c r="T62" i="1"/>
  <c r="T69" i="1"/>
  <c r="T65" i="1"/>
  <c r="T61" i="1"/>
  <c r="T68" i="1"/>
  <c r="T72" i="1"/>
  <c r="T64" i="1"/>
  <c r="T71" i="1"/>
  <c r="T63" i="1"/>
  <c r="T67" i="1"/>
  <c r="G111" i="3"/>
  <c r="G39" i="3"/>
  <c r="G55" i="1"/>
  <c r="O38" i="5"/>
  <c r="G39" i="6"/>
  <c r="G92" i="6"/>
  <c r="G19" i="1"/>
  <c r="G37" i="1"/>
  <c r="G21" i="3"/>
  <c r="G73" i="1"/>
  <c r="G93" i="3"/>
  <c r="F18" i="14"/>
  <c r="F54" i="14"/>
  <c r="F72" i="14"/>
  <c r="T18" i="1"/>
  <c r="F36" i="14"/>
  <c r="T17" i="1"/>
  <c r="F35" i="14"/>
  <c r="F17" i="14"/>
  <c r="F71" i="14"/>
  <c r="C74" i="5"/>
  <c r="F53" i="14"/>
  <c r="T123" i="6"/>
  <c r="Q422" i="7"/>
  <c r="R419" i="7"/>
  <c r="T124" i="6"/>
  <c r="E56" i="5"/>
  <c r="E57" i="5"/>
  <c r="T121" i="6"/>
  <c r="T338" i="7"/>
  <c r="T337" i="7"/>
  <c r="T122" i="6"/>
  <c r="T16" i="1"/>
  <c r="F70" i="14"/>
  <c r="F16" i="14"/>
  <c r="F52" i="14"/>
  <c r="T336" i="7"/>
  <c r="F34" i="14"/>
  <c r="T15" i="1"/>
  <c r="F15" i="14"/>
  <c r="F33" i="14"/>
  <c r="F69" i="14"/>
  <c r="F51" i="14"/>
  <c r="T335" i="7"/>
  <c r="S372" i="7"/>
  <c r="R330" i="7"/>
  <c r="E74" i="7"/>
  <c r="E92" i="7"/>
  <c r="P473" i="7"/>
  <c r="G7" i="14"/>
  <c r="T14" i="1"/>
  <c r="G25" i="14"/>
  <c r="F32" i="14"/>
  <c r="F14" i="14"/>
  <c r="G61" i="14"/>
  <c r="F68" i="14"/>
  <c r="G43" i="14"/>
  <c r="F50" i="14"/>
  <c r="D449" i="7"/>
  <c r="R355" i="7"/>
  <c r="R448" i="7"/>
  <c r="B55" i="14"/>
  <c r="D111" i="3"/>
  <c r="P427" i="7"/>
  <c r="R353" i="7"/>
  <c r="O413" i="7"/>
  <c r="S420" i="7"/>
  <c r="Z420" i="7" s="1"/>
  <c r="P423" i="7"/>
  <c r="Q475" i="7"/>
  <c r="P357" i="7"/>
  <c r="R7" i="14"/>
  <c r="R8" i="14"/>
  <c r="R10" i="14"/>
  <c r="R9" i="14"/>
  <c r="G63" i="14"/>
  <c r="G65" i="14"/>
  <c r="B37" i="14"/>
  <c r="F31" i="14"/>
  <c r="G45" i="14"/>
  <c r="G47" i="14"/>
  <c r="O19" i="14"/>
  <c r="O37" i="14"/>
  <c r="O55" i="14"/>
  <c r="O73" i="14"/>
  <c r="S142" i="6"/>
  <c r="P474" i="7"/>
  <c r="B19" i="14"/>
  <c r="P9" i="14"/>
  <c r="P17" i="14"/>
  <c r="P10" i="14"/>
  <c r="P11" i="14"/>
  <c r="P14" i="14"/>
  <c r="P16" i="14"/>
  <c r="P13" i="14"/>
  <c r="P7" i="14"/>
  <c r="P12" i="14"/>
  <c r="P15" i="14"/>
  <c r="P18" i="14"/>
  <c r="P8" i="14"/>
  <c r="C19" i="14"/>
  <c r="R11" i="14"/>
  <c r="G9" i="14"/>
  <c r="G27" i="14"/>
  <c r="G29" i="14"/>
  <c r="G62" i="14"/>
  <c r="G64" i="14"/>
  <c r="G66" i="14"/>
  <c r="E20" i="7"/>
  <c r="G11" i="14"/>
  <c r="G30" i="14"/>
  <c r="F49" i="14"/>
  <c r="Q12" i="14"/>
  <c r="Q7" i="14"/>
  <c r="Q17" i="14"/>
  <c r="Q18" i="14"/>
  <c r="Q8" i="14"/>
  <c r="D19" i="14"/>
  <c r="Q11" i="14"/>
  <c r="Q16" i="14"/>
  <c r="Q13" i="14"/>
  <c r="Q15" i="14"/>
  <c r="Q14" i="14"/>
  <c r="Q9" i="14"/>
  <c r="Q10" i="14"/>
  <c r="F13" i="14"/>
  <c r="G12" i="14"/>
  <c r="G46" i="14"/>
  <c r="G48" i="14"/>
  <c r="B73" i="14"/>
  <c r="F67" i="14"/>
  <c r="P358" i="7"/>
  <c r="T119" i="6"/>
  <c r="T118" i="6"/>
  <c r="O377" i="7"/>
  <c r="O359" i="7"/>
  <c r="F200" i="7"/>
  <c r="S402" i="7"/>
  <c r="Z402" i="7" s="1"/>
  <c r="P484" i="7"/>
  <c r="P421" i="7"/>
  <c r="T13" i="2"/>
  <c r="T13" i="1"/>
  <c r="R404" i="7"/>
  <c r="F39" i="7"/>
  <c r="C182" i="7"/>
  <c r="P429" i="7"/>
  <c r="Q409" i="7"/>
  <c r="P367" i="7"/>
  <c r="C341" i="7"/>
  <c r="S365" i="7"/>
  <c r="Z365" i="7" s="1"/>
  <c r="R426" i="7"/>
  <c r="R389" i="7"/>
  <c r="F57" i="5"/>
  <c r="S120" i="6"/>
  <c r="P428" i="7"/>
  <c r="P419" i="7"/>
  <c r="E56" i="7"/>
  <c r="E128" i="7"/>
  <c r="E38" i="7"/>
  <c r="C92" i="7"/>
  <c r="E110" i="7"/>
  <c r="C111" i="4"/>
  <c r="F39" i="4"/>
  <c r="D93" i="3"/>
  <c r="F128" i="7"/>
  <c r="P476" i="7"/>
  <c r="D413" i="7"/>
  <c r="O125" i="6"/>
  <c r="Q474" i="7"/>
  <c r="E111" i="3"/>
  <c r="B125" i="6"/>
  <c r="C111" i="3"/>
  <c r="B38" i="5"/>
  <c r="R131" i="6"/>
  <c r="B20" i="7"/>
  <c r="B56" i="7"/>
  <c r="B110" i="7"/>
  <c r="O143" i="6"/>
  <c r="T7" i="2"/>
  <c r="D39" i="3"/>
  <c r="S484" i="7"/>
  <c r="E485" i="7"/>
  <c r="R481" i="7"/>
  <c r="F57" i="7"/>
  <c r="P480" i="7"/>
  <c r="S476" i="7"/>
  <c r="Z476" i="7" s="1"/>
  <c r="R446" i="7"/>
  <c r="R442" i="7"/>
  <c r="Q483" i="7"/>
  <c r="Q479" i="7"/>
  <c r="Q448" i="7"/>
  <c r="Q444" i="7"/>
  <c r="R484" i="7"/>
  <c r="R480" i="7"/>
  <c r="Q476" i="7"/>
  <c r="R473" i="7"/>
  <c r="F289" i="7"/>
  <c r="F449" i="7"/>
  <c r="R445" i="7"/>
  <c r="R441" i="7"/>
  <c r="S483" i="7"/>
  <c r="S479" i="7"/>
  <c r="E289" i="7"/>
  <c r="E449" i="7"/>
  <c r="Q445" i="7"/>
  <c r="Q441" i="7"/>
  <c r="P438" i="7"/>
  <c r="P422" i="7"/>
  <c r="P409" i="7"/>
  <c r="P403" i="7"/>
  <c r="P426" i="7"/>
  <c r="S422" i="7"/>
  <c r="Z422" i="7" s="1"/>
  <c r="Q412" i="7"/>
  <c r="Q408" i="7"/>
  <c r="R392" i="7"/>
  <c r="R388" i="7"/>
  <c r="R430" i="7"/>
  <c r="R422" i="7"/>
  <c r="O271" i="7"/>
  <c r="O431" i="7"/>
  <c r="P410" i="7"/>
  <c r="Q402" i="7"/>
  <c r="R424" i="7"/>
  <c r="P375" i="7"/>
  <c r="Q368" i="7"/>
  <c r="S428" i="7"/>
  <c r="Q384" i="7"/>
  <c r="Q392" i="7"/>
  <c r="Q385" i="7"/>
  <c r="Q393" i="7"/>
  <c r="Q372" i="7"/>
  <c r="P368" i="7"/>
  <c r="R358" i="7"/>
  <c r="P353" i="7"/>
  <c r="P349" i="7"/>
  <c r="S408" i="7"/>
  <c r="R409" i="7"/>
  <c r="R406" i="7"/>
  <c r="P370" i="7"/>
  <c r="P365" i="7"/>
  <c r="Q358" i="7"/>
  <c r="Q421" i="7"/>
  <c r="Q420" i="7"/>
  <c r="Q428" i="7"/>
  <c r="Q405" i="7"/>
  <c r="P394" i="7"/>
  <c r="R368" i="7"/>
  <c r="R369" i="7"/>
  <c r="R366" i="7"/>
  <c r="R374" i="7"/>
  <c r="Q351" i="7"/>
  <c r="S351" i="7"/>
  <c r="S348" i="7"/>
  <c r="Z348" i="7" s="1"/>
  <c r="S356" i="7"/>
  <c r="P333" i="7"/>
  <c r="Q401" i="7"/>
  <c r="F235" i="7"/>
  <c r="F395" i="7"/>
  <c r="S391" i="7"/>
  <c r="S388" i="7"/>
  <c r="B235" i="7"/>
  <c r="B395" i="7"/>
  <c r="R351" i="7"/>
  <c r="S337" i="7"/>
  <c r="S333" i="7"/>
  <c r="Q330" i="7"/>
  <c r="S338" i="7"/>
  <c r="Q332" i="7"/>
  <c r="Q337" i="7"/>
  <c r="P374" i="7"/>
  <c r="R339" i="7"/>
  <c r="R335" i="7"/>
  <c r="T330" i="7"/>
  <c r="R336" i="7"/>
  <c r="F182" i="7"/>
  <c r="E181" i="7"/>
  <c r="E341" i="7"/>
  <c r="Q367" i="7"/>
  <c r="R387" i="7"/>
  <c r="Q411" i="7"/>
  <c r="R483" i="7"/>
  <c r="B485" i="7"/>
  <c r="S438" i="7"/>
  <c r="Z438" i="7" s="1"/>
  <c r="P447" i="7"/>
  <c r="B289" i="7"/>
  <c r="B449" i="7"/>
  <c r="R383" i="7"/>
  <c r="P366" i="7"/>
  <c r="R349" i="7"/>
  <c r="P347" i="7"/>
  <c r="P331" i="7"/>
  <c r="E377" i="7"/>
  <c r="P329" i="7"/>
  <c r="R479" i="7"/>
  <c r="R475" i="7"/>
  <c r="P445" i="7"/>
  <c r="P441" i="7"/>
  <c r="S482" i="7"/>
  <c r="S478" i="7"/>
  <c r="S447" i="7"/>
  <c r="S443" i="7"/>
  <c r="P440" i="7"/>
  <c r="P483" i="7"/>
  <c r="P479" i="7"/>
  <c r="P448" i="7"/>
  <c r="P444" i="7"/>
  <c r="S440" i="7"/>
  <c r="Z440" i="7" s="1"/>
  <c r="Q482" i="7"/>
  <c r="Q478" i="7"/>
  <c r="S475" i="7"/>
  <c r="Z475" i="7" s="1"/>
  <c r="S448" i="7"/>
  <c r="S444" i="7"/>
  <c r="R440" i="7"/>
  <c r="S427" i="7"/>
  <c r="S421" i="7"/>
  <c r="Z421" i="7" s="1"/>
  <c r="P407" i="7"/>
  <c r="R425" i="7"/>
  <c r="S429" i="7"/>
  <c r="S411" i="7"/>
  <c r="S407" i="7"/>
  <c r="P404" i="7"/>
  <c r="P391" i="7"/>
  <c r="P387" i="7"/>
  <c r="R429" i="7"/>
  <c r="E271" i="7"/>
  <c r="E431" i="7"/>
  <c r="P408" i="7"/>
  <c r="P386" i="7"/>
  <c r="R421" i="7"/>
  <c r="P411" i="7"/>
  <c r="P373" i="7"/>
  <c r="D217" i="7"/>
  <c r="D377" i="7"/>
  <c r="B271" i="7"/>
  <c r="B431" i="7"/>
  <c r="Q383" i="7"/>
  <c r="Q394" i="7"/>
  <c r="Q387" i="7"/>
  <c r="S376" i="7"/>
  <c r="S371" i="7"/>
  <c r="Q365" i="7"/>
  <c r="R356" i="7"/>
  <c r="R352" i="7"/>
  <c r="R347" i="7"/>
  <c r="R403" i="7"/>
  <c r="R411" i="7"/>
  <c r="R408" i="7"/>
  <c r="P384" i="7"/>
  <c r="S368" i="7"/>
  <c r="Z368" i="7" s="1"/>
  <c r="F217" i="7"/>
  <c r="F377" i="7"/>
  <c r="Q356" i="7"/>
  <c r="P350" i="7"/>
  <c r="Q423" i="7"/>
  <c r="Q419" i="7"/>
  <c r="D271" i="7"/>
  <c r="D431" i="7"/>
  <c r="P388" i="7"/>
  <c r="R371" i="7"/>
  <c r="R365" i="7"/>
  <c r="R376" i="7"/>
  <c r="Q353" i="7"/>
  <c r="S353" i="7"/>
  <c r="S347" i="7"/>
  <c r="Z347" i="7" s="1"/>
  <c r="S358" i="7"/>
  <c r="P335" i="7"/>
  <c r="S385" i="7"/>
  <c r="Z385" i="7" s="1"/>
  <c r="S393" i="7"/>
  <c r="S390" i="7"/>
  <c r="S374" i="7"/>
  <c r="Q340" i="7"/>
  <c r="Q336" i="7"/>
  <c r="T332" i="7"/>
  <c r="T329" i="7"/>
  <c r="S340" i="7"/>
  <c r="D181" i="7"/>
  <c r="D341" i="7"/>
  <c r="Q339" i="7"/>
  <c r="S367" i="7"/>
  <c r="Z367" i="7" s="1"/>
  <c r="P356" i="7"/>
  <c r="P348" i="7"/>
  <c r="P338" i="7"/>
  <c r="P334" i="7"/>
  <c r="P330" i="7"/>
  <c r="R338" i="7"/>
  <c r="Q331" i="7"/>
  <c r="Q375" i="7"/>
  <c r="R385" i="7"/>
  <c r="S412" i="7"/>
  <c r="Q403" i="7"/>
  <c r="R357" i="7"/>
  <c r="B181" i="7"/>
  <c r="B341" i="7"/>
  <c r="E217" i="7"/>
  <c r="E359" i="7"/>
  <c r="R393" i="7"/>
  <c r="P482" i="7"/>
  <c r="P478" i="7"/>
  <c r="R444" i="7"/>
  <c r="Q440" i="7"/>
  <c r="Q481" i="7"/>
  <c r="Q477" i="7"/>
  <c r="Q446" i="7"/>
  <c r="Q442" i="7"/>
  <c r="R438" i="7"/>
  <c r="R482" i="7"/>
  <c r="R478" i="7"/>
  <c r="P475" i="7"/>
  <c r="R447" i="7"/>
  <c r="R443" i="7"/>
  <c r="R439" i="7"/>
  <c r="C325" i="7"/>
  <c r="C485" i="7"/>
  <c r="S481" i="7"/>
  <c r="S477" i="7"/>
  <c r="Q447" i="7"/>
  <c r="Q443" i="7"/>
  <c r="Q439" i="7"/>
  <c r="S425" i="7"/>
  <c r="R420" i="7"/>
  <c r="P405" i="7"/>
  <c r="R386" i="7"/>
  <c r="P424" i="7"/>
  <c r="S430" i="7"/>
  <c r="Q410" i="7"/>
  <c r="Q406" i="7"/>
  <c r="R394" i="7"/>
  <c r="R390" i="7"/>
  <c r="S426" i="7"/>
  <c r="P420" i="7"/>
  <c r="F253" i="7"/>
  <c r="F413" i="7"/>
  <c r="P406" i="7"/>
  <c r="P401" i="7"/>
  <c r="R384" i="7"/>
  <c r="S410" i="7"/>
  <c r="O235" i="7"/>
  <c r="O395" i="7"/>
  <c r="P371" i="7"/>
  <c r="R350" i="7"/>
  <c r="E253" i="7"/>
  <c r="E413" i="7"/>
  <c r="Q388" i="7"/>
  <c r="Q386" i="7"/>
  <c r="Q389" i="7"/>
  <c r="S375" i="7"/>
  <c r="Q370" i="7"/>
  <c r="P376" i="7"/>
  <c r="P355" i="7"/>
  <c r="P351" i="7"/>
  <c r="R405" i="7"/>
  <c r="R402" i="7"/>
  <c r="R410" i="7"/>
  <c r="Q376" i="7"/>
  <c r="Q366" i="7"/>
  <c r="B217" i="7"/>
  <c r="B377" i="7"/>
  <c r="Q354" i="7"/>
  <c r="R348" i="7"/>
  <c r="Q425" i="7"/>
  <c r="Q424" i="7"/>
  <c r="Q430" i="7"/>
  <c r="P392" i="7"/>
  <c r="R373" i="7"/>
  <c r="R370" i="7"/>
  <c r="S350" i="7"/>
  <c r="Z350" i="7" s="1"/>
  <c r="Q355" i="7"/>
  <c r="S355" i="7"/>
  <c r="S352" i="7"/>
  <c r="Q329" i="7"/>
  <c r="P337" i="7"/>
  <c r="S386" i="7"/>
  <c r="Z386" i="7" s="1"/>
  <c r="S387" i="7"/>
  <c r="S384" i="7"/>
  <c r="Z384" i="7" s="1"/>
  <c r="S392" i="7"/>
  <c r="S370" i="7"/>
  <c r="S339" i="7"/>
  <c r="S335" i="7"/>
  <c r="S334" i="7"/>
  <c r="Q333" i="7"/>
  <c r="Q371" i="7"/>
  <c r="S366" i="7"/>
  <c r="Z366" i="7" s="1"/>
  <c r="P352" i="7"/>
  <c r="Q357" i="7"/>
  <c r="R337" i="7"/>
  <c r="R333" i="7"/>
  <c r="S329" i="7"/>
  <c r="Z329" i="7" s="1"/>
  <c r="R340" i="7"/>
  <c r="F199" i="7"/>
  <c r="F359" i="7"/>
  <c r="R391" i="7"/>
  <c r="P402" i="7"/>
  <c r="F485" i="7"/>
  <c r="O289" i="7"/>
  <c r="S439" i="7"/>
  <c r="Z439" i="7" s="1"/>
  <c r="P383" i="7"/>
  <c r="Q369" i="7"/>
  <c r="Q348" i="7"/>
  <c r="T331" i="7"/>
  <c r="E199" i="7"/>
  <c r="C181" i="7"/>
  <c r="R477" i="7"/>
  <c r="P443" i="7"/>
  <c r="P439" i="7"/>
  <c r="S480" i="7"/>
  <c r="R476" i="7"/>
  <c r="D290" i="7"/>
  <c r="C289" i="7"/>
  <c r="C449" i="7"/>
  <c r="S445" i="7"/>
  <c r="S441" i="7"/>
  <c r="D485" i="7"/>
  <c r="P481" i="7"/>
  <c r="P477" i="7"/>
  <c r="S474" i="7"/>
  <c r="Z474" i="7" s="1"/>
  <c r="P446" i="7"/>
  <c r="P442" i="7"/>
  <c r="Q438" i="7"/>
  <c r="Q484" i="7"/>
  <c r="Q480" i="7"/>
  <c r="R474" i="7"/>
  <c r="S446" i="7"/>
  <c r="S442" i="7"/>
  <c r="S423" i="7"/>
  <c r="C271" i="7"/>
  <c r="C431" i="7"/>
  <c r="Q404" i="7"/>
  <c r="R427" i="7"/>
  <c r="R423" i="7"/>
  <c r="C253" i="7"/>
  <c r="C413" i="7"/>
  <c r="S409" i="7"/>
  <c r="S405" i="7"/>
  <c r="P393" i="7"/>
  <c r="P389" i="7"/>
  <c r="S424" i="7"/>
  <c r="S419" i="7"/>
  <c r="Z419" i="7" s="1"/>
  <c r="P412" i="7"/>
  <c r="S404" i="7"/>
  <c r="Z404" i="7" s="1"/>
  <c r="C235" i="7"/>
  <c r="C395" i="7"/>
  <c r="R428" i="7"/>
  <c r="S406" i="7"/>
  <c r="C217" i="7"/>
  <c r="C377" i="7"/>
  <c r="P369" i="7"/>
  <c r="P425" i="7"/>
  <c r="Q407" i="7"/>
  <c r="S403" i="7"/>
  <c r="Z403" i="7" s="1"/>
  <c r="Q390" i="7"/>
  <c r="D235" i="7"/>
  <c r="D395" i="7"/>
  <c r="Q391" i="7"/>
  <c r="S373" i="7"/>
  <c r="S369" i="7"/>
  <c r="D199" i="7"/>
  <c r="D359" i="7"/>
  <c r="R354" i="7"/>
  <c r="Q350" i="7"/>
  <c r="P430" i="7"/>
  <c r="R407" i="7"/>
  <c r="R401" i="7"/>
  <c r="R412" i="7"/>
  <c r="P372" i="7"/>
  <c r="C199" i="7"/>
  <c r="C359" i="7"/>
  <c r="Q352" i="7"/>
  <c r="Q347" i="7"/>
  <c r="Q427" i="7"/>
  <c r="Q426" i="7"/>
  <c r="Q429" i="7"/>
  <c r="P390" i="7"/>
  <c r="P385" i="7"/>
  <c r="R367" i="7"/>
  <c r="R375" i="7"/>
  <c r="R372" i="7"/>
  <c r="Q349" i="7"/>
  <c r="S349" i="7"/>
  <c r="Z349" i="7" s="1"/>
  <c r="S357" i="7"/>
  <c r="S354" i="7"/>
  <c r="P339" i="7"/>
  <c r="S389" i="7"/>
  <c r="S383" i="7"/>
  <c r="Z383" i="7" s="1"/>
  <c r="S394" i="7"/>
  <c r="Q374" i="7"/>
  <c r="Q338" i="7"/>
  <c r="Q334" i="7"/>
  <c r="R331" i="7"/>
  <c r="S336" i="7"/>
  <c r="Q335" i="7"/>
  <c r="F271" i="7"/>
  <c r="F431" i="7"/>
  <c r="P340" i="7"/>
  <c r="P336" i="7"/>
  <c r="S332" i="7"/>
  <c r="Z332" i="7" s="1"/>
  <c r="R334" i="7"/>
  <c r="R332" i="7"/>
  <c r="B199" i="7"/>
  <c r="B359" i="7"/>
  <c r="P332" i="7"/>
  <c r="Q373" i="7"/>
  <c r="E235" i="7"/>
  <c r="E395" i="7"/>
  <c r="Q473" i="7"/>
  <c r="B253" i="7"/>
  <c r="B413" i="7"/>
  <c r="P354" i="7"/>
  <c r="O181" i="7"/>
  <c r="O341" i="7"/>
  <c r="F181" i="7"/>
  <c r="F341" i="7"/>
  <c r="R329" i="7"/>
  <c r="O253" i="7"/>
  <c r="O217" i="7"/>
  <c r="S331" i="7"/>
  <c r="Z331" i="7" s="1"/>
  <c r="S330" i="7"/>
  <c r="Z330" i="7" s="1"/>
  <c r="S473" i="7"/>
  <c r="Z473" i="7" s="1"/>
  <c r="D289" i="7"/>
  <c r="D253" i="7"/>
  <c r="S401" i="7"/>
  <c r="Z401" i="7" s="1"/>
  <c r="O199" i="7"/>
  <c r="S324" i="7"/>
  <c r="E325" i="7"/>
  <c r="Q324" i="7"/>
  <c r="S288" i="7"/>
  <c r="Z288" i="7" s="1"/>
  <c r="Q288" i="7"/>
  <c r="R270" i="7"/>
  <c r="P270" i="7"/>
  <c r="P272" i="7" s="1"/>
  <c r="S252" i="7"/>
  <c r="Z252" i="7" s="1"/>
  <c r="Q234" i="7"/>
  <c r="P234" i="7"/>
  <c r="P236" i="7" s="1"/>
  <c r="S216" i="7"/>
  <c r="Z216" i="7" s="1"/>
  <c r="Q216" i="7"/>
  <c r="P198" i="7"/>
  <c r="R180" i="7"/>
  <c r="Q180" i="7"/>
  <c r="P180" i="7"/>
  <c r="P182" i="7" s="1"/>
  <c r="P324" i="7"/>
  <c r="R288" i="7"/>
  <c r="R324" i="7"/>
  <c r="Z324" i="7" s="1"/>
  <c r="F290" i="7"/>
  <c r="R252" i="7"/>
  <c r="C200" i="7"/>
  <c r="Q198" i="7"/>
  <c r="R216" i="7"/>
  <c r="S198" i="7"/>
  <c r="Z198" i="7" s="1"/>
  <c r="F272" i="7"/>
  <c r="P288" i="7"/>
  <c r="E290" i="7"/>
  <c r="E272" i="7"/>
  <c r="D218" i="7"/>
  <c r="R198" i="7"/>
  <c r="P216" i="7"/>
  <c r="D182" i="7"/>
  <c r="E182" i="7"/>
  <c r="C254" i="7"/>
  <c r="F254" i="7"/>
  <c r="P252" i="7"/>
  <c r="R234" i="7"/>
  <c r="E254" i="7"/>
  <c r="F218" i="7"/>
  <c r="Q270" i="7"/>
  <c r="D272" i="7"/>
  <c r="D254" i="7"/>
  <c r="S234" i="7"/>
  <c r="Z234" i="7" s="1"/>
  <c r="C290" i="7"/>
  <c r="D325" i="7"/>
  <c r="F325" i="7"/>
  <c r="C272" i="7"/>
  <c r="S270" i="7"/>
  <c r="Z270" i="7" s="1"/>
  <c r="C236" i="7"/>
  <c r="C218" i="7"/>
  <c r="D236" i="7"/>
  <c r="E236" i="7"/>
  <c r="D200" i="7"/>
  <c r="Q252" i="7"/>
  <c r="F236" i="7"/>
  <c r="E200" i="7"/>
  <c r="S180" i="7"/>
  <c r="Z180" i="7" s="1"/>
  <c r="E218" i="7"/>
  <c r="F92" i="7"/>
  <c r="F74" i="7"/>
  <c r="F56" i="7"/>
  <c r="F38" i="7"/>
  <c r="C110" i="7"/>
  <c r="D74" i="7"/>
  <c r="F20" i="7"/>
  <c r="F110" i="7"/>
  <c r="D110" i="7"/>
  <c r="D57" i="7"/>
  <c r="D56" i="7"/>
  <c r="D92" i="7"/>
  <c r="B92" i="7"/>
  <c r="C74" i="7"/>
  <c r="C38" i="7"/>
  <c r="D20" i="7"/>
  <c r="C57" i="7"/>
  <c r="C56" i="7"/>
  <c r="B38" i="7"/>
  <c r="C20" i="7"/>
  <c r="B74" i="7"/>
  <c r="B128" i="7"/>
  <c r="F93" i="4"/>
  <c r="Q137" i="6"/>
  <c r="S122" i="6"/>
  <c r="P137" i="6"/>
  <c r="Q131" i="6"/>
  <c r="R132" i="6"/>
  <c r="R135" i="6"/>
  <c r="R118" i="6"/>
  <c r="R114" i="6"/>
  <c r="D125" i="6"/>
  <c r="P120" i="6"/>
  <c r="T116" i="6"/>
  <c r="T113" i="6"/>
  <c r="P119" i="6"/>
  <c r="R137" i="6"/>
  <c r="S140" i="6"/>
  <c r="R115" i="6"/>
  <c r="E125" i="6"/>
  <c r="S138" i="6"/>
  <c r="S137" i="6"/>
  <c r="Q133" i="6"/>
  <c r="S123" i="6"/>
  <c r="Q117" i="6"/>
  <c r="S124" i="6"/>
  <c r="S119" i="6"/>
  <c r="R140" i="6"/>
  <c r="P131" i="6"/>
  <c r="P124" i="6"/>
  <c r="Q134" i="6"/>
  <c r="Q142" i="6"/>
  <c r="Q135" i="6"/>
  <c r="S116" i="6"/>
  <c r="Z116" i="6" s="1"/>
  <c r="R136" i="6"/>
  <c r="R138" i="6"/>
  <c r="C125" i="6"/>
  <c r="S117" i="6"/>
  <c r="Z117" i="6" s="1"/>
  <c r="Q123" i="6"/>
  <c r="R119" i="6"/>
  <c r="P115" i="6"/>
  <c r="T117" i="6"/>
  <c r="P121" i="6"/>
  <c r="S135" i="6"/>
  <c r="Z135" i="6" s="1"/>
  <c r="S132" i="6"/>
  <c r="Z132" i="6" s="1"/>
  <c r="R123" i="6"/>
  <c r="R120" i="6"/>
  <c r="Q136" i="6"/>
  <c r="P136" i="6"/>
  <c r="P132" i="6"/>
  <c r="Q122" i="6"/>
  <c r="T115" i="6"/>
  <c r="F125" i="6"/>
  <c r="D128" i="7"/>
  <c r="P135" i="6"/>
  <c r="Q140" i="6"/>
  <c r="P142" i="6"/>
  <c r="S115" i="6"/>
  <c r="Z115" i="6" s="1"/>
  <c r="P133" i="6"/>
  <c r="P141" i="6"/>
  <c r="R139" i="6"/>
  <c r="R142" i="6"/>
  <c r="Q121" i="6"/>
  <c r="P116" i="6"/>
  <c r="Q114" i="6"/>
  <c r="P118" i="6"/>
  <c r="P114" i="6"/>
  <c r="P113" i="6"/>
  <c r="P123" i="6"/>
  <c r="S131" i="6"/>
  <c r="Z131" i="6" s="1"/>
  <c r="S136" i="6"/>
  <c r="P122" i="6"/>
  <c r="R122" i="6"/>
  <c r="S134" i="6"/>
  <c r="Z134" i="6" s="1"/>
  <c r="S121" i="6"/>
  <c r="T114" i="6"/>
  <c r="S118" i="6"/>
  <c r="R133" i="6"/>
  <c r="C128" i="7"/>
  <c r="Q124" i="6"/>
  <c r="Q141" i="6"/>
  <c r="Q138" i="6"/>
  <c r="P134" i="6"/>
  <c r="Q139" i="6"/>
  <c r="R141" i="6"/>
  <c r="Q120" i="6"/>
  <c r="Q115" i="6"/>
  <c r="Q118" i="6"/>
  <c r="R117" i="6"/>
  <c r="R113" i="6"/>
  <c r="P117" i="6"/>
  <c r="S141" i="6"/>
  <c r="S133" i="6"/>
  <c r="Z133" i="6" s="1"/>
  <c r="S139" i="6"/>
  <c r="R121" i="6"/>
  <c r="R124" i="6"/>
  <c r="P139" i="6"/>
  <c r="P138" i="6"/>
  <c r="R134" i="6"/>
  <c r="P140" i="6"/>
  <c r="Q119" i="6"/>
  <c r="Q113" i="6"/>
  <c r="S114" i="6"/>
  <c r="Z114" i="6" s="1"/>
  <c r="Q132" i="6"/>
  <c r="E39" i="7"/>
  <c r="D38" i="7"/>
  <c r="R116" i="6"/>
  <c r="S113" i="6"/>
  <c r="Z113" i="6" s="1"/>
  <c r="Q116" i="6"/>
  <c r="P37" i="7"/>
  <c r="Q19" i="7"/>
  <c r="E75" i="7"/>
  <c r="C93" i="7"/>
  <c r="S73" i="7"/>
  <c r="Z73" i="7" s="1"/>
  <c r="P19" i="7"/>
  <c r="S91" i="7"/>
  <c r="Z91" i="7" s="1"/>
  <c r="R73" i="7"/>
  <c r="Q73" i="7"/>
  <c r="E57" i="7"/>
  <c r="E21" i="7"/>
  <c r="F21" i="7"/>
  <c r="F75" i="7"/>
  <c r="F111" i="7"/>
  <c r="R109" i="7"/>
  <c r="O127" i="7"/>
  <c r="O449" i="7" s="1"/>
  <c r="P55" i="7"/>
  <c r="Q37" i="7"/>
  <c r="E93" i="7"/>
  <c r="R55" i="7"/>
  <c r="Q55" i="7"/>
  <c r="S19" i="7"/>
  <c r="Z19" i="7" s="1"/>
  <c r="R19" i="7"/>
  <c r="D93" i="7"/>
  <c r="O163" i="7"/>
  <c r="O56" i="7" s="1"/>
  <c r="C75" i="7"/>
  <c r="C39" i="7"/>
  <c r="D21" i="7"/>
  <c r="R37" i="7"/>
  <c r="S37" i="7"/>
  <c r="Z37" i="7" s="1"/>
  <c r="C21" i="7"/>
  <c r="S55" i="7"/>
  <c r="Z55" i="7" s="1"/>
  <c r="D111" i="7"/>
  <c r="P109" i="7"/>
  <c r="F93" i="7"/>
  <c r="C164" i="7"/>
  <c r="C111" i="7"/>
  <c r="Q109" i="7"/>
  <c r="D39" i="7"/>
  <c r="S109" i="7"/>
  <c r="Z109" i="7" s="1"/>
  <c r="E164" i="7"/>
  <c r="E111" i="7"/>
  <c r="P91" i="7"/>
  <c r="R91" i="7"/>
  <c r="Q91" i="7"/>
  <c r="P73" i="7"/>
  <c r="D75" i="7"/>
  <c r="Q90" i="6"/>
  <c r="P90" i="6"/>
  <c r="Q72" i="6"/>
  <c r="S72" i="6"/>
  <c r="Z72" i="6" s="1"/>
  <c r="C74" i="6"/>
  <c r="T72" i="6"/>
  <c r="E74" i="6"/>
  <c r="R90" i="6"/>
  <c r="D92" i="6"/>
  <c r="P72" i="6"/>
  <c r="S90" i="6"/>
  <c r="Z90" i="6" s="1"/>
  <c r="F74" i="6"/>
  <c r="C92" i="6"/>
  <c r="E92" i="6"/>
  <c r="D74" i="6"/>
  <c r="R72" i="6"/>
  <c r="F92" i="6"/>
  <c r="F111" i="4"/>
  <c r="C57" i="4"/>
  <c r="T73" i="5"/>
  <c r="D21" i="6"/>
  <c r="P91" i="3"/>
  <c r="S37" i="6"/>
  <c r="Z37" i="6" s="1"/>
  <c r="R37" i="6"/>
  <c r="Q19" i="6"/>
  <c r="P19" i="6"/>
  <c r="P21" i="6" s="1"/>
  <c r="E21" i="6"/>
  <c r="T19" i="6"/>
  <c r="C21" i="6"/>
  <c r="C39" i="6"/>
  <c r="Q37" i="6"/>
  <c r="D39" i="6"/>
  <c r="R19" i="6"/>
  <c r="F21" i="6"/>
  <c r="E39" i="6"/>
  <c r="P37" i="6"/>
  <c r="S19" i="6"/>
  <c r="Z19" i="6" s="1"/>
  <c r="F39" i="6"/>
  <c r="O56" i="5"/>
  <c r="B20" i="5"/>
  <c r="D74" i="5"/>
  <c r="D39" i="5"/>
  <c r="B56" i="5"/>
  <c r="P73" i="5"/>
  <c r="P74" i="5" s="1"/>
  <c r="S37" i="5"/>
  <c r="Z37" i="5" s="1"/>
  <c r="O20" i="5"/>
  <c r="Q73" i="5"/>
  <c r="P37" i="5"/>
  <c r="Q19" i="5"/>
  <c r="D38" i="5"/>
  <c r="S73" i="5"/>
  <c r="Z73" i="5" s="1"/>
  <c r="R55" i="5"/>
  <c r="F20" i="5"/>
  <c r="Q55" i="5"/>
  <c r="C21" i="5"/>
  <c r="C20" i="5"/>
  <c r="F39" i="5"/>
  <c r="F38" i="5"/>
  <c r="D56" i="5"/>
  <c r="D21" i="5"/>
  <c r="C57" i="5"/>
  <c r="C56" i="5"/>
  <c r="S55" i="5"/>
  <c r="Z55" i="5" s="1"/>
  <c r="C38" i="5"/>
  <c r="C39" i="5"/>
  <c r="Q37" i="5"/>
  <c r="F74" i="5"/>
  <c r="R73" i="5"/>
  <c r="E74" i="5"/>
  <c r="D57" i="5"/>
  <c r="R37" i="5"/>
  <c r="P19" i="5"/>
  <c r="E39" i="5"/>
  <c r="E38" i="5"/>
  <c r="P55" i="5"/>
  <c r="F56" i="5"/>
  <c r="D20" i="5"/>
  <c r="E75" i="4"/>
  <c r="P19" i="4"/>
  <c r="X19" i="4" s="1"/>
  <c r="C129" i="4"/>
  <c r="E129" i="4"/>
  <c r="D111" i="4"/>
  <c r="C75" i="4"/>
  <c r="D39" i="4"/>
  <c r="F21" i="4"/>
  <c r="D21" i="4"/>
  <c r="D93" i="4"/>
  <c r="C39" i="4"/>
  <c r="E21" i="4"/>
  <c r="D75" i="4"/>
  <c r="D57" i="4"/>
  <c r="S19" i="4"/>
  <c r="T21" i="4" s="1"/>
  <c r="C21" i="4"/>
  <c r="E111" i="4"/>
  <c r="E57" i="4"/>
  <c r="F57" i="4"/>
  <c r="Q19" i="4"/>
  <c r="F129" i="4"/>
  <c r="D129" i="4"/>
  <c r="F75" i="4"/>
  <c r="C93" i="4"/>
  <c r="O19" i="4"/>
  <c r="R19" i="4"/>
  <c r="E93" i="4"/>
  <c r="E39" i="4"/>
  <c r="P109" i="3"/>
  <c r="P111" i="3" s="1"/>
  <c r="S91" i="3"/>
  <c r="Z91" i="3" s="1"/>
  <c r="R91" i="3"/>
  <c r="F111" i="3"/>
  <c r="Q91" i="3"/>
  <c r="Q109" i="3"/>
  <c r="F93" i="3"/>
  <c r="S109" i="3"/>
  <c r="Z109" i="3" s="1"/>
  <c r="E93" i="3"/>
  <c r="C93" i="3"/>
  <c r="R109" i="3"/>
  <c r="P37" i="3"/>
  <c r="S19" i="3"/>
  <c r="Z19" i="3" s="1"/>
  <c r="R19" i="3"/>
  <c r="P19" i="3"/>
  <c r="D21" i="3"/>
  <c r="Q55" i="3"/>
  <c r="Q19" i="3"/>
  <c r="E39" i="3"/>
  <c r="F39" i="3"/>
  <c r="C57" i="3"/>
  <c r="P55" i="3"/>
  <c r="Q37" i="3"/>
  <c r="D57" i="3"/>
  <c r="R37" i="3"/>
  <c r="E21" i="3"/>
  <c r="S37" i="3"/>
  <c r="Z37" i="3" s="1"/>
  <c r="F21" i="3"/>
  <c r="T19" i="3"/>
  <c r="C39" i="3"/>
  <c r="C21" i="3"/>
  <c r="S16" i="2"/>
  <c r="B19" i="2"/>
  <c r="C19" i="2"/>
  <c r="R17" i="2"/>
  <c r="Q16" i="2"/>
  <c r="F19" i="2"/>
  <c r="G21" i="2" s="1"/>
  <c r="Q15" i="2"/>
  <c r="P15" i="2"/>
  <c r="P16" i="2"/>
  <c r="T12" i="2"/>
  <c r="T10" i="2"/>
  <c r="T8" i="2"/>
  <c r="T11" i="2"/>
  <c r="T9" i="2"/>
  <c r="R18" i="2"/>
  <c r="R16" i="2"/>
  <c r="E19" i="2"/>
  <c r="R15" i="2"/>
  <c r="O19" i="2"/>
  <c r="P18" i="2"/>
  <c r="S17" i="2"/>
  <c r="Q18" i="2"/>
  <c r="R53" i="2"/>
  <c r="R51" i="2"/>
  <c r="R49" i="2"/>
  <c r="R48" i="2"/>
  <c r="R46" i="2"/>
  <c r="R44" i="2"/>
  <c r="O55" i="2"/>
  <c r="Q46" i="2"/>
  <c r="D55" i="2"/>
  <c r="P17" i="2"/>
  <c r="S15" i="2"/>
  <c r="S18" i="2"/>
  <c r="B55" i="2"/>
  <c r="C57" i="2" s="1"/>
  <c r="S53" i="2"/>
  <c r="R43" i="2"/>
  <c r="E55" i="2"/>
  <c r="Q54" i="2"/>
  <c r="Q52" i="2"/>
  <c r="Q50" i="2"/>
  <c r="Q47" i="2"/>
  <c r="Q45" i="2"/>
  <c r="Q43" i="2"/>
  <c r="S49" i="2"/>
  <c r="S48" i="2"/>
  <c r="S46" i="2"/>
  <c r="Z46" i="2" s="1"/>
  <c r="S44" i="2"/>
  <c r="Z44" i="2" s="1"/>
  <c r="Q44" i="2"/>
  <c r="S45" i="2"/>
  <c r="Z45" i="2" s="1"/>
  <c r="Q49" i="2"/>
  <c r="S50" i="2"/>
  <c r="Q51" i="2"/>
  <c r="S52" i="2"/>
  <c r="Q53" i="2"/>
  <c r="S54" i="2"/>
  <c r="D19" i="2"/>
  <c r="Q17" i="2"/>
  <c r="P49" i="2"/>
  <c r="R50" i="2"/>
  <c r="P51" i="2"/>
  <c r="R52" i="2"/>
  <c r="P43" i="2"/>
  <c r="P45" i="2"/>
  <c r="P47" i="2"/>
  <c r="P50" i="2"/>
  <c r="P52" i="2"/>
  <c r="P54" i="2"/>
  <c r="F55" i="2"/>
  <c r="G57" i="2" s="1"/>
  <c r="S51" i="2"/>
  <c r="D73" i="1"/>
  <c r="O37" i="1"/>
  <c r="O55" i="1"/>
  <c r="O73" i="1"/>
  <c r="P7" i="1"/>
  <c r="C73" i="1"/>
  <c r="E73" i="1"/>
  <c r="B19" i="1"/>
  <c r="T7" i="1"/>
  <c r="P11" i="1"/>
  <c r="R8" i="1"/>
  <c r="E55" i="1"/>
  <c r="C55" i="1"/>
  <c r="S18" i="1"/>
  <c r="S14" i="1"/>
  <c r="S10" i="1"/>
  <c r="Z10" i="1" s="1"/>
  <c r="S17" i="1"/>
  <c r="S13" i="1"/>
  <c r="S9" i="1"/>
  <c r="Z9" i="1" s="1"/>
  <c r="S16" i="1"/>
  <c r="S12" i="1"/>
  <c r="S8" i="1"/>
  <c r="Z8" i="1" s="1"/>
  <c r="R14" i="1"/>
  <c r="P16" i="1"/>
  <c r="P15" i="1"/>
  <c r="R12" i="1"/>
  <c r="S11" i="1"/>
  <c r="Z11" i="1" s="1"/>
  <c r="D55" i="1"/>
  <c r="F55" i="1"/>
  <c r="R18" i="1"/>
  <c r="R10" i="1"/>
  <c r="S15" i="1"/>
  <c r="S7" i="1"/>
  <c r="Z7" i="1" s="1"/>
  <c r="T11" i="1"/>
  <c r="T10" i="1"/>
  <c r="Q7" i="1"/>
  <c r="B55" i="1"/>
  <c r="R7" i="1"/>
  <c r="R16" i="1"/>
  <c r="E37" i="1"/>
  <c r="P8" i="1"/>
  <c r="P12" i="1"/>
  <c r="Q18" i="1"/>
  <c r="Q16" i="1"/>
  <c r="Q14" i="1"/>
  <c r="Q12" i="1"/>
  <c r="Q10" i="1"/>
  <c r="Q8" i="1"/>
  <c r="T8" i="1"/>
  <c r="T12" i="1"/>
  <c r="O19" i="1"/>
  <c r="C19" i="1"/>
  <c r="F37" i="1"/>
  <c r="B37" i="1"/>
  <c r="B73" i="1"/>
  <c r="F73" i="1"/>
  <c r="P9" i="1"/>
  <c r="P13" i="1"/>
  <c r="P17" i="1"/>
  <c r="R17" i="1"/>
  <c r="R15" i="1"/>
  <c r="R13" i="1"/>
  <c r="R11" i="1"/>
  <c r="R9" i="1"/>
  <c r="T9" i="1"/>
  <c r="F19" i="1"/>
  <c r="C37" i="1"/>
  <c r="P10" i="1"/>
  <c r="P14" i="1"/>
  <c r="P18" i="1"/>
  <c r="Q17" i="1"/>
  <c r="Q15" i="1"/>
  <c r="Q13" i="1"/>
  <c r="Q11" i="1"/>
  <c r="Q9" i="1"/>
  <c r="D37" i="1"/>
  <c r="D19" i="1"/>
  <c r="E19" i="1"/>
  <c r="G110" i="14" l="1"/>
  <c r="H115" i="14" s="1"/>
  <c r="P26" i="14"/>
  <c r="C95" i="14"/>
  <c r="Q36" i="14"/>
  <c r="D95" i="14"/>
  <c r="G95" i="14"/>
  <c r="P68" i="14"/>
  <c r="C126" i="14"/>
  <c r="R27" i="14"/>
  <c r="E95" i="14"/>
  <c r="Q70" i="14"/>
  <c r="D126" i="14"/>
  <c r="G114" i="14"/>
  <c r="G126" i="14"/>
  <c r="S43" i="14"/>
  <c r="Z43" i="14" s="1"/>
  <c r="F110" i="14"/>
  <c r="G115" i="14" s="1"/>
  <c r="R71" i="14"/>
  <c r="E126" i="14"/>
  <c r="C55" i="14"/>
  <c r="C110" i="14"/>
  <c r="C85" i="14"/>
  <c r="S62" i="14"/>
  <c r="Z62" i="14" s="1"/>
  <c r="F126" i="14"/>
  <c r="G80" i="14"/>
  <c r="Q51" i="14"/>
  <c r="D110" i="14"/>
  <c r="S25" i="14"/>
  <c r="Z25" i="14" s="1"/>
  <c r="F95" i="14"/>
  <c r="R43" i="14"/>
  <c r="E110" i="14"/>
  <c r="V111" i="3"/>
  <c r="Q129" i="4"/>
  <c r="R111" i="4"/>
  <c r="S111" i="4"/>
  <c r="O93" i="4"/>
  <c r="U235" i="7"/>
  <c r="R93" i="4"/>
  <c r="S93" i="4"/>
  <c r="R57" i="4"/>
  <c r="S57" i="4"/>
  <c r="P57" i="4"/>
  <c r="O111" i="4"/>
  <c r="O129" i="4"/>
  <c r="P75" i="4"/>
  <c r="P111" i="4"/>
  <c r="Q111" i="4"/>
  <c r="Q39" i="4"/>
  <c r="P39" i="4"/>
  <c r="O57" i="4"/>
  <c r="P129" i="4"/>
  <c r="Q75" i="4"/>
  <c r="R39" i="4"/>
  <c r="S39" i="4"/>
  <c r="Q93" i="4"/>
  <c r="P93" i="4"/>
  <c r="Q57" i="4"/>
  <c r="R75" i="4"/>
  <c r="S75" i="4"/>
  <c r="O39" i="4"/>
  <c r="R129" i="4"/>
  <c r="S129" i="4"/>
  <c r="V451" i="7"/>
  <c r="V111" i="7"/>
  <c r="V57" i="7"/>
  <c r="U74" i="7"/>
  <c r="V75" i="7"/>
  <c r="T217" i="7"/>
  <c r="T218" i="7"/>
  <c r="U271" i="7"/>
  <c r="V39" i="7"/>
  <c r="U359" i="7"/>
  <c r="U199" i="7"/>
  <c r="U200" i="7"/>
  <c r="V200" i="7"/>
  <c r="T235" i="7"/>
  <c r="T236" i="7"/>
  <c r="T289" i="7"/>
  <c r="T290" i="7"/>
  <c r="U431" i="7"/>
  <c r="U377" i="7"/>
  <c r="U217" i="7"/>
  <c r="U218" i="7"/>
  <c r="V218" i="7"/>
  <c r="U181" i="7"/>
  <c r="U485" i="7"/>
  <c r="U450" i="7" s="1"/>
  <c r="V325" i="7"/>
  <c r="T271" i="7"/>
  <c r="T272" i="7"/>
  <c r="V182" i="7"/>
  <c r="U128" i="7"/>
  <c r="V129" i="7"/>
  <c r="U395" i="7"/>
  <c r="U272" i="7"/>
  <c r="T199" i="7"/>
  <c r="T200" i="7"/>
  <c r="T253" i="7"/>
  <c r="T254" i="7"/>
  <c r="U56" i="5"/>
  <c r="V57" i="5"/>
  <c r="U143" i="6"/>
  <c r="P92" i="6"/>
  <c r="U47" i="14"/>
  <c r="U28" i="14"/>
  <c r="U43" i="14"/>
  <c r="T143" i="6"/>
  <c r="U92" i="6"/>
  <c r="V92" i="6"/>
  <c r="U45" i="14"/>
  <c r="U46" i="14"/>
  <c r="T92" i="6"/>
  <c r="U29" i="14"/>
  <c r="U44" i="14"/>
  <c r="T54" i="14"/>
  <c r="T52" i="14"/>
  <c r="T50" i="14"/>
  <c r="T48" i="14"/>
  <c r="T46" i="14"/>
  <c r="T44" i="14"/>
  <c r="T51" i="14"/>
  <c r="T47" i="14"/>
  <c r="T43" i="14"/>
  <c r="T53" i="14"/>
  <c r="T49" i="14"/>
  <c r="T45" i="14"/>
  <c r="U74" i="6"/>
  <c r="V74" i="6"/>
  <c r="T27" i="14"/>
  <c r="T25" i="14"/>
  <c r="T26" i="14"/>
  <c r="T39" i="6"/>
  <c r="T56" i="5"/>
  <c r="T57" i="5"/>
  <c r="G145" i="6"/>
  <c r="H145" i="6"/>
  <c r="U39" i="6"/>
  <c r="U57" i="5"/>
  <c r="T93" i="3"/>
  <c r="U93" i="3"/>
  <c r="V93" i="3"/>
  <c r="T39" i="3"/>
  <c r="U39" i="3"/>
  <c r="V39" i="3"/>
  <c r="T111" i="3"/>
  <c r="U111" i="3"/>
  <c r="H39" i="1"/>
  <c r="G74" i="1"/>
  <c r="H74" i="1"/>
  <c r="H21" i="1"/>
  <c r="Q49" i="14"/>
  <c r="H57" i="1"/>
  <c r="G127" i="6"/>
  <c r="R44" i="14"/>
  <c r="U56" i="7"/>
  <c r="U11" i="14"/>
  <c r="U65" i="14"/>
  <c r="R31" i="14"/>
  <c r="U38" i="7"/>
  <c r="U341" i="7"/>
  <c r="V343" i="7" s="1"/>
  <c r="U110" i="7"/>
  <c r="U20" i="7"/>
  <c r="S26" i="14"/>
  <c r="Z26" i="14" s="1"/>
  <c r="S30" i="14"/>
  <c r="R28" i="14"/>
  <c r="P61" i="14"/>
  <c r="R45" i="14"/>
  <c r="U10" i="14"/>
  <c r="Q47" i="14"/>
  <c r="U73" i="1"/>
  <c r="V74" i="1" s="1"/>
  <c r="U64" i="14"/>
  <c r="R53" i="14"/>
  <c r="D55" i="14"/>
  <c r="D57" i="14" s="1"/>
  <c r="R51" i="14"/>
  <c r="R46" i="14"/>
  <c r="Q46" i="14"/>
  <c r="U74" i="5"/>
  <c r="Q35" i="14"/>
  <c r="Q26" i="14"/>
  <c r="G361" i="7"/>
  <c r="G360" i="7"/>
  <c r="G486" i="7"/>
  <c r="G415" i="7"/>
  <c r="G414" i="7"/>
  <c r="G343" i="7"/>
  <c r="G342" i="7"/>
  <c r="G451" i="7"/>
  <c r="G450" i="7"/>
  <c r="G433" i="7"/>
  <c r="G432" i="7"/>
  <c r="S61" i="14"/>
  <c r="Z61" i="14" s="1"/>
  <c r="U63" i="14"/>
  <c r="G379" i="7"/>
  <c r="G378" i="7"/>
  <c r="S64" i="14"/>
  <c r="Z64" i="14" s="1"/>
  <c r="Q29" i="14"/>
  <c r="U62" i="14"/>
  <c r="G397" i="7"/>
  <c r="G396" i="7"/>
  <c r="Q48" i="14"/>
  <c r="Q45" i="14"/>
  <c r="Q52" i="14"/>
  <c r="Q44" i="14"/>
  <c r="Q50" i="14"/>
  <c r="Q53" i="14"/>
  <c r="Q63" i="14"/>
  <c r="Q43" i="14"/>
  <c r="Q54" i="14"/>
  <c r="Q68" i="14"/>
  <c r="Q67" i="14"/>
  <c r="S45" i="14"/>
  <c r="Z45" i="14" s="1"/>
  <c r="Q66" i="14"/>
  <c r="P35" i="14"/>
  <c r="Q64" i="14"/>
  <c r="Q62" i="14"/>
  <c r="Q69" i="14"/>
  <c r="S46" i="14"/>
  <c r="Z46" i="14" s="1"/>
  <c r="S44" i="14"/>
  <c r="Z44" i="14" s="1"/>
  <c r="D56" i="1"/>
  <c r="O20" i="1"/>
  <c r="P34" i="14"/>
  <c r="D73" i="14"/>
  <c r="Q72" i="14"/>
  <c r="Q65" i="14"/>
  <c r="S48" i="14"/>
  <c r="S47" i="14"/>
  <c r="Z47" i="14" s="1"/>
  <c r="P30" i="14"/>
  <c r="Q71" i="14"/>
  <c r="Q61" i="14"/>
  <c r="S63" i="14"/>
  <c r="Z63" i="14" s="1"/>
  <c r="Q33" i="14"/>
  <c r="Q25" i="14"/>
  <c r="Q30" i="14"/>
  <c r="P67" i="14"/>
  <c r="C73" i="14"/>
  <c r="C20" i="14" s="1"/>
  <c r="E37" i="14"/>
  <c r="R35" i="14"/>
  <c r="S65" i="14"/>
  <c r="Z65" i="14" s="1"/>
  <c r="Q31" i="14"/>
  <c r="Q34" i="14"/>
  <c r="Q32" i="14"/>
  <c r="Q28" i="14"/>
  <c r="P72" i="14"/>
  <c r="P71" i="14"/>
  <c r="R33" i="14"/>
  <c r="S66" i="14"/>
  <c r="Q27" i="14"/>
  <c r="D37" i="14"/>
  <c r="P66" i="14"/>
  <c r="R34" i="14"/>
  <c r="R29" i="14"/>
  <c r="F20" i="1"/>
  <c r="E74" i="1"/>
  <c r="U61" i="14"/>
  <c r="R64" i="14"/>
  <c r="P51" i="14"/>
  <c r="R61" i="14"/>
  <c r="P44" i="14"/>
  <c r="E73" i="14"/>
  <c r="R72" i="14"/>
  <c r="R63" i="14"/>
  <c r="R66" i="14"/>
  <c r="P49" i="14"/>
  <c r="U125" i="6"/>
  <c r="U21" i="6"/>
  <c r="T55" i="1"/>
  <c r="R37" i="1"/>
  <c r="Q55" i="1"/>
  <c r="S37" i="1"/>
  <c r="Q73" i="1"/>
  <c r="P28" i="14"/>
  <c r="P29" i="14"/>
  <c r="T37" i="1"/>
  <c r="Q37" i="1"/>
  <c r="F57" i="1"/>
  <c r="R52" i="14"/>
  <c r="R50" i="14"/>
  <c r="R54" i="14"/>
  <c r="R67" i="14"/>
  <c r="R62" i="14"/>
  <c r="R68" i="14"/>
  <c r="R70" i="14"/>
  <c r="C37" i="14"/>
  <c r="P27" i="14"/>
  <c r="P32" i="14"/>
  <c r="R48" i="14"/>
  <c r="P43" i="14"/>
  <c r="P47" i="14"/>
  <c r="P52" i="14"/>
  <c r="S28" i="14"/>
  <c r="Z28" i="14" s="1"/>
  <c r="S27" i="14"/>
  <c r="Z27" i="14" s="1"/>
  <c r="P64" i="14"/>
  <c r="P70" i="14"/>
  <c r="P63" i="14"/>
  <c r="R26" i="14"/>
  <c r="R25" i="14"/>
  <c r="R32" i="14"/>
  <c r="R73" i="1"/>
  <c r="P37" i="1"/>
  <c r="P55" i="1"/>
  <c r="R55" i="1"/>
  <c r="P36" i="14"/>
  <c r="P25" i="14"/>
  <c r="P48" i="14"/>
  <c r="P50" i="14"/>
  <c r="P53" i="14"/>
  <c r="G56" i="1"/>
  <c r="S73" i="1"/>
  <c r="E55" i="14"/>
  <c r="R49" i="14"/>
  <c r="R47" i="14"/>
  <c r="P69" i="14"/>
  <c r="R69" i="14"/>
  <c r="R65" i="14"/>
  <c r="P31" i="14"/>
  <c r="P33" i="14"/>
  <c r="P46" i="14"/>
  <c r="P54" i="14"/>
  <c r="P45" i="14"/>
  <c r="S29" i="14"/>
  <c r="Z29" i="14" s="1"/>
  <c r="P62" i="14"/>
  <c r="P65" i="14"/>
  <c r="R36" i="14"/>
  <c r="R30" i="14"/>
  <c r="T73" i="1"/>
  <c r="P73" i="1"/>
  <c r="S55" i="1"/>
  <c r="U37" i="1"/>
  <c r="V39" i="1" s="1"/>
  <c r="U55" i="1"/>
  <c r="V57" i="1" s="1"/>
  <c r="U19" i="1"/>
  <c r="V21" i="1" s="1"/>
  <c r="P21" i="3"/>
  <c r="U21" i="3"/>
  <c r="C21" i="2"/>
  <c r="G57" i="1"/>
  <c r="G55" i="14"/>
  <c r="H57" i="14" s="1"/>
  <c r="G73" i="14"/>
  <c r="H74" i="14" s="1"/>
  <c r="T72" i="14"/>
  <c r="G39" i="1"/>
  <c r="G38" i="1"/>
  <c r="G20" i="1"/>
  <c r="G21" i="1"/>
  <c r="T71" i="14"/>
  <c r="T70" i="14"/>
  <c r="E378" i="7"/>
  <c r="E451" i="7"/>
  <c r="T69" i="14"/>
  <c r="T55" i="7"/>
  <c r="T68" i="14"/>
  <c r="D450" i="7"/>
  <c r="B56" i="14"/>
  <c r="T67" i="14"/>
  <c r="O56" i="14"/>
  <c r="S70" i="14"/>
  <c r="T61" i="14"/>
  <c r="T9" i="14"/>
  <c r="S52" i="14"/>
  <c r="S34" i="14"/>
  <c r="S33" i="14"/>
  <c r="S18" i="14"/>
  <c r="S54" i="14"/>
  <c r="S50" i="14"/>
  <c r="S72" i="14"/>
  <c r="F73" i="14"/>
  <c r="T64" i="14"/>
  <c r="T66" i="14"/>
  <c r="S31" i="14"/>
  <c r="S53" i="14"/>
  <c r="S51" i="14"/>
  <c r="S69" i="14"/>
  <c r="S71" i="14"/>
  <c r="S67" i="14"/>
  <c r="T62" i="14"/>
  <c r="T65" i="14"/>
  <c r="C21" i="14"/>
  <c r="O38" i="14"/>
  <c r="S36" i="14"/>
  <c r="S32" i="14"/>
  <c r="S35" i="14"/>
  <c r="F55" i="14"/>
  <c r="S68" i="14"/>
  <c r="D21" i="14"/>
  <c r="Q19" i="14"/>
  <c r="T63" i="14"/>
  <c r="T8" i="14"/>
  <c r="T7" i="14"/>
  <c r="P19" i="14"/>
  <c r="B20" i="14"/>
  <c r="O20" i="14"/>
  <c r="C57" i="14"/>
  <c r="F37" i="14"/>
  <c r="B38" i="14"/>
  <c r="F19" i="14"/>
  <c r="S49" i="14"/>
  <c r="D415" i="7"/>
  <c r="T73" i="7"/>
  <c r="T334" i="7"/>
  <c r="T180" i="7"/>
  <c r="T182" i="7" s="1"/>
  <c r="T127" i="7"/>
  <c r="T449" i="7" s="1"/>
  <c r="T91" i="7"/>
  <c r="T413" i="7" s="1"/>
  <c r="T37" i="7"/>
  <c r="T39" i="7" s="1"/>
  <c r="T19" i="7"/>
  <c r="T120" i="6"/>
  <c r="T333" i="7"/>
  <c r="T109" i="7"/>
  <c r="D127" i="6"/>
  <c r="E127" i="6"/>
  <c r="E379" i="7"/>
  <c r="F397" i="7"/>
  <c r="C360" i="7"/>
  <c r="C450" i="7"/>
  <c r="E414" i="7"/>
  <c r="F451" i="7"/>
  <c r="C343" i="7"/>
  <c r="D343" i="7"/>
  <c r="Q74" i="5"/>
  <c r="C451" i="7"/>
  <c r="D361" i="7"/>
  <c r="P93" i="3"/>
  <c r="R93" i="3"/>
  <c r="Q236" i="7"/>
  <c r="F361" i="7"/>
  <c r="D486" i="7"/>
  <c r="F343" i="7"/>
  <c r="D396" i="7"/>
  <c r="F432" i="7"/>
  <c r="C414" i="7"/>
  <c r="S125" i="6"/>
  <c r="Z125" i="6" s="1"/>
  <c r="F127" i="6"/>
  <c r="R125" i="6"/>
  <c r="E397" i="7"/>
  <c r="C361" i="7"/>
  <c r="C432" i="7"/>
  <c r="C127" i="6"/>
  <c r="Q92" i="6"/>
  <c r="E343" i="7"/>
  <c r="D451" i="7"/>
  <c r="F342" i="7"/>
  <c r="C396" i="7"/>
  <c r="E433" i="7"/>
  <c r="D379" i="7"/>
  <c r="P125" i="6"/>
  <c r="P127" i="6" s="1"/>
  <c r="F379" i="7"/>
  <c r="D433" i="7"/>
  <c r="E415" i="7"/>
  <c r="B414" i="7"/>
  <c r="F486" i="7"/>
  <c r="B378" i="7"/>
  <c r="C486" i="7"/>
  <c r="B342" i="7"/>
  <c r="E432" i="7"/>
  <c r="E342" i="7"/>
  <c r="C397" i="7"/>
  <c r="C415" i="7"/>
  <c r="E396" i="7"/>
  <c r="B360" i="7"/>
  <c r="B432" i="7"/>
  <c r="B450" i="7"/>
  <c r="F415" i="7"/>
  <c r="E360" i="7"/>
  <c r="E450" i="7"/>
  <c r="C433" i="7"/>
  <c r="E361" i="7"/>
  <c r="D397" i="7"/>
  <c r="R143" i="6"/>
  <c r="S271" i="7"/>
  <c r="S431" i="7"/>
  <c r="Z431" i="7" s="1"/>
  <c r="Q218" i="7"/>
  <c r="P217" i="7"/>
  <c r="P377" i="7"/>
  <c r="R217" i="7"/>
  <c r="R377" i="7"/>
  <c r="P325" i="7"/>
  <c r="Q181" i="7"/>
  <c r="Q341" i="7"/>
  <c r="S217" i="7"/>
  <c r="S377" i="7"/>
  <c r="Z377" i="7" s="1"/>
  <c r="P271" i="7"/>
  <c r="P431" i="7"/>
  <c r="F360" i="7"/>
  <c r="B396" i="7"/>
  <c r="F396" i="7"/>
  <c r="F450" i="7"/>
  <c r="Q125" i="6"/>
  <c r="Q253" i="7"/>
  <c r="Q413" i="7"/>
  <c r="R235" i="7"/>
  <c r="R395" i="7"/>
  <c r="P289" i="7"/>
  <c r="Q199" i="7"/>
  <c r="Q359" i="7"/>
  <c r="R253" i="7"/>
  <c r="R413" i="7"/>
  <c r="R181" i="7"/>
  <c r="R341" i="7"/>
  <c r="P235" i="7"/>
  <c r="P395" i="7"/>
  <c r="R271" i="7"/>
  <c r="R431" i="7"/>
  <c r="F433" i="7"/>
  <c r="D360" i="7"/>
  <c r="C378" i="7"/>
  <c r="C379" i="7"/>
  <c r="F414" i="7"/>
  <c r="D432" i="7"/>
  <c r="D378" i="7"/>
  <c r="C342" i="7"/>
  <c r="S181" i="7"/>
  <c r="S341" i="7"/>
  <c r="Z341" i="7" s="1"/>
  <c r="Q271" i="7"/>
  <c r="Q431" i="7"/>
  <c r="P253" i="7"/>
  <c r="P413" i="7"/>
  <c r="P415" i="7" s="1"/>
  <c r="P200" i="7"/>
  <c r="P199" i="7"/>
  <c r="P359" i="7"/>
  <c r="Q235" i="7"/>
  <c r="Q395" i="7"/>
  <c r="Q289" i="7"/>
  <c r="O485" i="7"/>
  <c r="O342" i="7" s="1"/>
  <c r="D342" i="7"/>
  <c r="E486" i="7"/>
  <c r="S235" i="7"/>
  <c r="S395" i="7"/>
  <c r="Z395" i="7" s="1"/>
  <c r="R199" i="7"/>
  <c r="R359" i="7"/>
  <c r="S199" i="7"/>
  <c r="S359" i="7"/>
  <c r="Z359" i="7" s="1"/>
  <c r="R325" i="7"/>
  <c r="R289" i="7"/>
  <c r="P181" i="7"/>
  <c r="P341" i="7"/>
  <c r="Q217" i="7"/>
  <c r="Q377" i="7"/>
  <c r="S253" i="7"/>
  <c r="S413" i="7"/>
  <c r="Z413" i="7" s="1"/>
  <c r="S289" i="7"/>
  <c r="F378" i="7"/>
  <c r="D414" i="7"/>
  <c r="R182" i="7"/>
  <c r="Q182" i="7"/>
  <c r="S272" i="7"/>
  <c r="R218" i="7"/>
  <c r="R290" i="7"/>
  <c r="S182" i="7"/>
  <c r="Q254" i="7"/>
  <c r="S236" i="7"/>
  <c r="Q272" i="7"/>
  <c r="R200" i="7"/>
  <c r="Q200" i="7"/>
  <c r="R272" i="7"/>
  <c r="Q325" i="7"/>
  <c r="S218" i="7"/>
  <c r="R236" i="7"/>
  <c r="P218" i="7"/>
  <c r="S325" i="7"/>
  <c r="P254" i="7"/>
  <c r="P290" i="7"/>
  <c r="S200" i="7"/>
  <c r="R254" i="7"/>
  <c r="S254" i="7"/>
  <c r="Q290" i="7"/>
  <c r="S290" i="7"/>
  <c r="P111" i="7"/>
  <c r="O110" i="7"/>
  <c r="S57" i="7"/>
  <c r="P57" i="7"/>
  <c r="P39" i="7"/>
  <c r="S143" i="6"/>
  <c r="Z143" i="6" s="1"/>
  <c r="P143" i="6"/>
  <c r="R21" i="3"/>
  <c r="S111" i="7"/>
  <c r="O20" i="7"/>
  <c r="O92" i="7"/>
  <c r="Q143" i="6"/>
  <c r="C56" i="1"/>
  <c r="S74" i="6"/>
  <c r="O128" i="7"/>
  <c r="O38" i="7"/>
  <c r="O74" i="7"/>
  <c r="Q163" i="7"/>
  <c r="Q20" i="7" s="1"/>
  <c r="S163" i="7"/>
  <c r="Q111" i="7"/>
  <c r="R163" i="7"/>
  <c r="P163" i="7"/>
  <c r="R57" i="7"/>
  <c r="D164" i="7"/>
  <c r="R127" i="7"/>
  <c r="P127" i="7"/>
  <c r="Q93" i="7"/>
  <c r="R93" i="7"/>
  <c r="P93" i="7"/>
  <c r="S21" i="7"/>
  <c r="F129" i="7"/>
  <c r="R75" i="7"/>
  <c r="S75" i="7"/>
  <c r="C129" i="7"/>
  <c r="Q57" i="7"/>
  <c r="F164" i="7"/>
  <c r="S93" i="7"/>
  <c r="S127" i="7"/>
  <c r="Z127" i="7" s="1"/>
  <c r="E129" i="7"/>
  <c r="D129" i="7"/>
  <c r="S39" i="7"/>
  <c r="Q39" i="7"/>
  <c r="R111" i="7"/>
  <c r="Q75" i="7"/>
  <c r="P21" i="7"/>
  <c r="P75" i="7"/>
  <c r="R39" i="7"/>
  <c r="R21" i="7"/>
  <c r="Q127" i="7"/>
  <c r="Q449" i="7" s="1"/>
  <c r="Q21" i="7"/>
  <c r="P74" i="6"/>
  <c r="R74" i="6"/>
  <c r="T74" i="6"/>
  <c r="Q74" i="6"/>
  <c r="S92" i="6"/>
  <c r="R92" i="6"/>
  <c r="D74" i="1"/>
  <c r="S93" i="3"/>
  <c r="S39" i="6"/>
  <c r="F74" i="1"/>
  <c r="B56" i="1"/>
  <c r="E56" i="1"/>
  <c r="S21" i="3"/>
  <c r="Q21" i="6"/>
  <c r="Q39" i="6"/>
  <c r="R39" i="6"/>
  <c r="P39" i="6"/>
  <c r="S21" i="6"/>
  <c r="R21" i="6"/>
  <c r="T21" i="6"/>
  <c r="S38" i="5"/>
  <c r="Q20" i="5"/>
  <c r="R74" i="5"/>
  <c r="P38" i="5"/>
  <c r="P39" i="5"/>
  <c r="P21" i="5"/>
  <c r="P20" i="5"/>
  <c r="Q39" i="5"/>
  <c r="Q38" i="5"/>
  <c r="S57" i="5"/>
  <c r="S56" i="5"/>
  <c r="Q57" i="5"/>
  <c r="Q56" i="5"/>
  <c r="S74" i="5"/>
  <c r="T74" i="5"/>
  <c r="R57" i="5"/>
  <c r="R56" i="5"/>
  <c r="Q21" i="5"/>
  <c r="R39" i="5"/>
  <c r="R38" i="5"/>
  <c r="S39" i="5"/>
  <c r="P57" i="5"/>
  <c r="P56" i="5"/>
  <c r="S21" i="4"/>
  <c r="O21" i="4"/>
  <c r="Q21" i="4"/>
  <c r="R21" i="4"/>
  <c r="P21" i="4"/>
  <c r="R111" i="3"/>
  <c r="S111" i="3"/>
  <c r="Q111" i="3"/>
  <c r="Q93" i="3"/>
  <c r="P39" i="3"/>
  <c r="T21" i="3"/>
  <c r="R39" i="3"/>
  <c r="Q39" i="3"/>
  <c r="P57" i="3"/>
  <c r="Q21" i="3"/>
  <c r="Q57" i="3"/>
  <c r="S39" i="3"/>
  <c r="Q55" i="2"/>
  <c r="S55" i="2"/>
  <c r="T57" i="2" s="1"/>
  <c r="Q19" i="2"/>
  <c r="S19" i="2"/>
  <c r="R55" i="2"/>
  <c r="E57" i="2"/>
  <c r="E21" i="2"/>
  <c r="D21" i="2"/>
  <c r="D57" i="2"/>
  <c r="P19" i="2"/>
  <c r="F57" i="2"/>
  <c r="P55" i="2"/>
  <c r="R19" i="2"/>
  <c r="T19" i="2"/>
  <c r="F21" i="2"/>
  <c r="E57" i="1"/>
  <c r="E20" i="1"/>
  <c r="F56" i="1"/>
  <c r="O56" i="1"/>
  <c r="D38" i="1"/>
  <c r="B38" i="1"/>
  <c r="E38" i="1"/>
  <c r="B20" i="1"/>
  <c r="F38" i="1"/>
  <c r="C39" i="1"/>
  <c r="C38" i="1"/>
  <c r="O38" i="1"/>
  <c r="D57" i="1"/>
  <c r="D21" i="1"/>
  <c r="D20" i="1"/>
  <c r="C21" i="1"/>
  <c r="C20" i="1"/>
  <c r="C74" i="1"/>
  <c r="D39" i="1"/>
  <c r="C57" i="1"/>
  <c r="F39" i="1"/>
  <c r="E21" i="1"/>
  <c r="P19" i="1"/>
  <c r="P21" i="1" s="1"/>
  <c r="R19" i="1"/>
  <c r="F21" i="1"/>
  <c r="E39" i="1"/>
  <c r="Q19" i="1"/>
  <c r="T19" i="1"/>
  <c r="S19" i="1"/>
  <c r="F131" i="14" l="1"/>
  <c r="F130" i="14"/>
  <c r="D100" i="14"/>
  <c r="D99" i="14"/>
  <c r="E114" i="14"/>
  <c r="E115" i="14"/>
  <c r="D114" i="14"/>
  <c r="D115" i="14"/>
  <c r="E131" i="14"/>
  <c r="E130" i="14"/>
  <c r="G130" i="14"/>
  <c r="G131" i="14"/>
  <c r="H131" i="14"/>
  <c r="D131" i="14"/>
  <c r="D130" i="14"/>
  <c r="C130" i="14"/>
  <c r="C131" i="14"/>
  <c r="C99" i="14"/>
  <c r="C100" i="14"/>
  <c r="F100" i="14"/>
  <c r="F99" i="14"/>
  <c r="G84" i="14"/>
  <c r="G85" i="14"/>
  <c r="H85" i="14"/>
  <c r="C115" i="14"/>
  <c r="C114" i="14"/>
  <c r="F115" i="14"/>
  <c r="F114" i="14"/>
  <c r="E99" i="14"/>
  <c r="E100" i="14"/>
  <c r="G99" i="14"/>
  <c r="G100" i="14"/>
  <c r="H100" i="14"/>
  <c r="S38" i="7"/>
  <c r="Z163" i="7"/>
  <c r="R92" i="7"/>
  <c r="T415" i="7"/>
  <c r="U451" i="7"/>
  <c r="T359" i="7"/>
  <c r="T431" i="7"/>
  <c r="T395" i="7"/>
  <c r="U397" i="7" s="1"/>
  <c r="T377" i="7"/>
  <c r="U378" i="7"/>
  <c r="V379" i="7"/>
  <c r="U360" i="7"/>
  <c r="V361" i="7"/>
  <c r="U432" i="7"/>
  <c r="V433" i="7"/>
  <c r="U396" i="7"/>
  <c r="V397" i="7"/>
  <c r="V486" i="7"/>
  <c r="V145" i="6"/>
  <c r="Q145" i="6"/>
  <c r="T55" i="14"/>
  <c r="V127" i="6"/>
  <c r="T145" i="6"/>
  <c r="U145" i="6"/>
  <c r="U55" i="14"/>
  <c r="T125" i="6"/>
  <c r="E57" i="14"/>
  <c r="U182" i="7"/>
  <c r="U39" i="7"/>
  <c r="T93" i="7"/>
  <c r="P128" i="7"/>
  <c r="Q164" i="7"/>
  <c r="U57" i="7"/>
  <c r="D56" i="14"/>
  <c r="U111" i="7"/>
  <c r="U342" i="7"/>
  <c r="U129" i="7"/>
  <c r="U75" i="7"/>
  <c r="U325" i="7"/>
  <c r="U21" i="7"/>
  <c r="S39" i="1"/>
  <c r="C56" i="14"/>
  <c r="D74" i="14"/>
  <c r="Q55" i="14"/>
  <c r="R74" i="1"/>
  <c r="R128" i="7"/>
  <c r="S74" i="1"/>
  <c r="U74" i="1"/>
  <c r="E39" i="14"/>
  <c r="D39" i="14"/>
  <c r="E56" i="14"/>
  <c r="Q73" i="14"/>
  <c r="Q37" i="14"/>
  <c r="Q56" i="1"/>
  <c r="D20" i="14"/>
  <c r="C74" i="14"/>
  <c r="D38" i="14"/>
  <c r="E74" i="14"/>
  <c r="U73" i="14"/>
  <c r="V74" i="14" s="1"/>
  <c r="C39" i="14"/>
  <c r="P55" i="14"/>
  <c r="P57" i="14" s="1"/>
  <c r="C38" i="14"/>
  <c r="P73" i="14"/>
  <c r="P74" i="14" s="1"/>
  <c r="P37" i="14"/>
  <c r="P39" i="14" s="1"/>
  <c r="E38" i="14"/>
  <c r="F74" i="14"/>
  <c r="R55" i="14"/>
  <c r="R37" i="14"/>
  <c r="R73" i="14"/>
  <c r="R38" i="1"/>
  <c r="U21" i="1"/>
  <c r="U20" i="1"/>
  <c r="T39" i="1"/>
  <c r="T38" i="1"/>
  <c r="T74" i="1"/>
  <c r="S38" i="1"/>
  <c r="U21" i="2"/>
  <c r="U56" i="1"/>
  <c r="U57" i="1"/>
  <c r="S56" i="1"/>
  <c r="S57" i="1"/>
  <c r="R57" i="1"/>
  <c r="R56" i="1"/>
  <c r="P56" i="1"/>
  <c r="P57" i="1"/>
  <c r="Q39" i="1"/>
  <c r="Q38" i="1"/>
  <c r="T57" i="1"/>
  <c r="R39" i="1"/>
  <c r="Q57" i="1"/>
  <c r="P39" i="1"/>
  <c r="P38" i="1"/>
  <c r="U39" i="1"/>
  <c r="U38" i="1"/>
  <c r="T56" i="1"/>
  <c r="G74" i="14"/>
  <c r="G57" i="14"/>
  <c r="G56" i="14"/>
  <c r="R361" i="7"/>
  <c r="T21" i="7"/>
  <c r="T57" i="7"/>
  <c r="T111" i="7"/>
  <c r="S415" i="7"/>
  <c r="T341" i="7"/>
  <c r="T343" i="7" s="1"/>
  <c r="T75" i="7"/>
  <c r="T181" i="7"/>
  <c r="T325" i="7"/>
  <c r="S37" i="14"/>
  <c r="Z37" i="14" s="1"/>
  <c r="S55" i="14"/>
  <c r="Z55" i="14" s="1"/>
  <c r="S73" i="14"/>
  <c r="Z73" i="14" s="1"/>
  <c r="F20" i="14"/>
  <c r="P21" i="14"/>
  <c r="F56" i="14"/>
  <c r="F57" i="14"/>
  <c r="T73" i="14"/>
  <c r="F39" i="14"/>
  <c r="F38" i="14"/>
  <c r="Q21" i="14"/>
  <c r="S128" i="7"/>
  <c r="T163" i="7"/>
  <c r="T485" i="7" s="1"/>
  <c r="T414" i="7" s="1"/>
  <c r="O396" i="7"/>
  <c r="R379" i="7"/>
  <c r="S343" i="7"/>
  <c r="S379" i="7"/>
  <c r="Q361" i="7"/>
  <c r="S361" i="7"/>
  <c r="S145" i="6"/>
  <c r="S127" i="6"/>
  <c r="T20" i="1"/>
  <c r="R127" i="6"/>
  <c r="Q57" i="2"/>
  <c r="Q127" i="6"/>
  <c r="Q433" i="7"/>
  <c r="R343" i="7"/>
  <c r="S433" i="7"/>
  <c r="P433" i="7"/>
  <c r="S397" i="7"/>
  <c r="R397" i="7"/>
  <c r="S485" i="7"/>
  <c r="O432" i="7"/>
  <c r="P397" i="7"/>
  <c r="P449" i="7"/>
  <c r="P485" i="7"/>
  <c r="P379" i="7"/>
  <c r="R485" i="7"/>
  <c r="P145" i="6"/>
  <c r="R415" i="7"/>
  <c r="P361" i="7"/>
  <c r="Q485" i="7"/>
  <c r="O414" i="7"/>
  <c r="O378" i="7"/>
  <c r="O360" i="7"/>
  <c r="Q397" i="7"/>
  <c r="P343" i="7"/>
  <c r="Q415" i="7"/>
  <c r="Q343" i="7"/>
  <c r="S449" i="7"/>
  <c r="Q379" i="7"/>
  <c r="R449" i="7"/>
  <c r="T129" i="7"/>
  <c r="R433" i="7"/>
  <c r="O450" i="7"/>
  <c r="R110" i="7"/>
  <c r="P110" i="7"/>
  <c r="S110" i="7"/>
  <c r="Q110" i="7"/>
  <c r="R56" i="7"/>
  <c r="Q56" i="7"/>
  <c r="P56" i="7"/>
  <c r="S56" i="7"/>
  <c r="P164" i="7"/>
  <c r="R129" i="7"/>
  <c r="Q128" i="7"/>
  <c r="R74" i="7"/>
  <c r="P92" i="7"/>
  <c r="R20" i="7"/>
  <c r="S74" i="7"/>
  <c r="P74" i="7"/>
  <c r="Q92" i="7"/>
  <c r="Q74" i="7"/>
  <c r="P20" i="7"/>
  <c r="S92" i="7"/>
  <c r="Q38" i="7"/>
  <c r="P38" i="7"/>
  <c r="R145" i="6"/>
  <c r="S164" i="7"/>
  <c r="S20" i="7"/>
  <c r="R38" i="7"/>
  <c r="R164" i="7"/>
  <c r="Q129" i="7"/>
  <c r="S129" i="7"/>
  <c r="P129" i="7"/>
  <c r="S21" i="2"/>
  <c r="P21" i="2"/>
  <c r="R57" i="2"/>
  <c r="R21" i="2"/>
  <c r="P57" i="2"/>
  <c r="T21" i="2"/>
  <c r="Q21" i="2"/>
  <c r="S57" i="2"/>
  <c r="R20" i="1"/>
  <c r="P20" i="1"/>
  <c r="P74" i="1"/>
  <c r="S21" i="1"/>
  <c r="S20" i="1"/>
  <c r="Q20" i="1"/>
  <c r="Q21" i="1"/>
  <c r="Q74" i="1"/>
  <c r="R21" i="1"/>
  <c r="T21" i="1"/>
  <c r="S378" i="7" l="1"/>
  <c r="Z485" i="7"/>
  <c r="T451" i="7"/>
  <c r="Z449" i="7"/>
  <c r="R360" i="7"/>
  <c r="U433" i="7"/>
  <c r="U361" i="7"/>
  <c r="U379" i="7"/>
  <c r="T432" i="7"/>
  <c r="T433" i="7"/>
  <c r="T360" i="7"/>
  <c r="T361" i="7"/>
  <c r="T450" i="7"/>
  <c r="T378" i="7"/>
  <c r="T379" i="7"/>
  <c r="T396" i="7"/>
  <c r="T397" i="7"/>
  <c r="U127" i="6"/>
  <c r="U56" i="14"/>
  <c r="U57" i="14"/>
  <c r="V57" i="14"/>
  <c r="T56" i="14"/>
  <c r="T57" i="14"/>
  <c r="T127" i="6"/>
  <c r="R57" i="14"/>
  <c r="Q56" i="14"/>
  <c r="U164" i="7"/>
  <c r="P486" i="7"/>
  <c r="U343" i="7"/>
  <c r="Q20" i="14"/>
  <c r="T110" i="7"/>
  <c r="Q38" i="14"/>
  <c r="Q39" i="14"/>
  <c r="R56" i="14"/>
  <c r="R39" i="14"/>
  <c r="Q57" i="14"/>
  <c r="P56" i="14"/>
  <c r="R74" i="14"/>
  <c r="P20" i="14"/>
  <c r="S74" i="14"/>
  <c r="Q74" i="14"/>
  <c r="P38" i="14"/>
  <c r="U74" i="14"/>
  <c r="R38" i="14"/>
  <c r="S39" i="14"/>
  <c r="T128" i="7"/>
  <c r="T164" i="7"/>
  <c r="P342" i="7"/>
  <c r="P360" i="7"/>
  <c r="S56" i="14"/>
  <c r="S38" i="14"/>
  <c r="S57" i="14"/>
  <c r="T38" i="7"/>
  <c r="T74" i="7"/>
  <c r="T20" i="7"/>
  <c r="T92" i="7"/>
  <c r="T56" i="7"/>
  <c r="T74" i="14"/>
  <c r="R342" i="7"/>
  <c r="S396" i="7"/>
  <c r="Q486" i="7"/>
  <c r="P432" i="7"/>
  <c r="R378" i="7"/>
  <c r="P378" i="7"/>
  <c r="R432" i="7"/>
  <c r="R396" i="7"/>
  <c r="P396" i="7"/>
  <c r="S360" i="7"/>
  <c r="S414" i="7"/>
  <c r="S342" i="7"/>
  <c r="S432" i="7"/>
  <c r="S486" i="7"/>
  <c r="P414" i="7"/>
  <c r="S450" i="7"/>
  <c r="S451" i="7"/>
  <c r="Q432" i="7"/>
  <c r="R450" i="7"/>
  <c r="R451" i="7"/>
  <c r="Q396" i="7"/>
  <c r="P450" i="7"/>
  <c r="P451" i="7"/>
  <c r="Q451" i="7"/>
  <c r="Q414" i="7"/>
  <c r="Q342" i="7"/>
  <c r="Q360" i="7"/>
  <c r="Q378" i="7"/>
  <c r="R486" i="7"/>
  <c r="R414" i="7"/>
  <c r="Q450" i="7"/>
  <c r="U486" i="7" l="1"/>
  <c r="T486" i="7"/>
  <c r="T342" i="7"/>
  <c r="U8" i="5" l="1"/>
  <c r="T18" i="5"/>
  <c r="T13" i="5"/>
  <c r="T12" i="5"/>
  <c r="U9" i="5"/>
  <c r="T14" i="5"/>
  <c r="G19" i="5"/>
  <c r="T10" i="5"/>
  <c r="T15" i="5"/>
  <c r="T11" i="5"/>
  <c r="U7" i="5"/>
  <c r="T16" i="5"/>
  <c r="T17" i="5"/>
  <c r="G10" i="14"/>
  <c r="U26" i="5"/>
  <c r="T35" i="5"/>
  <c r="T32" i="5"/>
  <c r="G37" i="5"/>
  <c r="T33" i="5"/>
  <c r="T30" i="5"/>
  <c r="U25" i="5"/>
  <c r="T31" i="5"/>
  <c r="T36" i="5"/>
  <c r="T28" i="5"/>
  <c r="T34" i="5"/>
  <c r="T29" i="5"/>
  <c r="U27" i="5"/>
  <c r="G28" i="14"/>
  <c r="I73" i="3" l="1"/>
  <c r="J75" i="3" s="1"/>
  <c r="L61" i="3"/>
  <c r="Q52" i="10" s="1"/>
  <c r="I145" i="3"/>
  <c r="J147" i="3" s="1"/>
  <c r="L133" i="3"/>
  <c r="Q67" i="10" s="1"/>
  <c r="I163" i="3"/>
  <c r="J164" i="3" s="1"/>
  <c r="L151" i="3"/>
  <c r="I55" i="3"/>
  <c r="J57" i="3" s="1"/>
  <c r="L43" i="3"/>
  <c r="I127" i="3"/>
  <c r="J129" i="3" s="1"/>
  <c r="L115" i="3"/>
  <c r="V90" i="2"/>
  <c r="I91" i="2"/>
  <c r="J92" i="2" s="1"/>
  <c r="V144" i="3"/>
  <c r="V54" i="3"/>
  <c r="V53" i="3"/>
  <c r="V52" i="3"/>
  <c r="V51" i="3"/>
  <c r="V50" i="3"/>
  <c r="V49" i="3"/>
  <c r="V48" i="3"/>
  <c r="V162" i="3"/>
  <c r="V126" i="3"/>
  <c r="V125" i="3"/>
  <c r="V124" i="3"/>
  <c r="V123" i="3"/>
  <c r="V122" i="3"/>
  <c r="V121" i="3"/>
  <c r="V120" i="3"/>
  <c r="V72" i="3"/>
  <c r="V119" i="3"/>
  <c r="V118" i="3"/>
  <c r="V47" i="3"/>
  <c r="V46" i="3"/>
  <c r="V44" i="3"/>
  <c r="V45" i="3"/>
  <c r="V116" i="3"/>
  <c r="V117" i="3"/>
  <c r="I61" i="2"/>
  <c r="I143" i="2" s="1"/>
  <c r="V43" i="3"/>
  <c r="U37" i="5"/>
  <c r="U19" i="5"/>
  <c r="V21" i="5" s="1"/>
  <c r="G21" i="5"/>
  <c r="G20" i="5"/>
  <c r="H21" i="5"/>
  <c r="V115" i="3"/>
  <c r="T31" i="14"/>
  <c r="T34" i="14"/>
  <c r="T32" i="14"/>
  <c r="T33" i="14"/>
  <c r="G37" i="14"/>
  <c r="U26" i="14"/>
  <c r="U27" i="14"/>
  <c r="T29" i="14"/>
  <c r="T30" i="14"/>
  <c r="T28" i="14"/>
  <c r="U25" i="14"/>
  <c r="T36" i="14"/>
  <c r="T35" i="14"/>
  <c r="T37" i="5"/>
  <c r="T18" i="14"/>
  <c r="T17" i="14"/>
  <c r="T14" i="14"/>
  <c r="T10" i="14"/>
  <c r="T11" i="14"/>
  <c r="U9" i="14"/>
  <c r="U7" i="14"/>
  <c r="T15" i="14"/>
  <c r="U8" i="14"/>
  <c r="T16" i="14"/>
  <c r="T12" i="14"/>
  <c r="G19" i="14"/>
  <c r="T13" i="14"/>
  <c r="U125" i="3"/>
  <c r="H127" i="3"/>
  <c r="I129" i="3" s="1"/>
  <c r="U126" i="3"/>
  <c r="H39" i="5"/>
  <c r="G38" i="5"/>
  <c r="G39" i="5"/>
  <c r="T19" i="5"/>
  <c r="I147" i="2" l="1"/>
  <c r="J148" i="2"/>
  <c r="I128" i="3"/>
  <c r="I20" i="3"/>
  <c r="I38" i="3"/>
  <c r="I92" i="3"/>
  <c r="I110" i="3"/>
  <c r="I74" i="3"/>
  <c r="I56" i="3"/>
  <c r="I57" i="3"/>
  <c r="I146" i="3"/>
  <c r="I56" i="2"/>
  <c r="I38" i="2"/>
  <c r="I20" i="2"/>
  <c r="I73" i="2"/>
  <c r="J75" i="2" s="1"/>
  <c r="V72" i="2"/>
  <c r="V39" i="5"/>
  <c r="U38" i="5"/>
  <c r="U39" i="5"/>
  <c r="U37" i="14"/>
  <c r="V127" i="3"/>
  <c r="W129" i="3" s="1"/>
  <c r="T20" i="5"/>
  <c r="H21" i="14"/>
  <c r="G20" i="14"/>
  <c r="G21" i="14"/>
  <c r="T19" i="14"/>
  <c r="T38" i="5"/>
  <c r="T39" i="5"/>
  <c r="T37" i="14"/>
  <c r="U21" i="5"/>
  <c r="U20" i="5"/>
  <c r="U19" i="14"/>
  <c r="H39" i="14"/>
  <c r="G39" i="14"/>
  <c r="G38" i="14"/>
  <c r="V55" i="3"/>
  <c r="W57" i="3" s="1"/>
  <c r="I74" i="2" l="1"/>
  <c r="V107" i="6"/>
  <c r="I149" i="6"/>
  <c r="U21" i="14"/>
  <c r="V21" i="14"/>
  <c r="U20" i="14"/>
  <c r="T20" i="14"/>
  <c r="T39" i="14"/>
  <c r="T38" i="14"/>
  <c r="V39" i="14"/>
  <c r="U38" i="14"/>
  <c r="U39" i="14"/>
  <c r="U124" i="3"/>
  <c r="U52" i="3"/>
  <c r="V301" i="7" l="1"/>
  <c r="V303" i="7"/>
  <c r="V139" i="7"/>
  <c r="V141" i="7"/>
  <c r="V299" i="7"/>
  <c r="V300" i="7"/>
  <c r="V302" i="7"/>
  <c r="V138" i="7"/>
  <c r="V140" i="7"/>
  <c r="V142" i="7"/>
  <c r="V160" i="6"/>
  <c r="V81" i="7"/>
  <c r="V242" i="7"/>
  <c r="V79" i="7"/>
  <c r="V80" i="7"/>
  <c r="V240" i="7"/>
  <c r="V241" i="7"/>
  <c r="U248" i="7"/>
  <c r="U245" i="7"/>
  <c r="U246" i="7"/>
  <c r="U251" i="7"/>
  <c r="U243" i="7"/>
  <c r="U244" i="7"/>
  <c r="U249" i="7"/>
  <c r="U250" i="7"/>
  <c r="U247" i="7"/>
  <c r="H252" i="7"/>
  <c r="I254" i="7" s="1"/>
  <c r="U90" i="7"/>
  <c r="H91" i="7"/>
  <c r="I93" i="7" s="1"/>
  <c r="H461" i="7"/>
  <c r="H463" i="7"/>
  <c r="U89" i="7"/>
  <c r="U88" i="7"/>
  <c r="U87" i="7"/>
  <c r="U86" i="7"/>
  <c r="U85" i="7"/>
  <c r="U84" i="7"/>
  <c r="U83" i="7"/>
  <c r="U82" i="7"/>
  <c r="H404" i="7"/>
  <c r="H462" i="7"/>
  <c r="H464" i="7"/>
  <c r="H465" i="7"/>
  <c r="U142" i="4"/>
  <c r="W142" i="4" s="1"/>
  <c r="U160" i="4"/>
  <c r="W160" i="4" s="1"/>
  <c r="V461" i="7" l="1"/>
  <c r="V464" i="7"/>
  <c r="V463" i="7"/>
  <c r="V460" i="7"/>
  <c r="V462" i="7"/>
  <c r="U159" i="4"/>
  <c r="W159" i="4" s="1"/>
  <c r="U141" i="4"/>
  <c r="W141" i="4" s="1"/>
  <c r="V403" i="7"/>
  <c r="U411" i="7"/>
  <c r="U412" i="7"/>
  <c r="V402" i="7"/>
  <c r="U410" i="7"/>
  <c r="U407" i="7"/>
  <c r="V252" i="7"/>
  <c r="V401" i="7"/>
  <c r="U405" i="7"/>
  <c r="U406" i="7"/>
  <c r="U408" i="7"/>
  <c r="U404" i="7"/>
  <c r="U252" i="7"/>
  <c r="U409" i="7"/>
  <c r="V91" i="7"/>
  <c r="H413" i="7"/>
  <c r="I415" i="7" s="1"/>
  <c r="H253" i="7"/>
  <c r="H254" i="7"/>
  <c r="H93" i="7"/>
  <c r="H92" i="7"/>
  <c r="U91" i="7"/>
  <c r="U123" i="3"/>
  <c r="U51" i="3"/>
  <c r="W93" i="7" l="1"/>
  <c r="W254" i="7"/>
  <c r="U413" i="7"/>
  <c r="U253" i="7"/>
  <c r="U254" i="7"/>
  <c r="V93" i="7"/>
  <c r="V92" i="7"/>
  <c r="V413" i="7"/>
  <c r="V253" i="7"/>
  <c r="V254" i="7"/>
  <c r="H414" i="7"/>
  <c r="H415" i="7"/>
  <c r="U92" i="7"/>
  <c r="U93" i="7"/>
  <c r="U122" i="3"/>
  <c r="U50" i="3"/>
  <c r="W415" i="7" l="1"/>
  <c r="V141" i="3"/>
  <c r="V161" i="3"/>
  <c r="V142" i="3"/>
  <c r="V69" i="3"/>
  <c r="V140" i="3"/>
  <c r="V158" i="3"/>
  <c r="V160" i="3"/>
  <c r="V143" i="3"/>
  <c r="V70" i="3"/>
  <c r="V71" i="3"/>
  <c r="V159" i="3"/>
  <c r="U414" i="7"/>
  <c r="U415" i="7"/>
  <c r="V415" i="7"/>
  <c r="V414" i="7"/>
  <c r="U140" i="4" l="1"/>
  <c r="W140" i="4" s="1"/>
  <c r="U158" i="4"/>
  <c r="W158" i="4" s="1"/>
  <c r="U157" i="4" l="1"/>
  <c r="W157" i="4" s="1"/>
  <c r="U139" i="4"/>
  <c r="W139" i="4" s="1"/>
  <c r="V68" i="3"/>
  <c r="U121" i="3"/>
  <c r="U49" i="3"/>
  <c r="V157" i="3" l="1"/>
  <c r="V139" i="3"/>
  <c r="U138" i="4" l="1"/>
  <c r="W138" i="4" s="1"/>
  <c r="U156" i="4"/>
  <c r="W156" i="4" s="1"/>
  <c r="V67" i="3" l="1"/>
  <c r="U120" i="3"/>
  <c r="U48" i="3"/>
  <c r="V156" i="3" l="1"/>
  <c r="V138" i="3"/>
  <c r="U119" i="3"/>
  <c r="U47" i="3"/>
  <c r="V136" i="7" l="1"/>
  <c r="V297" i="7"/>
  <c r="V137" i="7"/>
  <c r="V298" i="7"/>
  <c r="V155" i="3"/>
  <c r="V137" i="3"/>
  <c r="V296" i="7"/>
  <c r="V135" i="7"/>
  <c r="H460" i="7"/>
  <c r="H459" i="7"/>
  <c r="H458" i="7"/>
  <c r="U118" i="3"/>
  <c r="U46" i="3"/>
  <c r="V458" i="7" l="1"/>
  <c r="V459" i="7"/>
  <c r="U154" i="4"/>
  <c r="W154" i="4" s="1"/>
  <c r="U155" i="4"/>
  <c r="W155" i="4" s="1"/>
  <c r="U136" i="4"/>
  <c r="W136" i="4" s="1"/>
  <c r="U137" i="4"/>
  <c r="W137" i="4" s="1"/>
  <c r="V66" i="3"/>
  <c r="V65" i="3"/>
  <c r="V457" i="7"/>
  <c r="V136" i="3"/>
  <c r="V154" i="3"/>
  <c r="V64" i="3"/>
  <c r="V134" i="7"/>
  <c r="V295" i="7"/>
  <c r="V133" i="7"/>
  <c r="V294" i="7"/>
  <c r="H456" i="7"/>
  <c r="H457" i="7"/>
  <c r="V456" i="7" l="1"/>
  <c r="V306" i="7"/>
  <c r="V455" i="7"/>
  <c r="V145" i="7"/>
  <c r="W147" i="7" l="1"/>
  <c r="W308" i="7"/>
  <c r="U305" i="7"/>
  <c r="V146" i="7"/>
  <c r="V467" i="7"/>
  <c r="V307" i="7"/>
  <c r="H306" i="7"/>
  <c r="I308" i="7" s="1"/>
  <c r="W469" i="7" l="1"/>
  <c r="U153" i="4"/>
  <c r="W153" i="4" s="1"/>
  <c r="U135" i="4"/>
  <c r="W135" i="4" s="1"/>
  <c r="V468" i="7"/>
  <c r="H455" i="7"/>
  <c r="H307" i="7"/>
  <c r="U144" i="7"/>
  <c r="H145" i="7"/>
  <c r="H467" i="7" l="1"/>
  <c r="I469" i="7" s="1"/>
  <c r="I147" i="7"/>
  <c r="U466" i="7"/>
  <c r="H146" i="7"/>
  <c r="H468" i="7" l="1"/>
  <c r="V153" i="3" l="1"/>
  <c r="V63" i="3"/>
  <c r="V135" i="3"/>
  <c r="U117" i="3"/>
  <c r="U115" i="3"/>
  <c r="U116" i="3"/>
  <c r="U44" i="3"/>
  <c r="U45" i="3"/>
  <c r="U127" i="3" l="1"/>
  <c r="V129" i="3" l="1"/>
  <c r="V152" i="3" l="1"/>
  <c r="U43" i="3"/>
  <c r="V134" i="3" l="1"/>
  <c r="V62" i="3"/>
  <c r="V61" i="3"/>
  <c r="V133" i="3"/>
  <c r="U55" i="3"/>
  <c r="V73" i="3" l="1"/>
  <c r="W75" i="3" s="1"/>
  <c r="V145" i="3"/>
  <c r="W147" i="3" s="1"/>
  <c r="V57" i="3"/>
  <c r="U134" i="4" l="1"/>
  <c r="W134" i="4" s="1"/>
  <c r="U152" i="4"/>
  <c r="W152" i="4" s="1"/>
  <c r="U151" i="4"/>
  <c r="W151" i="4" s="1"/>
  <c r="U133" i="4"/>
  <c r="V151" i="3"/>
  <c r="U304" i="7"/>
  <c r="W133" i="4" l="1"/>
  <c r="U145" i="4"/>
  <c r="V163" i="3"/>
  <c r="W164" i="3" s="1"/>
  <c r="U163" i="4"/>
  <c r="U143" i="7"/>
  <c r="G466" i="7"/>
  <c r="V92" i="3" l="1"/>
  <c r="V74" i="3"/>
  <c r="V20" i="3"/>
  <c r="V110" i="3"/>
  <c r="V56" i="3"/>
  <c r="V38" i="3"/>
  <c r="V147" i="4"/>
  <c r="V164" i="4"/>
  <c r="V128" i="3"/>
  <c r="V146" i="3"/>
  <c r="U465" i="7"/>
  <c r="U146" i="4"/>
  <c r="U38" i="4"/>
  <c r="U92" i="4"/>
  <c r="U110" i="4"/>
  <c r="U74" i="4"/>
  <c r="U128" i="4"/>
  <c r="U56" i="4"/>
  <c r="U20" i="4"/>
  <c r="U303" i="7"/>
  <c r="U142" i="7" l="1"/>
  <c r="G465" i="7"/>
  <c r="U464" i="7" l="1"/>
  <c r="V89" i="2"/>
  <c r="V88" i="2"/>
  <c r="V87" i="2"/>
  <c r="V83" i="2"/>
  <c r="V80" i="2" l="1"/>
  <c r="V84" i="2"/>
  <c r="V81" i="2"/>
  <c r="V85" i="2"/>
  <c r="V82" i="2"/>
  <c r="V86" i="2"/>
  <c r="H69" i="2"/>
  <c r="H70" i="2"/>
  <c r="H67" i="2"/>
  <c r="H71" i="2"/>
  <c r="H68" i="2"/>
  <c r="H72" i="2"/>
  <c r="H65" i="2"/>
  <c r="H66" i="2"/>
  <c r="H64" i="2"/>
  <c r="H63" i="2"/>
  <c r="H91" i="2"/>
  <c r="I92" i="2" s="1"/>
  <c r="U90" i="2"/>
  <c r="H61" i="2"/>
  <c r="H62" i="2"/>
  <c r="V79" i="2"/>
  <c r="H143" i="2" l="1"/>
  <c r="V62" i="2"/>
  <c r="V71" i="2"/>
  <c r="V69" i="2"/>
  <c r="V66" i="2"/>
  <c r="V65" i="2"/>
  <c r="V70" i="2"/>
  <c r="V67" i="2"/>
  <c r="V68" i="2"/>
  <c r="V63" i="2"/>
  <c r="V64" i="2"/>
  <c r="V61" i="2"/>
  <c r="U72" i="2"/>
  <c r="H73" i="2"/>
  <c r="I75" i="2" s="1"/>
  <c r="H38" i="2"/>
  <c r="H20" i="2"/>
  <c r="H56" i="2"/>
  <c r="V91" i="2"/>
  <c r="W92" i="2" s="1"/>
  <c r="H147" i="2" l="1"/>
  <c r="I148" i="2"/>
  <c r="V73" i="2"/>
  <c r="T162" i="4"/>
  <c r="H163" i="4"/>
  <c r="U162" i="3"/>
  <c r="H163" i="3"/>
  <c r="I164" i="3" s="1"/>
  <c r="H74" i="2"/>
  <c r="T54" i="3"/>
  <c r="G55" i="3"/>
  <c r="G127" i="3"/>
  <c r="T126" i="3"/>
  <c r="V56" i="2"/>
  <c r="V38" i="2"/>
  <c r="V20" i="2"/>
  <c r="V74" i="2" l="1"/>
  <c r="W75" i="2"/>
  <c r="H38" i="4"/>
  <c r="H20" i="4"/>
  <c r="H74" i="4"/>
  <c r="H56" i="4"/>
  <c r="H110" i="4"/>
  <c r="H92" i="4"/>
  <c r="H128" i="4"/>
  <c r="U72" i="3"/>
  <c r="H73" i="3"/>
  <c r="H57" i="3"/>
  <c r="U144" i="3"/>
  <c r="H145" i="3"/>
  <c r="H20" i="3"/>
  <c r="H38" i="3"/>
  <c r="H110" i="3"/>
  <c r="H56" i="3"/>
  <c r="H92" i="3"/>
  <c r="H128" i="3"/>
  <c r="H129" i="3"/>
  <c r="H74" i="3" l="1"/>
  <c r="I75" i="3"/>
  <c r="H146" i="3"/>
  <c r="I147" i="3"/>
  <c r="T144" i="4"/>
  <c r="H145" i="4"/>
  <c r="I147" i="4" s="1"/>
  <c r="H146" i="4" l="1"/>
  <c r="H155" i="6"/>
  <c r="H159" i="6"/>
  <c r="H149" i="6"/>
  <c r="V105" i="6"/>
  <c r="V158" i="6" l="1"/>
  <c r="V100" i="6"/>
  <c r="V102" i="6"/>
  <c r="V103" i="6"/>
  <c r="V106" i="6"/>
  <c r="H154" i="6"/>
  <c r="V101" i="6"/>
  <c r="V99" i="6"/>
  <c r="V98" i="6"/>
  <c r="U107" i="6"/>
  <c r="H150" i="6"/>
  <c r="H157" i="6"/>
  <c r="H152" i="6"/>
  <c r="V43" i="6"/>
  <c r="H156" i="6"/>
  <c r="H153" i="6"/>
  <c r="H55" i="6"/>
  <c r="U54" i="6"/>
  <c r="H160" i="6"/>
  <c r="I162" i="6" s="1"/>
  <c r="H151" i="6"/>
  <c r="H158" i="6"/>
  <c r="V96" i="6"/>
  <c r="H108" i="6"/>
  <c r="I109" i="6" s="1"/>
  <c r="V55" i="6" l="1"/>
  <c r="V159" i="6"/>
  <c r="V156" i="6"/>
  <c r="V155" i="6"/>
  <c r="V157" i="6"/>
  <c r="V154" i="6"/>
  <c r="V153" i="6"/>
  <c r="V152" i="6"/>
  <c r="V151" i="6"/>
  <c r="U160" i="6"/>
  <c r="V150" i="6"/>
  <c r="H161" i="6"/>
  <c r="H91" i="6"/>
  <c r="H73" i="6"/>
  <c r="V149" i="6"/>
  <c r="V108" i="6"/>
  <c r="W109" i="6" s="1"/>
  <c r="H38" i="6"/>
  <c r="H20" i="6"/>
  <c r="V161" i="6" l="1"/>
  <c r="W162" i="6" s="1"/>
  <c r="V38" i="6"/>
  <c r="W56" i="6"/>
  <c r="V20" i="6"/>
  <c r="V91" i="6"/>
  <c r="V73" i="6"/>
  <c r="H144" i="6"/>
  <c r="H126" i="6"/>
  <c r="V144" i="6" l="1"/>
  <c r="V126" i="6"/>
  <c r="G72" i="2" l="1"/>
  <c r="U71" i="2" s="1"/>
  <c r="U89" i="2"/>
  <c r="G160" i="6" l="1"/>
  <c r="U302" i="7"/>
  <c r="U106" i="6"/>
  <c r="U71" i="3"/>
  <c r="U161" i="3"/>
  <c r="H162" i="6" l="1"/>
  <c r="U88" i="2"/>
  <c r="G71" i="2"/>
  <c r="U70" i="2" s="1"/>
  <c r="U160" i="3"/>
  <c r="U301" i="7"/>
  <c r="G464" i="7"/>
  <c r="U141" i="7"/>
  <c r="H56" i="6"/>
  <c r="U53" i="6"/>
  <c r="U143" i="3"/>
  <c r="U70" i="3"/>
  <c r="U159" i="3"/>
  <c r="U463" i="7" l="1"/>
  <c r="U159" i="6"/>
  <c r="G463" i="7"/>
  <c r="U300" i="7"/>
  <c r="U141" i="3"/>
  <c r="U140" i="7"/>
  <c r="U52" i="6"/>
  <c r="U87" i="2"/>
  <c r="G70" i="2"/>
  <c r="U69" i="2" s="1"/>
  <c r="U69" i="3"/>
  <c r="U142" i="3"/>
  <c r="U462" i="7" l="1"/>
  <c r="G159" i="6"/>
  <c r="U105" i="6"/>
  <c r="U139" i="7"/>
  <c r="G462" i="7"/>
  <c r="U461" i="7" l="1"/>
  <c r="U158" i="6"/>
  <c r="U158" i="3"/>
  <c r="U51" i="6" l="1"/>
  <c r="U86" i="2"/>
  <c r="G69" i="2"/>
  <c r="U68" i="2" s="1"/>
  <c r="U68" i="3"/>
  <c r="G158" i="6" l="1"/>
  <c r="U104" i="6"/>
  <c r="U140" i="3"/>
  <c r="U157" i="6" l="1"/>
  <c r="U50" i="6"/>
  <c r="U299" i="7"/>
  <c r="G461" i="7" l="1"/>
  <c r="U138" i="7"/>
  <c r="G157" i="6"/>
  <c r="U103" i="6"/>
  <c r="U85" i="2"/>
  <c r="G68" i="2"/>
  <c r="U67" i="2" s="1"/>
  <c r="U157" i="3"/>
  <c r="U460" i="7" l="1"/>
  <c r="U156" i="6"/>
  <c r="G66" i="2"/>
  <c r="U83" i="2"/>
  <c r="G67" i="2"/>
  <c r="U66" i="2" s="1"/>
  <c r="U84" i="2"/>
  <c r="U65" i="2" l="1"/>
  <c r="U139" i="3"/>
  <c r="U67" i="3"/>
  <c r="T161" i="4"/>
  <c r="T158" i="4" l="1"/>
  <c r="T159" i="4"/>
  <c r="T160" i="4"/>
  <c r="H164" i="4"/>
  <c r="G164" i="4"/>
  <c r="T157" i="4"/>
  <c r="S151" i="4" l="1"/>
  <c r="S157" i="4"/>
  <c r="S158" i="4"/>
  <c r="T153" i="4"/>
  <c r="Q162" i="4"/>
  <c r="S152" i="4"/>
  <c r="S160" i="4"/>
  <c r="T151" i="4"/>
  <c r="S155" i="4"/>
  <c r="T154" i="4"/>
  <c r="R152" i="4"/>
  <c r="R151" i="4"/>
  <c r="R161" i="4"/>
  <c r="R159" i="4"/>
  <c r="R157" i="4"/>
  <c r="R155" i="4"/>
  <c r="R153" i="4"/>
  <c r="R158" i="4"/>
  <c r="R160" i="4"/>
  <c r="R162" i="4"/>
  <c r="R154" i="4"/>
  <c r="R156" i="4"/>
  <c r="T156" i="4"/>
  <c r="T155" i="4"/>
  <c r="S154" i="4"/>
  <c r="S162" i="4"/>
  <c r="S159" i="4"/>
  <c r="R133" i="4"/>
  <c r="R143" i="4"/>
  <c r="R141" i="4"/>
  <c r="R139" i="4"/>
  <c r="R137" i="4"/>
  <c r="R135" i="4"/>
  <c r="R134" i="4"/>
  <c r="R140" i="4"/>
  <c r="R142" i="4"/>
  <c r="R144" i="4"/>
  <c r="R136" i="4"/>
  <c r="R138" i="4"/>
  <c r="T152" i="4"/>
  <c r="S156" i="4"/>
  <c r="S153" i="4"/>
  <c r="S161" i="4"/>
  <c r="E163" i="4"/>
  <c r="E92" i="4" s="1"/>
  <c r="F145" i="4"/>
  <c r="U298" i="7"/>
  <c r="T143" i="4"/>
  <c r="U137" i="7"/>
  <c r="U136" i="7"/>
  <c r="T142" i="4"/>
  <c r="T138" i="4"/>
  <c r="U49" i="6"/>
  <c r="U297" i="7"/>
  <c r="G163" i="4"/>
  <c r="F163" i="4"/>
  <c r="U458" i="7" l="1"/>
  <c r="T135" i="4"/>
  <c r="S163" i="4"/>
  <c r="S92" i="4" s="1"/>
  <c r="T137" i="4"/>
  <c r="T141" i="4"/>
  <c r="T139" i="4"/>
  <c r="S143" i="4"/>
  <c r="S141" i="4"/>
  <c r="S139" i="4"/>
  <c r="S137" i="4"/>
  <c r="S135" i="4"/>
  <c r="S134" i="4"/>
  <c r="S144" i="4"/>
  <c r="S142" i="4"/>
  <c r="S140" i="4"/>
  <c r="S138" i="4"/>
  <c r="S136" i="4"/>
  <c r="S133" i="4"/>
  <c r="T136" i="4"/>
  <c r="R163" i="4"/>
  <c r="T134" i="4"/>
  <c r="T140" i="4"/>
  <c r="T133" i="4"/>
  <c r="R145" i="4"/>
  <c r="T163" i="4"/>
  <c r="W163" i="4" s="1"/>
  <c r="E128" i="4"/>
  <c r="U459" i="7"/>
  <c r="E38" i="4"/>
  <c r="E20" i="4"/>
  <c r="E56" i="4"/>
  <c r="E74" i="4"/>
  <c r="E110" i="4"/>
  <c r="G459" i="7"/>
  <c r="U101" i="6"/>
  <c r="G38" i="4"/>
  <c r="G110" i="4"/>
  <c r="G74" i="4"/>
  <c r="G56" i="4"/>
  <c r="G20" i="4"/>
  <c r="G92" i="4"/>
  <c r="G128" i="4"/>
  <c r="G156" i="6"/>
  <c r="U102" i="6"/>
  <c r="G145" i="4"/>
  <c r="G147" i="4" s="1"/>
  <c r="F92" i="4"/>
  <c r="F110" i="4"/>
  <c r="F74" i="4"/>
  <c r="F20" i="4"/>
  <c r="F164" i="4"/>
  <c r="F38" i="4"/>
  <c r="F56" i="4"/>
  <c r="F128" i="4"/>
  <c r="G460" i="7"/>
  <c r="F146" i="4"/>
  <c r="U155" i="6" l="1"/>
  <c r="S74" i="4"/>
  <c r="S56" i="4"/>
  <c r="S38" i="4"/>
  <c r="S128" i="4"/>
  <c r="S110" i="4"/>
  <c r="S145" i="4"/>
  <c r="S147" i="4" s="1"/>
  <c r="T56" i="4"/>
  <c r="T110" i="4"/>
  <c r="T128" i="4"/>
  <c r="T74" i="4"/>
  <c r="T38" i="4"/>
  <c r="T92" i="4"/>
  <c r="U164" i="4"/>
  <c r="R146" i="4"/>
  <c r="R110" i="4"/>
  <c r="R38" i="4"/>
  <c r="R56" i="4"/>
  <c r="R92" i="4"/>
  <c r="R74" i="4"/>
  <c r="R128" i="4"/>
  <c r="T145" i="4"/>
  <c r="W145" i="4" s="1"/>
  <c r="R20" i="4"/>
  <c r="S20" i="4"/>
  <c r="G146" i="4"/>
  <c r="H147" i="4"/>
  <c r="S164" i="4"/>
  <c r="T20" i="4"/>
  <c r="T164" i="4"/>
  <c r="U156" i="3"/>
  <c r="U147" i="4" l="1"/>
  <c r="S146" i="4"/>
  <c r="T146" i="4"/>
  <c r="T147" i="4"/>
  <c r="U138" i="3"/>
  <c r="U48" i="6" l="1"/>
  <c r="G155" i="6"/>
  <c r="U66" i="3"/>
  <c r="U154" i="6" l="1"/>
  <c r="U155" i="3"/>
  <c r="U137" i="3" l="1"/>
  <c r="U65" i="3" l="1"/>
  <c r="S52" i="3" l="1"/>
  <c r="T125" i="3"/>
  <c r="T53" i="3"/>
  <c r="T124" i="3" l="1"/>
  <c r="T123" i="3"/>
  <c r="T122" i="3"/>
  <c r="T121" i="3"/>
  <c r="T120" i="3"/>
  <c r="S125" i="3"/>
  <c r="T117" i="3"/>
  <c r="T119" i="3"/>
  <c r="S126" i="3"/>
  <c r="T115" i="3"/>
  <c r="T118" i="3"/>
  <c r="T116" i="3"/>
  <c r="F127" i="3"/>
  <c r="S124" i="3"/>
  <c r="T52" i="3"/>
  <c r="T51" i="3"/>
  <c r="T50" i="3"/>
  <c r="T49" i="3"/>
  <c r="T48" i="3"/>
  <c r="S53" i="3"/>
  <c r="T44" i="3"/>
  <c r="T43" i="3"/>
  <c r="F55" i="3"/>
  <c r="T45" i="3"/>
  <c r="S54" i="3"/>
  <c r="T46" i="3"/>
  <c r="T47" i="3"/>
  <c r="U154" i="3"/>
  <c r="U134" i="7" l="1"/>
  <c r="G57" i="3"/>
  <c r="U296" i="7"/>
  <c r="T55" i="3"/>
  <c r="T127" i="3"/>
  <c r="U135" i="7"/>
  <c r="U295" i="7"/>
  <c r="G65" i="2"/>
  <c r="U64" i="2" s="1"/>
  <c r="U82" i="2"/>
  <c r="G129" i="3"/>
  <c r="U64" i="3"/>
  <c r="U47" i="6"/>
  <c r="U456" i="7" l="1"/>
  <c r="U457" i="7"/>
  <c r="U136" i="3"/>
  <c r="G458" i="7"/>
  <c r="U57" i="3"/>
  <c r="G108" i="6"/>
  <c r="G457" i="7"/>
  <c r="U129" i="3"/>
  <c r="U97" i="6" l="1"/>
  <c r="U98" i="6"/>
  <c r="U99" i="6"/>
  <c r="U96" i="6"/>
  <c r="G91" i="6"/>
  <c r="G73" i="6"/>
  <c r="H109" i="6"/>
  <c r="G154" i="6"/>
  <c r="U100" i="6"/>
  <c r="T107" i="6"/>
  <c r="U153" i="6" l="1"/>
  <c r="U108" i="6"/>
  <c r="U73" i="6" s="1"/>
  <c r="V109" i="6" l="1"/>
  <c r="U91" i="6"/>
  <c r="U46" i="6" l="1"/>
  <c r="G153" i="6"/>
  <c r="U152" i="6" l="1"/>
  <c r="U153" i="3"/>
  <c r="U63" i="3"/>
  <c r="U135" i="3" l="1"/>
  <c r="T144" i="7"/>
  <c r="G145" i="7"/>
  <c r="H147" i="7" s="1"/>
  <c r="U133" i="7"/>
  <c r="G64" i="2"/>
  <c r="U63" i="2" s="1"/>
  <c r="U81" i="2"/>
  <c r="U294" i="7"/>
  <c r="U306" i="7" l="1"/>
  <c r="U455" i="7"/>
  <c r="T305" i="7"/>
  <c r="T466" i="7" s="1"/>
  <c r="U145" i="7"/>
  <c r="G455" i="7"/>
  <c r="G306" i="7"/>
  <c r="H308" i="7" s="1"/>
  <c r="G456" i="7"/>
  <c r="G146" i="7"/>
  <c r="V147" i="7" l="1"/>
  <c r="U467" i="7"/>
  <c r="U307" i="7"/>
  <c r="V308" i="7"/>
  <c r="G307" i="7"/>
  <c r="G467" i="7"/>
  <c r="H469" i="7" s="1"/>
  <c r="U146" i="7"/>
  <c r="U468" i="7" l="1"/>
  <c r="V469" i="7"/>
  <c r="G468" i="7"/>
  <c r="U152" i="3"/>
  <c r="U151" i="3" l="1"/>
  <c r="U163" i="3" s="1"/>
  <c r="U134" i="3"/>
  <c r="U133" i="3" l="1"/>
  <c r="U145" i="3" s="1"/>
  <c r="U45" i="6"/>
  <c r="G152" i="6"/>
  <c r="U62" i="3"/>
  <c r="G63" i="2"/>
  <c r="U62" i="2" s="1"/>
  <c r="U80" i="2"/>
  <c r="V164" i="3"/>
  <c r="U38" i="3"/>
  <c r="U20" i="3"/>
  <c r="U92" i="3"/>
  <c r="U110" i="3"/>
  <c r="U128" i="3"/>
  <c r="U56" i="3"/>
  <c r="U151" i="6" l="1"/>
  <c r="U61" i="3"/>
  <c r="U146" i="3"/>
  <c r="V147" i="3"/>
  <c r="U73" i="3" l="1"/>
  <c r="U74" i="3" l="1"/>
  <c r="V75" i="3"/>
  <c r="U44" i="6"/>
  <c r="G151" i="6"/>
  <c r="U150" i="6" l="1"/>
  <c r="T162" i="3" l="1"/>
  <c r="G163" i="3"/>
  <c r="T161" i="3"/>
  <c r="T143" i="3" l="1"/>
  <c r="T144" i="3"/>
  <c r="G145" i="3"/>
  <c r="H164" i="3"/>
  <c r="G20" i="3"/>
  <c r="G110" i="3"/>
  <c r="G92" i="3"/>
  <c r="G38" i="3"/>
  <c r="G128" i="3"/>
  <c r="G56" i="3"/>
  <c r="T65" i="3"/>
  <c r="T68" i="3"/>
  <c r="T61" i="3"/>
  <c r="G73" i="3"/>
  <c r="T71" i="3"/>
  <c r="T63" i="3"/>
  <c r="T66" i="3"/>
  <c r="T69" i="3"/>
  <c r="T72" i="3"/>
  <c r="T64" i="3"/>
  <c r="T67" i="3"/>
  <c r="T70" i="3"/>
  <c r="T62" i="3"/>
  <c r="G62" i="2"/>
  <c r="U61" i="2" s="1"/>
  <c r="U79" i="2"/>
  <c r="T73" i="3" l="1"/>
  <c r="U73" i="2"/>
  <c r="T54" i="6"/>
  <c r="T160" i="6" s="1"/>
  <c r="G55" i="6"/>
  <c r="G149" i="6"/>
  <c r="H147" i="3"/>
  <c r="G146" i="3"/>
  <c r="G91" i="2"/>
  <c r="T90" i="2"/>
  <c r="G61" i="2"/>
  <c r="G143" i="2" s="1"/>
  <c r="U91" i="2"/>
  <c r="U43" i="6"/>
  <c r="G150" i="6"/>
  <c r="H75" i="3"/>
  <c r="G74" i="3"/>
  <c r="G147" i="2" l="1"/>
  <c r="H148" i="2"/>
  <c r="U75" i="3"/>
  <c r="U55" i="6"/>
  <c r="V56" i="6" s="1"/>
  <c r="U149" i="6"/>
  <c r="G38" i="6"/>
  <c r="G20" i="6"/>
  <c r="G161" i="6"/>
  <c r="U38" i="2"/>
  <c r="U20" i="2"/>
  <c r="U56" i="2"/>
  <c r="V92" i="2"/>
  <c r="T72" i="2"/>
  <c r="G73" i="2"/>
  <c r="G38" i="2"/>
  <c r="G56" i="2"/>
  <c r="G20" i="2"/>
  <c r="H92" i="2"/>
  <c r="V75" i="2"/>
  <c r="U74" i="2"/>
  <c r="F72" i="2" l="1"/>
  <c r="T71" i="2" s="1"/>
  <c r="T89" i="2"/>
  <c r="U161" i="6"/>
  <c r="G126" i="6"/>
  <c r="G144" i="6"/>
  <c r="U38" i="6"/>
  <c r="U20" i="6"/>
  <c r="G74" i="2"/>
  <c r="H75" i="2"/>
  <c r="U144" i="6" l="1"/>
  <c r="U126" i="6"/>
  <c r="V162" i="6"/>
  <c r="T105" i="6" l="1"/>
  <c r="T52" i="6"/>
  <c r="F160" i="6"/>
  <c r="G162" i="6" s="1"/>
  <c r="T106" i="6"/>
  <c r="G56" i="6"/>
  <c r="T53" i="6"/>
  <c r="T160" i="3"/>
  <c r="T159" i="6" l="1"/>
  <c r="T158" i="6"/>
  <c r="T142" i="3"/>
  <c r="F159" i="6"/>
  <c r="F71" i="2" l="1"/>
  <c r="T70" i="2" s="1"/>
  <c r="T88" i="2"/>
  <c r="T304" i="7" l="1"/>
  <c r="T303" i="7" l="1"/>
  <c r="T51" i="6"/>
  <c r="T302" i="7"/>
  <c r="T301" i="7"/>
  <c r="T143" i="7"/>
  <c r="T465" i="7" s="1"/>
  <c r="S123" i="3"/>
  <c r="S51" i="3"/>
  <c r="T159" i="3"/>
  <c r="T298" i="7" l="1"/>
  <c r="T299" i="7"/>
  <c r="T300" i="7"/>
  <c r="T142" i="7"/>
  <c r="T464" i="7" s="1"/>
  <c r="T158" i="3"/>
  <c r="T138" i="7"/>
  <c r="T157" i="3"/>
  <c r="F460" i="7"/>
  <c r="F461" i="7"/>
  <c r="T156" i="3"/>
  <c r="T139" i="7"/>
  <c r="F463" i="7"/>
  <c r="T140" i="7"/>
  <c r="T462" i="7" s="1"/>
  <c r="F464" i="7"/>
  <c r="T141" i="7"/>
  <c r="T463" i="7" s="1"/>
  <c r="T137" i="7"/>
  <c r="F466" i="7"/>
  <c r="F465" i="7"/>
  <c r="F462" i="7"/>
  <c r="T141" i="3"/>
  <c r="T459" i="7" l="1"/>
  <c r="T460" i="7"/>
  <c r="T461" i="7"/>
  <c r="F70" i="2"/>
  <c r="T69" i="2" s="1"/>
  <c r="T87" i="2"/>
  <c r="S122" i="3" l="1"/>
  <c r="S50" i="3"/>
  <c r="F69" i="2" l="1"/>
  <c r="T68" i="2" s="1"/>
  <c r="T86" i="2"/>
  <c r="F68" i="2"/>
  <c r="T85" i="2"/>
  <c r="S121" i="3"/>
  <c r="S119" i="3"/>
  <c r="Z119" i="3" s="1"/>
  <c r="S120" i="3"/>
  <c r="S49" i="3"/>
  <c r="S48" i="3"/>
  <c r="S47" i="3"/>
  <c r="Z47" i="3" s="1"/>
  <c r="T140" i="3"/>
  <c r="T67" i="2" l="1"/>
  <c r="T139" i="3"/>
  <c r="T50" i="6"/>
  <c r="T49" i="6" l="1"/>
  <c r="T138" i="3"/>
  <c r="F67" i="2" l="1"/>
  <c r="T66" i="2" s="1"/>
  <c r="T84" i="2"/>
  <c r="T48" i="6" l="1"/>
  <c r="T297" i="7" l="1"/>
  <c r="T155" i="3"/>
  <c r="T137" i="3"/>
  <c r="Q144" i="4" l="1"/>
  <c r="T136" i="7"/>
  <c r="T458" i="7" s="1"/>
  <c r="E145" i="4"/>
  <c r="T47" i="6" l="1"/>
  <c r="F154" i="6"/>
  <c r="E146" i="4"/>
  <c r="F147" i="4"/>
  <c r="F66" i="2"/>
  <c r="T65" i="2" s="1"/>
  <c r="T83" i="2"/>
  <c r="F459" i="7"/>
  <c r="F155" i="6" l="1"/>
  <c r="F156" i="6"/>
  <c r="T101" i="6" l="1"/>
  <c r="T154" i="6" s="1"/>
  <c r="F157" i="6"/>
  <c r="T100" i="6" l="1"/>
  <c r="T153" i="6" s="1"/>
  <c r="T98" i="6"/>
  <c r="T99" i="6"/>
  <c r="T102" i="6"/>
  <c r="T155" i="6" s="1"/>
  <c r="T103" i="6"/>
  <c r="T156" i="6" s="1"/>
  <c r="F158" i="6"/>
  <c r="T104" i="6"/>
  <c r="T157" i="6" s="1"/>
  <c r="T154" i="3" l="1"/>
  <c r="R48" i="3" l="1"/>
  <c r="R54" i="3"/>
  <c r="R49" i="3"/>
  <c r="S45" i="3"/>
  <c r="Z45" i="3" s="1"/>
  <c r="S43" i="3"/>
  <c r="Z43" i="3" s="1"/>
  <c r="R52" i="3"/>
  <c r="R50" i="3"/>
  <c r="R47" i="3"/>
  <c r="R51" i="3"/>
  <c r="R53" i="3"/>
  <c r="E55" i="3"/>
  <c r="S44" i="3"/>
  <c r="Z44" i="3" s="1"/>
  <c r="S46" i="3"/>
  <c r="Z46" i="3" s="1"/>
  <c r="T46" i="6"/>
  <c r="T152" i="6" s="1"/>
  <c r="F153" i="6"/>
  <c r="F65" i="2"/>
  <c r="T64" i="2" s="1"/>
  <c r="T82" i="2"/>
  <c r="R121" i="3"/>
  <c r="R124" i="3"/>
  <c r="R125" i="3"/>
  <c r="R122" i="3"/>
  <c r="R126" i="3"/>
  <c r="S118" i="3"/>
  <c r="Z118" i="3" s="1"/>
  <c r="S117" i="3"/>
  <c r="Z117" i="3" s="1"/>
  <c r="R120" i="3"/>
  <c r="S115" i="3"/>
  <c r="Z115" i="3" s="1"/>
  <c r="R123" i="3"/>
  <c r="S116" i="3"/>
  <c r="Z116" i="3" s="1"/>
  <c r="E127" i="3"/>
  <c r="R119" i="3"/>
  <c r="T136" i="3"/>
  <c r="R55" i="3" l="1"/>
  <c r="R57" i="3" s="1"/>
  <c r="E57" i="3"/>
  <c r="F57" i="3"/>
  <c r="R127" i="3"/>
  <c r="S127" i="3"/>
  <c r="Z127" i="3" s="1"/>
  <c r="E129" i="3"/>
  <c r="F129" i="3"/>
  <c r="S55" i="3"/>
  <c r="Z55" i="3" s="1"/>
  <c r="S57" i="3" l="1"/>
  <c r="T57" i="3"/>
  <c r="S129" i="3"/>
  <c r="T129" i="3"/>
  <c r="T296" i="7"/>
  <c r="T135" i="7"/>
  <c r="T135" i="3"/>
  <c r="T153" i="3"/>
  <c r="E65" i="2"/>
  <c r="E66" i="2"/>
  <c r="E68" i="2"/>
  <c r="E69" i="2"/>
  <c r="E71" i="2"/>
  <c r="E72" i="2"/>
  <c r="D66" i="2"/>
  <c r="D69" i="2"/>
  <c r="D70" i="2"/>
  <c r="E62" i="2"/>
  <c r="E63" i="2"/>
  <c r="C72" i="2"/>
  <c r="D62" i="2"/>
  <c r="D63" i="2"/>
  <c r="D64" i="2"/>
  <c r="B65" i="2"/>
  <c r="B66" i="2"/>
  <c r="B69" i="2"/>
  <c r="B71" i="2"/>
  <c r="B72" i="2"/>
  <c r="C62" i="2"/>
  <c r="C64" i="2"/>
  <c r="B62" i="2"/>
  <c r="B63" i="2"/>
  <c r="O63" i="2"/>
  <c r="Q161" i="4"/>
  <c r="T457" i="7" l="1"/>
  <c r="T151" i="3"/>
  <c r="T152" i="3"/>
  <c r="T163" i="3" s="1"/>
  <c r="E154" i="6"/>
  <c r="T134" i="7"/>
  <c r="Q160" i="4"/>
  <c r="X160" i="4" s="1"/>
  <c r="R159" i="3"/>
  <c r="B64" i="2"/>
  <c r="O71" i="2"/>
  <c r="O67" i="2"/>
  <c r="B68" i="2"/>
  <c r="C68" i="2"/>
  <c r="E64" i="2"/>
  <c r="D72" i="2"/>
  <c r="D68" i="2"/>
  <c r="F64" i="2"/>
  <c r="T63" i="2" s="1"/>
  <c r="T81" i="2"/>
  <c r="R69" i="3"/>
  <c r="E457" i="7"/>
  <c r="T295" i="7"/>
  <c r="E465" i="7"/>
  <c r="E461" i="7"/>
  <c r="B150" i="6"/>
  <c r="E153" i="6"/>
  <c r="T96" i="6"/>
  <c r="O62" i="2"/>
  <c r="O70" i="2"/>
  <c r="O66" i="2"/>
  <c r="C63" i="2"/>
  <c r="B67" i="2"/>
  <c r="C71" i="2"/>
  <c r="C67" i="2"/>
  <c r="D71" i="2"/>
  <c r="D67" i="2"/>
  <c r="F63" i="2"/>
  <c r="T80" i="2"/>
  <c r="E67" i="2"/>
  <c r="B73" i="3"/>
  <c r="Q64" i="3"/>
  <c r="Q63" i="3"/>
  <c r="Q69" i="3"/>
  <c r="Q66" i="3"/>
  <c r="Q68" i="3"/>
  <c r="Q67" i="3"/>
  <c r="Q62" i="3"/>
  <c r="Q61" i="3"/>
  <c r="Q65" i="3"/>
  <c r="Q72" i="3"/>
  <c r="Q70" i="3"/>
  <c r="D73" i="3"/>
  <c r="Q71" i="3"/>
  <c r="Q115" i="3"/>
  <c r="Q116" i="3"/>
  <c r="P120" i="3"/>
  <c r="P122" i="3"/>
  <c r="P123" i="3"/>
  <c r="P121" i="3"/>
  <c r="P125" i="3"/>
  <c r="P124" i="3"/>
  <c r="P119" i="3"/>
  <c r="P126" i="3"/>
  <c r="Q118" i="3"/>
  <c r="Q117" i="3"/>
  <c r="C127" i="3"/>
  <c r="B456" i="7"/>
  <c r="C456" i="7"/>
  <c r="B464" i="7"/>
  <c r="B460" i="7"/>
  <c r="D456" i="7"/>
  <c r="C464" i="7"/>
  <c r="C460" i="7"/>
  <c r="E456" i="7"/>
  <c r="D464" i="7"/>
  <c r="D460" i="7"/>
  <c r="T133" i="7"/>
  <c r="E464" i="7"/>
  <c r="E460" i="7"/>
  <c r="B152" i="6"/>
  <c r="B156" i="6"/>
  <c r="C160" i="6"/>
  <c r="D152" i="6"/>
  <c r="E152" i="6"/>
  <c r="D156" i="6"/>
  <c r="T45" i="6"/>
  <c r="T151" i="6" s="1"/>
  <c r="F152" i="6"/>
  <c r="T97" i="6"/>
  <c r="S162" i="3"/>
  <c r="S154" i="3"/>
  <c r="Z154" i="3" s="1"/>
  <c r="S157" i="3"/>
  <c r="S161" i="3"/>
  <c r="F163" i="3"/>
  <c r="S160" i="3"/>
  <c r="S156" i="3"/>
  <c r="S158" i="3"/>
  <c r="S159" i="3"/>
  <c r="S155" i="3"/>
  <c r="Z155" i="3" s="1"/>
  <c r="S153" i="3"/>
  <c r="Z153" i="3" s="1"/>
  <c r="R152" i="3"/>
  <c r="R151" i="3"/>
  <c r="D163" i="3"/>
  <c r="Q160" i="3"/>
  <c r="Q159" i="3"/>
  <c r="Q152" i="3"/>
  <c r="Q156" i="3"/>
  <c r="Q162" i="3"/>
  <c r="Q161" i="3"/>
  <c r="Q153" i="3"/>
  <c r="Q158" i="3"/>
  <c r="Q154" i="3"/>
  <c r="Q155" i="3"/>
  <c r="Q151" i="3"/>
  <c r="Q157" i="3"/>
  <c r="O69" i="2"/>
  <c r="O65" i="2"/>
  <c r="B70" i="2"/>
  <c r="C70" i="2"/>
  <c r="C66" i="2"/>
  <c r="E70" i="2"/>
  <c r="P72" i="3"/>
  <c r="P70" i="3"/>
  <c r="P64" i="3"/>
  <c r="P69" i="3"/>
  <c r="P63" i="3"/>
  <c r="P66" i="3"/>
  <c r="P67" i="3"/>
  <c r="C73" i="3"/>
  <c r="P68" i="3"/>
  <c r="P65" i="3"/>
  <c r="P62" i="3"/>
  <c r="P71" i="3"/>
  <c r="P61" i="3"/>
  <c r="R62" i="3"/>
  <c r="R61" i="3"/>
  <c r="O458" i="7"/>
  <c r="C455" i="7"/>
  <c r="B459" i="7"/>
  <c r="B463" i="7"/>
  <c r="C463" i="7"/>
  <c r="C459" i="7"/>
  <c r="R144" i="7"/>
  <c r="E145" i="7"/>
  <c r="D459" i="7"/>
  <c r="S137" i="7"/>
  <c r="S135" i="7"/>
  <c r="Z135" i="7" s="1"/>
  <c r="S139" i="7"/>
  <c r="S144" i="7"/>
  <c r="S133" i="7"/>
  <c r="Z133" i="7" s="1"/>
  <c r="S134" i="7"/>
  <c r="Z134" i="7" s="1"/>
  <c r="S142" i="7"/>
  <c r="S136" i="7"/>
  <c r="Z136" i="7" s="1"/>
  <c r="S138" i="7"/>
  <c r="F145" i="7"/>
  <c r="S141" i="7"/>
  <c r="S143" i="7"/>
  <c r="S140" i="7"/>
  <c r="F455" i="7"/>
  <c r="E463" i="7"/>
  <c r="E459" i="7"/>
  <c r="B151" i="6"/>
  <c r="C151" i="6"/>
  <c r="B159" i="6"/>
  <c r="B155" i="6"/>
  <c r="D151" i="6"/>
  <c r="C159" i="6"/>
  <c r="C155" i="6"/>
  <c r="D155" i="6"/>
  <c r="D159" i="6"/>
  <c r="T44" i="6"/>
  <c r="S106" i="6"/>
  <c r="P155" i="3"/>
  <c r="C163" i="3"/>
  <c r="P162" i="3"/>
  <c r="P154" i="3"/>
  <c r="P160" i="3"/>
  <c r="P151" i="3"/>
  <c r="P161" i="3"/>
  <c r="P157" i="3"/>
  <c r="P156" i="3"/>
  <c r="P152" i="3"/>
  <c r="P153" i="3"/>
  <c r="P159" i="3"/>
  <c r="P158" i="3"/>
  <c r="B163" i="3"/>
  <c r="O72" i="2"/>
  <c r="O68" i="2"/>
  <c r="O64" i="2"/>
  <c r="C61" i="2"/>
  <c r="C143" i="2" s="1"/>
  <c r="D61" i="2"/>
  <c r="D143" i="2" s="1"/>
  <c r="C69" i="2"/>
  <c r="C65" i="2"/>
  <c r="D65" i="2"/>
  <c r="S63" i="3"/>
  <c r="Z63" i="3" s="1"/>
  <c r="S72" i="3"/>
  <c r="F73" i="3"/>
  <c r="S64" i="3"/>
  <c r="Z64" i="3" s="1"/>
  <c r="S70" i="3"/>
  <c r="S65" i="3"/>
  <c r="Z65" i="3" s="1"/>
  <c r="S67" i="3"/>
  <c r="S68" i="3"/>
  <c r="S69" i="3"/>
  <c r="S66" i="3"/>
  <c r="S71" i="3"/>
  <c r="C458" i="7"/>
  <c r="B466" i="7"/>
  <c r="R143" i="7"/>
  <c r="E458" i="7"/>
  <c r="D462" i="7"/>
  <c r="F458" i="7"/>
  <c r="E466" i="7"/>
  <c r="E462" i="7"/>
  <c r="C150" i="6"/>
  <c r="B154" i="6"/>
  <c r="B158" i="6"/>
  <c r="D150" i="6"/>
  <c r="C154" i="6"/>
  <c r="D158" i="6"/>
  <c r="D154" i="6"/>
  <c r="E155" i="6"/>
  <c r="F149" i="6"/>
  <c r="S107" i="6"/>
  <c r="F108" i="6"/>
  <c r="T134" i="3"/>
  <c r="Q143" i="4"/>
  <c r="C147" i="2" l="1"/>
  <c r="D147" i="2"/>
  <c r="D148" i="2"/>
  <c r="T62" i="2"/>
  <c r="Q142" i="4"/>
  <c r="X142" i="4" s="1"/>
  <c r="Q141" i="4"/>
  <c r="X141" i="4" s="1"/>
  <c r="T294" i="7"/>
  <c r="T455" i="7" s="1"/>
  <c r="Q151" i="4"/>
  <c r="X151" i="4" s="1"/>
  <c r="Q155" i="4"/>
  <c r="X155" i="4" s="1"/>
  <c r="Q159" i="4"/>
  <c r="X159" i="4" s="1"/>
  <c r="Q139" i="4"/>
  <c r="X139" i="4" s="1"/>
  <c r="Q152" i="4"/>
  <c r="X152" i="4" s="1"/>
  <c r="P162" i="4"/>
  <c r="P160" i="4"/>
  <c r="P158" i="4"/>
  <c r="P156" i="4"/>
  <c r="P154" i="4"/>
  <c r="P152" i="4"/>
  <c r="P151" i="4"/>
  <c r="P161" i="4"/>
  <c r="P153" i="4"/>
  <c r="P155" i="4"/>
  <c r="P157" i="4"/>
  <c r="P159" i="4"/>
  <c r="Q158" i="4"/>
  <c r="X158" i="4" s="1"/>
  <c r="O161" i="4"/>
  <c r="O159" i="4"/>
  <c r="O157" i="4"/>
  <c r="O155" i="4"/>
  <c r="O153" i="4"/>
  <c r="O162" i="4"/>
  <c r="O160" i="4"/>
  <c r="O158" i="4"/>
  <c r="O156" i="4"/>
  <c r="O154" i="4"/>
  <c r="O151" i="4"/>
  <c r="O152" i="4"/>
  <c r="Q156" i="4"/>
  <c r="X156" i="4" s="1"/>
  <c r="Q154" i="4"/>
  <c r="X154" i="4" s="1"/>
  <c r="Q140" i="4"/>
  <c r="X140" i="4" s="1"/>
  <c r="Q157" i="4"/>
  <c r="X157" i="4" s="1"/>
  <c r="Q153" i="4"/>
  <c r="X153" i="4" s="1"/>
  <c r="T456" i="7"/>
  <c r="S105" i="6"/>
  <c r="R65" i="3"/>
  <c r="S304" i="7"/>
  <c r="S465" i="7" s="1"/>
  <c r="S62" i="3"/>
  <c r="Z62" i="3" s="1"/>
  <c r="R64" i="3"/>
  <c r="R68" i="3"/>
  <c r="S61" i="3"/>
  <c r="Z61" i="3" s="1"/>
  <c r="R67" i="3"/>
  <c r="E73" i="3"/>
  <c r="S305" i="7"/>
  <c r="S466" i="7" s="1"/>
  <c r="R70" i="3"/>
  <c r="E157" i="6"/>
  <c r="R63" i="3"/>
  <c r="S101" i="6"/>
  <c r="S104" i="6"/>
  <c r="S300" i="7"/>
  <c r="S461" i="7" s="1"/>
  <c r="S301" i="7"/>
  <c r="S462" i="7" s="1"/>
  <c r="E156" i="6"/>
  <c r="S302" i="7"/>
  <c r="S463" i="7" s="1"/>
  <c r="S303" i="7"/>
  <c r="S464" i="7" s="1"/>
  <c r="T43" i="6"/>
  <c r="T55" i="6" s="1"/>
  <c r="F306" i="7"/>
  <c r="F467" i="7" s="1"/>
  <c r="R162" i="3"/>
  <c r="C157" i="6"/>
  <c r="E150" i="6"/>
  <c r="O159" i="6"/>
  <c r="O459" i="7"/>
  <c r="D153" i="6"/>
  <c r="C466" i="7"/>
  <c r="R80" i="2"/>
  <c r="Q85" i="2"/>
  <c r="S297" i="7"/>
  <c r="S152" i="3"/>
  <c r="Z152" i="3" s="1"/>
  <c r="Q88" i="2"/>
  <c r="E160" i="6"/>
  <c r="S299" i="7"/>
  <c r="S460" i="7" s="1"/>
  <c r="R161" i="3"/>
  <c r="O465" i="7"/>
  <c r="O466" i="7"/>
  <c r="R160" i="3"/>
  <c r="R50" i="6"/>
  <c r="Q48" i="6"/>
  <c r="R82" i="2"/>
  <c r="E151" i="6"/>
  <c r="S296" i="7"/>
  <c r="S298" i="7"/>
  <c r="S459" i="7" s="1"/>
  <c r="S295" i="7"/>
  <c r="R154" i="3"/>
  <c r="R158" i="3"/>
  <c r="S151" i="3"/>
  <c r="Z151" i="3" s="1"/>
  <c r="C156" i="6"/>
  <c r="Q51" i="6"/>
  <c r="B157" i="6"/>
  <c r="C465" i="7"/>
  <c r="O464" i="7"/>
  <c r="S100" i="6"/>
  <c r="Z100" i="6" s="1"/>
  <c r="R81" i="2"/>
  <c r="P79" i="2"/>
  <c r="S294" i="7"/>
  <c r="R157" i="3"/>
  <c r="E163" i="3"/>
  <c r="E110" i="3" s="1"/>
  <c r="R153" i="3"/>
  <c r="R155" i="3"/>
  <c r="Q45" i="6"/>
  <c r="P127" i="3"/>
  <c r="D55" i="6"/>
  <c r="D20" i="6" s="1"/>
  <c r="Q46" i="6"/>
  <c r="P85" i="2"/>
  <c r="C158" i="6"/>
  <c r="B458" i="7"/>
  <c r="O457" i="7"/>
  <c r="Q87" i="2"/>
  <c r="P86" i="2"/>
  <c r="R45" i="6"/>
  <c r="O158" i="6"/>
  <c r="R156" i="3"/>
  <c r="C152" i="6"/>
  <c r="O155" i="6"/>
  <c r="B74" i="3"/>
  <c r="D461" i="7"/>
  <c r="B465" i="7"/>
  <c r="R139" i="7"/>
  <c r="R140" i="7"/>
  <c r="P303" i="7"/>
  <c r="R142" i="7"/>
  <c r="P295" i="7"/>
  <c r="R141" i="7"/>
  <c r="R136" i="7"/>
  <c r="P300" i="7"/>
  <c r="O463" i="7"/>
  <c r="R134" i="7"/>
  <c r="C306" i="7"/>
  <c r="C307" i="7" s="1"/>
  <c r="R142" i="3"/>
  <c r="F91" i="6"/>
  <c r="F73" i="6"/>
  <c r="G109" i="6"/>
  <c r="Q67" i="2"/>
  <c r="D73" i="2"/>
  <c r="Q69" i="2"/>
  <c r="Q65" i="2"/>
  <c r="Q66" i="2"/>
  <c r="Q61" i="2"/>
  <c r="Q64" i="2"/>
  <c r="Q68" i="2"/>
  <c r="Q62" i="2"/>
  <c r="Q70" i="2"/>
  <c r="Q72" i="2"/>
  <c r="Q63" i="2"/>
  <c r="Q71" i="2"/>
  <c r="O108" i="6"/>
  <c r="S145" i="7"/>
  <c r="Z145" i="7" s="1"/>
  <c r="E146" i="7"/>
  <c r="D455" i="7"/>
  <c r="Q295" i="7"/>
  <c r="Q305" i="7"/>
  <c r="Q300" i="7"/>
  <c r="Q294" i="7"/>
  <c r="Q303" i="7"/>
  <c r="Q302" i="7"/>
  <c r="D306" i="7"/>
  <c r="Q304" i="7"/>
  <c r="Q301" i="7"/>
  <c r="Q297" i="7"/>
  <c r="Q296" i="7"/>
  <c r="Q298" i="7"/>
  <c r="Q299" i="7"/>
  <c r="R139" i="3"/>
  <c r="R133" i="3"/>
  <c r="R141" i="3"/>
  <c r="R140" i="3"/>
  <c r="R134" i="3"/>
  <c r="R137" i="3"/>
  <c r="R136" i="3"/>
  <c r="R135" i="3"/>
  <c r="R138" i="3"/>
  <c r="C75" i="3"/>
  <c r="C74" i="3"/>
  <c r="T150" i="6"/>
  <c r="O145" i="7"/>
  <c r="O146" i="7" s="1"/>
  <c r="D129" i="3"/>
  <c r="C129" i="3"/>
  <c r="C128" i="3"/>
  <c r="Q127" i="3"/>
  <c r="F150" i="6"/>
  <c r="S47" i="6"/>
  <c r="Z47" i="6" s="1"/>
  <c r="S52" i="6"/>
  <c r="F55" i="6"/>
  <c r="R105" i="6"/>
  <c r="R103" i="6"/>
  <c r="R104" i="6"/>
  <c r="R107" i="6"/>
  <c r="R99" i="6"/>
  <c r="E108" i="6"/>
  <c r="F109" i="6" s="1"/>
  <c r="R102" i="6"/>
  <c r="E149" i="6"/>
  <c r="R101" i="6"/>
  <c r="R100" i="6"/>
  <c r="R98" i="6"/>
  <c r="R96" i="6"/>
  <c r="R97" i="6"/>
  <c r="R106" i="6"/>
  <c r="R48" i="6"/>
  <c r="R47" i="6"/>
  <c r="Q44" i="6"/>
  <c r="Q43" i="6"/>
  <c r="Q52" i="6"/>
  <c r="P49" i="6"/>
  <c r="C55" i="6"/>
  <c r="P52" i="6"/>
  <c r="P51" i="6"/>
  <c r="P43" i="6"/>
  <c r="P53" i="6"/>
  <c r="P45" i="6"/>
  <c r="P47" i="6"/>
  <c r="P48" i="6"/>
  <c r="P46" i="6"/>
  <c r="P50" i="6"/>
  <c r="P44" i="6"/>
  <c r="P54" i="6"/>
  <c r="B108" i="6"/>
  <c r="B149" i="6"/>
  <c r="P141" i="3"/>
  <c r="S102" i="6"/>
  <c r="O153" i="6"/>
  <c r="O145" i="3"/>
  <c r="F61" i="2"/>
  <c r="S87" i="2"/>
  <c r="S80" i="2"/>
  <c r="Z80" i="2" s="1"/>
  <c r="S79" i="2"/>
  <c r="Z79" i="2" s="1"/>
  <c r="S88" i="2"/>
  <c r="S86" i="2"/>
  <c r="S81" i="2"/>
  <c r="Z81" i="2" s="1"/>
  <c r="S90" i="2"/>
  <c r="S82" i="2"/>
  <c r="Z82" i="2" s="1"/>
  <c r="S85" i="2"/>
  <c r="S89" i="2"/>
  <c r="F91" i="2"/>
  <c r="S83" i="2"/>
  <c r="Z83" i="2" s="1"/>
  <c r="S84" i="2"/>
  <c r="R89" i="2"/>
  <c r="R87" i="2"/>
  <c r="R79" i="2"/>
  <c r="R84" i="2"/>
  <c r="Q84" i="2"/>
  <c r="Q86" i="2"/>
  <c r="Q82" i="2"/>
  <c r="P88" i="2"/>
  <c r="P81" i="2"/>
  <c r="P84" i="2"/>
  <c r="C91" i="2"/>
  <c r="R133" i="7"/>
  <c r="R135" i="7"/>
  <c r="R137" i="7"/>
  <c r="P301" i="7"/>
  <c r="P294" i="7"/>
  <c r="P302" i="7"/>
  <c r="B306" i="7"/>
  <c r="B455" i="7"/>
  <c r="B145" i="7"/>
  <c r="B146" i="7" s="1"/>
  <c r="P136" i="3"/>
  <c r="P134" i="3"/>
  <c r="P135" i="3"/>
  <c r="P133" i="3"/>
  <c r="F62" i="2"/>
  <c r="T61" i="2" s="1"/>
  <c r="T73" i="2" s="1"/>
  <c r="T79" i="2"/>
  <c r="T91" i="2" s="1"/>
  <c r="T110" i="3"/>
  <c r="T92" i="3"/>
  <c r="T20" i="3"/>
  <c r="T38" i="3"/>
  <c r="T56" i="3"/>
  <c r="T128" i="3"/>
  <c r="U164" i="3"/>
  <c r="T74" i="3"/>
  <c r="D164" i="3"/>
  <c r="D128" i="3"/>
  <c r="D110" i="3"/>
  <c r="D56" i="3"/>
  <c r="D38" i="3"/>
  <c r="D20" i="3"/>
  <c r="D92" i="3"/>
  <c r="F151" i="6"/>
  <c r="T145" i="7"/>
  <c r="T133" i="3"/>
  <c r="T145" i="3" s="1"/>
  <c r="B145" i="3"/>
  <c r="B146" i="3" s="1"/>
  <c r="E158" i="6"/>
  <c r="S53" i="6"/>
  <c r="S159" i="6" s="1"/>
  <c r="S46" i="6"/>
  <c r="Z46" i="6" s="1"/>
  <c r="S51" i="6"/>
  <c r="R46" i="6"/>
  <c r="E55" i="6"/>
  <c r="R43" i="6"/>
  <c r="Q47" i="6"/>
  <c r="Q50" i="6"/>
  <c r="O156" i="6"/>
  <c r="N163" i="4"/>
  <c r="C163" i="4"/>
  <c r="Q138" i="4"/>
  <c r="X138" i="4" s="1"/>
  <c r="S96" i="6"/>
  <c r="Z96" i="6" s="1"/>
  <c r="S97" i="6"/>
  <c r="Z97" i="6" s="1"/>
  <c r="S103" i="6"/>
  <c r="D466" i="7"/>
  <c r="F74" i="3"/>
  <c r="G75" i="3"/>
  <c r="R86" i="2"/>
  <c r="E91" i="2"/>
  <c r="R90" i="2"/>
  <c r="Q83" i="2"/>
  <c r="D91" i="2"/>
  <c r="Q89" i="2"/>
  <c r="P87" i="2"/>
  <c r="P90" i="2"/>
  <c r="P83" i="2"/>
  <c r="P71" i="2"/>
  <c r="P63" i="2"/>
  <c r="P72" i="2"/>
  <c r="C73" i="2"/>
  <c r="P69" i="2"/>
  <c r="P66" i="2"/>
  <c r="P64" i="2"/>
  <c r="P65" i="2"/>
  <c r="P62" i="2"/>
  <c r="P68" i="2"/>
  <c r="P61" i="2"/>
  <c r="P67" i="2"/>
  <c r="P70" i="2"/>
  <c r="B20" i="3"/>
  <c r="B56" i="3"/>
  <c r="B110" i="3"/>
  <c r="B92" i="3"/>
  <c r="B128" i="3"/>
  <c r="B38" i="3"/>
  <c r="P163" i="3"/>
  <c r="C110" i="3"/>
  <c r="C92" i="3"/>
  <c r="C56" i="3"/>
  <c r="C38" i="3"/>
  <c r="C164" i="3"/>
  <c r="C20" i="3"/>
  <c r="O154" i="6"/>
  <c r="D463" i="7"/>
  <c r="R138" i="7"/>
  <c r="Q134" i="7"/>
  <c r="Q139" i="7"/>
  <c r="Q144" i="7"/>
  <c r="Q141" i="7"/>
  <c r="Q138" i="7"/>
  <c r="Q137" i="7"/>
  <c r="Q135" i="7"/>
  <c r="Q133" i="7"/>
  <c r="D145" i="7"/>
  <c r="E147" i="7" s="1"/>
  <c r="Q136" i="7"/>
  <c r="Q140" i="7"/>
  <c r="Q142" i="7"/>
  <c r="Q143" i="7"/>
  <c r="P297" i="7"/>
  <c r="P296" i="7"/>
  <c r="S143" i="3"/>
  <c r="S144" i="3"/>
  <c r="F145" i="3"/>
  <c r="S142" i="3"/>
  <c r="R71" i="3"/>
  <c r="R66" i="3"/>
  <c r="R72" i="3"/>
  <c r="Q163" i="3"/>
  <c r="E159" i="6"/>
  <c r="D160" i="6"/>
  <c r="D74" i="3"/>
  <c r="D75" i="3"/>
  <c r="Q73" i="3"/>
  <c r="S45" i="6"/>
  <c r="Z45" i="6" s="1"/>
  <c r="S49" i="6"/>
  <c r="S43" i="6"/>
  <c r="Z43" i="6" s="1"/>
  <c r="D157" i="6"/>
  <c r="R44" i="6"/>
  <c r="R49" i="6"/>
  <c r="R51" i="6"/>
  <c r="R53" i="6"/>
  <c r="Q53" i="6"/>
  <c r="Q49" i="6"/>
  <c r="B153" i="6"/>
  <c r="P107" i="6"/>
  <c r="P100" i="6"/>
  <c r="P106" i="6"/>
  <c r="P103" i="6"/>
  <c r="P97" i="6"/>
  <c r="P96" i="6"/>
  <c r="P99" i="6"/>
  <c r="P105" i="6"/>
  <c r="C149" i="6"/>
  <c r="C108" i="6"/>
  <c r="P101" i="6"/>
  <c r="P102" i="6"/>
  <c r="P98" i="6"/>
  <c r="P104" i="6"/>
  <c r="O152" i="6"/>
  <c r="B163" i="4"/>
  <c r="S99" i="6"/>
  <c r="Z99" i="6" s="1"/>
  <c r="S98" i="6"/>
  <c r="O157" i="6"/>
  <c r="O150" i="6"/>
  <c r="C462" i="7"/>
  <c r="D458" i="7"/>
  <c r="B462" i="7"/>
  <c r="O461" i="7"/>
  <c r="O73" i="3"/>
  <c r="R83" i="2"/>
  <c r="R88" i="2"/>
  <c r="R85" i="2"/>
  <c r="Q79" i="2"/>
  <c r="Q80" i="2"/>
  <c r="Q90" i="2"/>
  <c r="Q81" i="2"/>
  <c r="P80" i="2"/>
  <c r="P82" i="2"/>
  <c r="P89" i="2"/>
  <c r="B61" i="2"/>
  <c r="B91" i="2"/>
  <c r="O163" i="3"/>
  <c r="O151" i="6"/>
  <c r="F147" i="7"/>
  <c r="F146" i="7"/>
  <c r="G147" i="7"/>
  <c r="R295" i="7"/>
  <c r="R300" i="7"/>
  <c r="R305" i="7"/>
  <c r="R294" i="7"/>
  <c r="R299" i="7"/>
  <c r="R304" i="7"/>
  <c r="R298" i="7"/>
  <c r="R303" i="7"/>
  <c r="R297" i="7"/>
  <c r="E455" i="7"/>
  <c r="R302" i="7"/>
  <c r="R296" i="7"/>
  <c r="E306" i="7"/>
  <c r="R301" i="7"/>
  <c r="P298" i="7"/>
  <c r="P304" i="7"/>
  <c r="P299" i="7"/>
  <c r="P305" i="7"/>
  <c r="P143" i="7"/>
  <c r="P144" i="7"/>
  <c r="P136" i="7"/>
  <c r="P139" i="7"/>
  <c r="C145" i="7"/>
  <c r="P133" i="7"/>
  <c r="P141" i="7"/>
  <c r="P137" i="7"/>
  <c r="P140" i="7"/>
  <c r="P134" i="7"/>
  <c r="P135" i="7"/>
  <c r="P138" i="7"/>
  <c r="P142" i="7"/>
  <c r="O462" i="7"/>
  <c r="P73" i="3"/>
  <c r="O61" i="2"/>
  <c r="O73" i="2" s="1"/>
  <c r="O91" i="2"/>
  <c r="F20" i="3"/>
  <c r="F110" i="3"/>
  <c r="F38" i="3"/>
  <c r="F92" i="3"/>
  <c r="F128" i="3"/>
  <c r="F56" i="3"/>
  <c r="G164" i="3"/>
  <c r="B160" i="6"/>
  <c r="B55" i="6"/>
  <c r="F456" i="7"/>
  <c r="O455" i="7"/>
  <c r="O306" i="7"/>
  <c r="D145" i="3"/>
  <c r="Q139" i="3"/>
  <c r="Q143" i="3"/>
  <c r="Q142" i="3"/>
  <c r="Q138" i="3"/>
  <c r="Q140" i="3"/>
  <c r="Q144" i="3"/>
  <c r="Q137" i="3"/>
  <c r="Q141" i="3"/>
  <c r="T108" i="6"/>
  <c r="S44" i="6"/>
  <c r="Z44" i="6" s="1"/>
  <c r="S48" i="6"/>
  <c r="S50" i="6"/>
  <c r="S54" i="6"/>
  <c r="S160" i="6" s="1"/>
  <c r="R52" i="6"/>
  <c r="R54" i="6"/>
  <c r="C153" i="6"/>
  <c r="D149" i="6"/>
  <c r="Q103" i="6"/>
  <c r="Q107" i="6"/>
  <c r="Q101" i="6"/>
  <c r="D108" i="6"/>
  <c r="Q104" i="6"/>
  <c r="Q96" i="6"/>
  <c r="Q106" i="6"/>
  <c r="Q98" i="6"/>
  <c r="Q99" i="6"/>
  <c r="Q100" i="6"/>
  <c r="Q105" i="6"/>
  <c r="Q102" i="6"/>
  <c r="Q97" i="6"/>
  <c r="Q54" i="6"/>
  <c r="O160" i="6"/>
  <c r="F457" i="7"/>
  <c r="D465" i="7"/>
  <c r="C461" i="7"/>
  <c r="D457" i="7"/>
  <c r="B461" i="7"/>
  <c r="C457" i="7"/>
  <c r="O460" i="7"/>
  <c r="B457" i="7"/>
  <c r="O456" i="7"/>
  <c r="D163" i="4"/>
  <c r="S458" i="7" l="1"/>
  <c r="Z458" i="7" s="1"/>
  <c r="Z297" i="7"/>
  <c r="S457" i="7"/>
  <c r="Z457" i="7" s="1"/>
  <c r="Z296" i="7"/>
  <c r="S158" i="6"/>
  <c r="B73" i="2"/>
  <c r="B143" i="2"/>
  <c r="E61" i="2"/>
  <c r="E143" i="2" s="1"/>
  <c r="F143" i="2"/>
  <c r="S151" i="6"/>
  <c r="Z151" i="6" s="1"/>
  <c r="Z98" i="6"/>
  <c r="S455" i="7"/>
  <c r="Z455" i="7" s="1"/>
  <c r="Z294" i="7"/>
  <c r="S456" i="7"/>
  <c r="Z456" i="7" s="1"/>
  <c r="Z295" i="7"/>
  <c r="R61" i="2"/>
  <c r="R67" i="2"/>
  <c r="R71" i="2"/>
  <c r="R64" i="2"/>
  <c r="R68" i="2"/>
  <c r="R72" i="2"/>
  <c r="R66" i="2"/>
  <c r="R65" i="2"/>
  <c r="R69" i="2"/>
  <c r="R70" i="2"/>
  <c r="R62" i="2"/>
  <c r="E73" i="2"/>
  <c r="R466" i="7"/>
  <c r="R465" i="7"/>
  <c r="T306" i="7"/>
  <c r="U308" i="7" s="1"/>
  <c r="S152" i="6"/>
  <c r="Z152" i="6" s="1"/>
  <c r="P129" i="3"/>
  <c r="U56" i="6"/>
  <c r="S140" i="3"/>
  <c r="Q135" i="3"/>
  <c r="P144" i="3"/>
  <c r="S138" i="3"/>
  <c r="P143" i="3"/>
  <c r="R144" i="3"/>
  <c r="D38" i="6"/>
  <c r="Q163" i="4"/>
  <c r="Q38" i="4" s="1"/>
  <c r="P144" i="4"/>
  <c r="P142" i="4"/>
  <c r="P140" i="4"/>
  <c r="P138" i="4"/>
  <c r="P136" i="4"/>
  <c r="P133" i="4"/>
  <c r="P143" i="4"/>
  <c r="P135" i="4"/>
  <c r="P137" i="4"/>
  <c r="P139" i="4"/>
  <c r="P134" i="4"/>
  <c r="P141" i="4"/>
  <c r="E164" i="3"/>
  <c r="Q134" i="4"/>
  <c r="X134" i="4" s="1"/>
  <c r="Q137" i="4"/>
  <c r="X137" i="4" s="1"/>
  <c r="Q135" i="4"/>
  <c r="X135" i="4" s="1"/>
  <c r="O163" i="4"/>
  <c r="Q133" i="4"/>
  <c r="X133" i="4" s="1"/>
  <c r="P163" i="4"/>
  <c r="X163" i="4" s="1"/>
  <c r="S154" i="6"/>
  <c r="F307" i="7"/>
  <c r="O143" i="4"/>
  <c r="O141" i="4"/>
  <c r="O139" i="4"/>
  <c r="O137" i="4"/>
  <c r="O135" i="4"/>
  <c r="O134" i="4"/>
  <c r="O144" i="4"/>
  <c r="O142" i="4"/>
  <c r="O140" i="4"/>
  <c r="O138" i="4"/>
  <c r="O136" i="4"/>
  <c r="O133" i="4"/>
  <c r="Q136" i="4"/>
  <c r="X136" i="4" s="1"/>
  <c r="S73" i="3"/>
  <c r="R462" i="7"/>
  <c r="R456" i="7"/>
  <c r="S157" i="6"/>
  <c r="E74" i="3"/>
  <c r="R458" i="7"/>
  <c r="E20" i="3"/>
  <c r="Q155" i="6"/>
  <c r="Q151" i="6"/>
  <c r="F164" i="3"/>
  <c r="P157" i="6"/>
  <c r="P153" i="6"/>
  <c r="E128" i="3"/>
  <c r="E38" i="3"/>
  <c r="F75" i="3"/>
  <c r="E75" i="3"/>
  <c r="R156" i="6"/>
  <c r="S153" i="6"/>
  <c r="Z153" i="6" s="1"/>
  <c r="E56" i="3"/>
  <c r="Q158" i="6"/>
  <c r="Q154" i="6"/>
  <c r="R463" i="7"/>
  <c r="P150" i="6"/>
  <c r="E92" i="3"/>
  <c r="R457" i="7"/>
  <c r="T149" i="6"/>
  <c r="T161" i="6" s="1"/>
  <c r="T38" i="6"/>
  <c r="Q134" i="3"/>
  <c r="P151" i="6"/>
  <c r="P140" i="3"/>
  <c r="P142" i="3"/>
  <c r="T20" i="6"/>
  <c r="P158" i="6"/>
  <c r="P156" i="6"/>
  <c r="P138" i="3"/>
  <c r="C145" i="3"/>
  <c r="D147" i="3" s="1"/>
  <c r="Q136" i="3"/>
  <c r="Q133" i="3"/>
  <c r="P137" i="3"/>
  <c r="P139" i="3"/>
  <c r="S163" i="3"/>
  <c r="P160" i="6"/>
  <c r="S134" i="3"/>
  <c r="Z134" i="3" s="1"/>
  <c r="S136" i="3"/>
  <c r="Z136" i="3" s="1"/>
  <c r="R143" i="3"/>
  <c r="Q157" i="6"/>
  <c r="P155" i="6"/>
  <c r="S141" i="3"/>
  <c r="S139" i="3"/>
  <c r="S135" i="3"/>
  <c r="Z135" i="3" s="1"/>
  <c r="G308" i="7"/>
  <c r="E145" i="3"/>
  <c r="F147" i="3" s="1"/>
  <c r="Q152" i="6"/>
  <c r="Q156" i="6"/>
  <c r="F308" i="7"/>
  <c r="P154" i="6"/>
  <c r="S137" i="3"/>
  <c r="Z137" i="3" s="1"/>
  <c r="S133" i="3"/>
  <c r="Z133" i="3" s="1"/>
  <c r="R73" i="3"/>
  <c r="R75" i="3" s="1"/>
  <c r="S306" i="7"/>
  <c r="Q159" i="6"/>
  <c r="R151" i="6"/>
  <c r="R464" i="7"/>
  <c r="O74" i="2"/>
  <c r="R459" i="7"/>
  <c r="B145" i="4"/>
  <c r="B146" i="4" s="1"/>
  <c r="R163" i="3"/>
  <c r="R38" i="3" s="1"/>
  <c r="R461" i="7"/>
  <c r="P152" i="6"/>
  <c r="P159" i="6"/>
  <c r="Q150" i="6"/>
  <c r="R460" i="7"/>
  <c r="P91" i="2"/>
  <c r="P20" i="2" s="1"/>
  <c r="Q153" i="6"/>
  <c r="B74" i="2"/>
  <c r="D161" i="6"/>
  <c r="D73" i="6"/>
  <c r="D109" i="6"/>
  <c r="D91" i="6"/>
  <c r="D146" i="3"/>
  <c r="O56" i="2"/>
  <c r="O38" i="2"/>
  <c r="O20" i="2"/>
  <c r="P145" i="7"/>
  <c r="P465" i="7"/>
  <c r="R455" i="7"/>
  <c r="R306" i="7"/>
  <c r="C109" i="6"/>
  <c r="C161" i="6"/>
  <c r="C91" i="6"/>
  <c r="C73" i="6"/>
  <c r="P108" i="6"/>
  <c r="P149" i="6"/>
  <c r="S55" i="6"/>
  <c r="Z55" i="6" s="1"/>
  <c r="Q56" i="3"/>
  <c r="Q164" i="3"/>
  <c r="Q110" i="3"/>
  <c r="Q92" i="3"/>
  <c r="Q38" i="3"/>
  <c r="Q20" i="3"/>
  <c r="F146" i="3"/>
  <c r="G147" i="3"/>
  <c r="Q145" i="7"/>
  <c r="E75" i="2"/>
  <c r="E74" i="2"/>
  <c r="S156" i="6"/>
  <c r="B307" i="7"/>
  <c r="B467" i="7"/>
  <c r="B468" i="7" s="1"/>
  <c r="F92" i="2"/>
  <c r="F56" i="2"/>
  <c r="F38" i="2"/>
  <c r="F20" i="2"/>
  <c r="G92" i="2"/>
  <c r="S91" i="2"/>
  <c r="T92" i="2" s="1"/>
  <c r="O146" i="3"/>
  <c r="S155" i="6"/>
  <c r="P55" i="6"/>
  <c r="R108" i="6"/>
  <c r="R149" i="6"/>
  <c r="R160" i="6"/>
  <c r="F38" i="6"/>
  <c r="F20" i="6"/>
  <c r="F56" i="6"/>
  <c r="Q128" i="3"/>
  <c r="Q129" i="3"/>
  <c r="R129" i="3"/>
  <c r="P456" i="7"/>
  <c r="Q457" i="7"/>
  <c r="D308" i="7"/>
  <c r="D307" i="7"/>
  <c r="D467" i="7"/>
  <c r="Q461" i="7"/>
  <c r="O91" i="6"/>
  <c r="O73" i="6"/>
  <c r="D164" i="4"/>
  <c r="D38" i="4"/>
  <c r="D92" i="4"/>
  <c r="D128" i="4"/>
  <c r="D110" i="4"/>
  <c r="D20" i="4"/>
  <c r="D74" i="4"/>
  <c r="D56" i="4"/>
  <c r="E164" i="4"/>
  <c r="O467" i="7"/>
  <c r="O468" i="7" s="1"/>
  <c r="O307" i="7"/>
  <c r="B38" i="6"/>
  <c r="B20" i="6"/>
  <c r="C146" i="7"/>
  <c r="C147" i="7"/>
  <c r="P459" i="7"/>
  <c r="B92" i="4"/>
  <c r="B56" i="4"/>
  <c r="B110" i="4"/>
  <c r="B128" i="4"/>
  <c r="B20" i="4"/>
  <c r="B74" i="4"/>
  <c r="B38" i="4"/>
  <c r="P457" i="7"/>
  <c r="S150" i="6"/>
  <c r="Z150" i="6" s="1"/>
  <c r="C128" i="4"/>
  <c r="C74" i="4"/>
  <c r="C20" i="4"/>
  <c r="C164" i="4"/>
  <c r="C110" i="4"/>
  <c r="C56" i="4"/>
  <c r="C38" i="4"/>
  <c r="C92" i="4"/>
  <c r="R55" i="6"/>
  <c r="T147" i="7"/>
  <c r="T146" i="7"/>
  <c r="U147" i="7"/>
  <c r="T38" i="2"/>
  <c r="T56" i="2"/>
  <c r="T20" i="2"/>
  <c r="U92" i="2"/>
  <c r="P463" i="7"/>
  <c r="C145" i="4"/>
  <c r="N145" i="4"/>
  <c r="B73" i="6"/>
  <c r="B161" i="6"/>
  <c r="B91" i="6"/>
  <c r="R155" i="6"/>
  <c r="R157" i="6"/>
  <c r="P461" i="7"/>
  <c r="P464" i="7"/>
  <c r="C308" i="7"/>
  <c r="Q458" i="7"/>
  <c r="Q463" i="7"/>
  <c r="Q466" i="7"/>
  <c r="Q73" i="2"/>
  <c r="D75" i="2"/>
  <c r="D74" i="2"/>
  <c r="Q108" i="6"/>
  <c r="Q149" i="6"/>
  <c r="Q160" i="6"/>
  <c r="P74" i="3"/>
  <c r="P75" i="3"/>
  <c r="P466" i="7"/>
  <c r="O92" i="3"/>
  <c r="O20" i="3"/>
  <c r="O56" i="3"/>
  <c r="O128" i="3"/>
  <c r="O110" i="3"/>
  <c r="O38" i="3"/>
  <c r="P458" i="7"/>
  <c r="F468" i="7"/>
  <c r="G469" i="7"/>
  <c r="P20" i="3"/>
  <c r="P38" i="3"/>
  <c r="P164" i="3"/>
  <c r="P110" i="3"/>
  <c r="P56" i="3"/>
  <c r="P92" i="3"/>
  <c r="C75" i="2"/>
  <c r="C74" i="2"/>
  <c r="D20" i="2"/>
  <c r="D56" i="2"/>
  <c r="D38" i="2"/>
  <c r="D92" i="2"/>
  <c r="E38" i="2"/>
  <c r="E56" i="2"/>
  <c r="E20" i="2"/>
  <c r="E92" i="2"/>
  <c r="S149" i="6"/>
  <c r="Z149" i="6" s="1"/>
  <c r="S108" i="6"/>
  <c r="N92" i="4"/>
  <c r="N38" i="4"/>
  <c r="N128" i="4"/>
  <c r="N74" i="4"/>
  <c r="N20" i="4"/>
  <c r="N110" i="4"/>
  <c r="N56" i="4"/>
  <c r="E56" i="6"/>
  <c r="E20" i="6"/>
  <c r="E38" i="6"/>
  <c r="T74" i="2"/>
  <c r="U75" i="2"/>
  <c r="C146" i="3"/>
  <c r="P455" i="7"/>
  <c r="P306" i="7"/>
  <c r="R145" i="7"/>
  <c r="D145" i="4"/>
  <c r="Q55" i="6"/>
  <c r="R159" i="6"/>
  <c r="R153" i="6"/>
  <c r="E73" i="6"/>
  <c r="E91" i="6"/>
  <c r="E161" i="6"/>
  <c r="E109" i="6"/>
  <c r="Q460" i="7"/>
  <c r="Q462" i="7"/>
  <c r="Q464" i="7"/>
  <c r="Q456" i="7"/>
  <c r="S146" i="7"/>
  <c r="T73" i="6"/>
  <c r="T91" i="6"/>
  <c r="U109" i="6"/>
  <c r="P460" i="7"/>
  <c r="E307" i="7"/>
  <c r="E308" i="7"/>
  <c r="E467" i="7"/>
  <c r="B38" i="2"/>
  <c r="B56" i="2"/>
  <c r="B20" i="2"/>
  <c r="Q91" i="2"/>
  <c r="O74" i="3"/>
  <c r="Q75" i="3"/>
  <c r="Q74" i="3"/>
  <c r="D147" i="7"/>
  <c r="D146" i="7"/>
  <c r="P73" i="2"/>
  <c r="T146" i="3"/>
  <c r="U147" i="3"/>
  <c r="P462" i="7"/>
  <c r="C20" i="2"/>
  <c r="C92" i="2"/>
  <c r="C38" i="2"/>
  <c r="C56" i="2"/>
  <c r="R91" i="2"/>
  <c r="S66" i="2"/>
  <c r="S61" i="2"/>
  <c r="Z61" i="2" s="1"/>
  <c r="S71" i="2"/>
  <c r="S62" i="2"/>
  <c r="Z62" i="2" s="1"/>
  <c r="S72" i="2"/>
  <c r="S67" i="2"/>
  <c r="S69" i="2"/>
  <c r="S68" i="2"/>
  <c r="S63" i="2"/>
  <c r="Z63" i="2" s="1"/>
  <c r="S65" i="2"/>
  <c r="Z65" i="2" s="1"/>
  <c r="S64" i="2"/>
  <c r="Z64" i="2" s="1"/>
  <c r="F73" i="2"/>
  <c r="S70" i="2"/>
  <c r="C56" i="6"/>
  <c r="C20" i="6"/>
  <c r="C38" i="6"/>
  <c r="R150" i="6"/>
  <c r="R154" i="6"/>
  <c r="R152" i="6"/>
  <c r="R158" i="6"/>
  <c r="P128" i="3"/>
  <c r="C467" i="7"/>
  <c r="Q459" i="7"/>
  <c r="Q465" i="7"/>
  <c r="Q455" i="7"/>
  <c r="Q306" i="7"/>
  <c r="O149" i="6"/>
  <c r="O161" i="6" s="1"/>
  <c r="F161" i="6"/>
  <c r="D56" i="6"/>
  <c r="R63" i="2" l="1"/>
  <c r="F147" i="2"/>
  <c r="F148" i="2"/>
  <c r="G148" i="2"/>
  <c r="E147" i="2"/>
  <c r="E148" i="2"/>
  <c r="B147" i="2"/>
  <c r="C148" i="2"/>
  <c r="T307" i="7"/>
  <c r="S467" i="7"/>
  <c r="Z467" i="7" s="1"/>
  <c r="Z306" i="7"/>
  <c r="T467" i="7"/>
  <c r="T469" i="7" s="1"/>
  <c r="R110" i="3"/>
  <c r="S110" i="3"/>
  <c r="Z163" i="3"/>
  <c r="R73" i="2"/>
  <c r="T109" i="6"/>
  <c r="Z108" i="6"/>
  <c r="T75" i="3"/>
  <c r="Z73" i="3"/>
  <c r="R145" i="3"/>
  <c r="R146" i="3" s="1"/>
  <c r="S147" i="7"/>
  <c r="E146" i="3"/>
  <c r="T164" i="3"/>
  <c r="S128" i="3"/>
  <c r="S92" i="3"/>
  <c r="S74" i="3"/>
  <c r="Q128" i="4"/>
  <c r="Q92" i="4"/>
  <c r="Q74" i="4"/>
  <c r="C147" i="3"/>
  <c r="S307" i="7"/>
  <c r="Q164" i="4"/>
  <c r="Q110" i="4"/>
  <c r="Q56" i="4"/>
  <c r="O145" i="4"/>
  <c r="O74" i="4"/>
  <c r="O56" i="4"/>
  <c r="O38" i="4"/>
  <c r="O128" i="4"/>
  <c r="O92" i="4"/>
  <c r="O110" i="4"/>
  <c r="P145" i="4"/>
  <c r="X145" i="4" s="1"/>
  <c r="Q145" i="4"/>
  <c r="P92" i="4"/>
  <c r="P38" i="4"/>
  <c r="P56" i="4"/>
  <c r="P110" i="4"/>
  <c r="P128" i="4"/>
  <c r="P74" i="4"/>
  <c r="T308" i="7"/>
  <c r="T468" i="7"/>
  <c r="S164" i="3"/>
  <c r="R92" i="3"/>
  <c r="R20" i="3"/>
  <c r="T126" i="6"/>
  <c r="T144" i="6"/>
  <c r="S56" i="3"/>
  <c r="S38" i="3"/>
  <c r="O38" i="6"/>
  <c r="S20" i="3"/>
  <c r="O20" i="6"/>
  <c r="R74" i="3"/>
  <c r="U162" i="6"/>
  <c r="S75" i="3"/>
  <c r="E147" i="3"/>
  <c r="P145" i="3"/>
  <c r="S145" i="3"/>
  <c r="Q145" i="3"/>
  <c r="R147" i="3" s="1"/>
  <c r="R164" i="4"/>
  <c r="Q20" i="4"/>
  <c r="P161" i="6"/>
  <c r="S308" i="7"/>
  <c r="P38" i="2"/>
  <c r="P92" i="2"/>
  <c r="R128" i="3"/>
  <c r="R164" i="3"/>
  <c r="S161" i="6"/>
  <c r="R56" i="3"/>
  <c r="P56" i="2"/>
  <c r="O144" i="6"/>
  <c r="O126" i="6"/>
  <c r="S73" i="2"/>
  <c r="S468" i="7"/>
  <c r="E144" i="6"/>
  <c r="E162" i="6"/>
  <c r="E126" i="6"/>
  <c r="R147" i="7"/>
  <c r="R146" i="7"/>
  <c r="R109" i="6"/>
  <c r="R91" i="6"/>
  <c r="R73" i="6"/>
  <c r="S20" i="6"/>
  <c r="S38" i="6"/>
  <c r="S56" i="6"/>
  <c r="T56" i="6"/>
  <c r="P147" i="7"/>
  <c r="P146" i="7"/>
  <c r="P164" i="4"/>
  <c r="P20" i="4"/>
  <c r="Q467" i="7"/>
  <c r="Q307" i="7"/>
  <c r="Q308" i="7"/>
  <c r="C468" i="7"/>
  <c r="C469" i="7"/>
  <c r="Q20" i="6"/>
  <c r="Q56" i="6"/>
  <c r="Q38" i="6"/>
  <c r="D146" i="4"/>
  <c r="D147" i="4"/>
  <c r="E147" i="4"/>
  <c r="P308" i="7"/>
  <c r="P467" i="7"/>
  <c r="P307" i="7"/>
  <c r="B144" i="6"/>
  <c r="B126" i="6"/>
  <c r="P56" i="6"/>
  <c r="P20" i="6"/>
  <c r="P38" i="6"/>
  <c r="S38" i="2"/>
  <c r="S92" i="2"/>
  <c r="S56" i="2"/>
  <c r="S20" i="2"/>
  <c r="O164" i="4"/>
  <c r="O20" i="4"/>
  <c r="C126" i="6"/>
  <c r="C162" i="6"/>
  <c r="C144" i="6"/>
  <c r="D162" i="6"/>
  <c r="D144" i="6"/>
  <c r="D126" i="6"/>
  <c r="G75" i="2"/>
  <c r="F75" i="2"/>
  <c r="F74" i="2"/>
  <c r="R38" i="2"/>
  <c r="R92" i="2"/>
  <c r="R56" i="2"/>
  <c r="R20" i="2"/>
  <c r="Q38" i="2"/>
  <c r="Q56" i="2"/>
  <c r="Q92" i="2"/>
  <c r="Q20" i="2"/>
  <c r="S109" i="6"/>
  <c r="S73" i="6"/>
  <c r="S91" i="6"/>
  <c r="Q161" i="6"/>
  <c r="Q75" i="2"/>
  <c r="Q74" i="2"/>
  <c r="C146" i="4"/>
  <c r="C147" i="4"/>
  <c r="R56" i="6"/>
  <c r="R38" i="6"/>
  <c r="R20" i="6"/>
  <c r="Q147" i="7"/>
  <c r="Q146" i="7"/>
  <c r="P109" i="6"/>
  <c r="P73" i="6"/>
  <c r="P91" i="6"/>
  <c r="F126" i="6"/>
  <c r="F144" i="6"/>
  <c r="F162" i="6"/>
  <c r="P75" i="2"/>
  <c r="P74" i="2"/>
  <c r="E469" i="7"/>
  <c r="E468" i="7"/>
  <c r="F469" i="7"/>
  <c r="Q91" i="6"/>
  <c r="Q73" i="6"/>
  <c r="Q109" i="6"/>
  <c r="N146" i="4"/>
  <c r="D469" i="7"/>
  <c r="D468" i="7"/>
  <c r="R161" i="6"/>
  <c r="R307" i="7"/>
  <c r="R308" i="7"/>
  <c r="R467" i="7"/>
  <c r="U469" i="7" l="1"/>
  <c r="R75" i="2"/>
  <c r="R74" i="2"/>
  <c r="T162" i="6"/>
  <c r="Z161" i="6"/>
  <c r="T147" i="3"/>
  <c r="Z145" i="3"/>
  <c r="P146" i="3"/>
  <c r="P126" i="6"/>
  <c r="P147" i="3"/>
  <c r="S147" i="3"/>
  <c r="S146" i="3"/>
  <c r="P144" i="6"/>
  <c r="P146" i="4"/>
  <c r="P147" i="4"/>
  <c r="Q147" i="4"/>
  <c r="Q146" i="4"/>
  <c r="R147" i="4"/>
  <c r="O146" i="4"/>
  <c r="O147" i="4"/>
  <c r="Q146" i="3"/>
  <c r="P162" i="6"/>
  <c r="Q147" i="3"/>
  <c r="S126" i="6"/>
  <c r="S144" i="6"/>
  <c r="R162" i="6"/>
  <c r="R126" i="6"/>
  <c r="R144" i="6"/>
  <c r="S162" i="6"/>
  <c r="Q162" i="6"/>
  <c r="Q144" i="6"/>
  <c r="Q126" i="6"/>
  <c r="P469" i="7"/>
  <c r="P468" i="7"/>
  <c r="R469" i="7"/>
  <c r="R468" i="7"/>
  <c r="Q469" i="7"/>
  <c r="Q468" i="7"/>
  <c r="S469" i="7"/>
  <c r="T75" i="2"/>
  <c r="S75" i="2"/>
  <c r="S74" i="2"/>
  <c r="V120" i="12" l="1"/>
  <c r="V119" i="12"/>
  <c r="V118" i="12"/>
  <c r="V117" i="12"/>
  <c r="V116" i="12"/>
  <c r="V115" i="12"/>
  <c r="V86" i="12"/>
  <c r="V85" i="12"/>
  <c r="V84" i="12"/>
  <c r="V69" i="12"/>
  <c r="V68" i="12"/>
  <c r="V67" i="12"/>
  <c r="V66" i="12"/>
  <c r="V35" i="12"/>
  <c r="V33" i="12"/>
  <c r="V34" i="12"/>
  <c r="V32" i="12"/>
  <c r="V31" i="12"/>
  <c r="V30" i="12"/>
  <c r="V137" i="12"/>
  <c r="V136" i="12"/>
  <c r="V135" i="12"/>
  <c r="V134" i="12"/>
  <c r="V133" i="12"/>
  <c r="V132" i="12"/>
  <c r="V103" i="12"/>
  <c r="V102" i="12"/>
  <c r="V101" i="12"/>
  <c r="V100" i="12"/>
  <c r="V52" i="12"/>
  <c r="V51" i="12"/>
  <c r="V50" i="12"/>
  <c r="V17" i="12"/>
  <c r="V16" i="12"/>
  <c r="V18" i="12"/>
  <c r="V29" i="12"/>
  <c r="I70" i="12"/>
  <c r="J71" i="12" s="1"/>
  <c r="I138" i="12"/>
  <c r="J139" i="12" s="1"/>
  <c r="I36" i="12"/>
  <c r="J37" i="12" s="1"/>
  <c r="V99" i="12"/>
  <c r="I121" i="12"/>
  <c r="J122" i="12" s="1"/>
  <c r="I87" i="12"/>
  <c r="J88" i="12" s="1"/>
  <c r="I53" i="12"/>
  <c r="J54" i="12" s="1"/>
  <c r="I104" i="12"/>
  <c r="J105" i="12" s="1"/>
  <c r="V82" i="12"/>
  <c r="V49" i="12"/>
  <c r="V64" i="12"/>
  <c r="V28" i="12"/>
  <c r="I19" i="12"/>
  <c r="J20" i="12" s="1"/>
  <c r="V81" i="12" l="1"/>
  <c r="V130" i="12"/>
  <c r="V13" i="12"/>
  <c r="V98" i="12"/>
  <c r="V14" i="12"/>
  <c r="V65" i="12"/>
  <c r="V15" i="12"/>
  <c r="V47" i="12"/>
  <c r="V83" i="12"/>
  <c r="V48" i="12"/>
  <c r="V96" i="12"/>
  <c r="V79" i="12"/>
  <c r="V113" i="12"/>
  <c r="V45" i="12"/>
  <c r="V97" i="12"/>
  <c r="V80" i="12"/>
  <c r="V114" i="12"/>
  <c r="V46" i="12"/>
  <c r="V62" i="12"/>
  <c r="V11" i="12"/>
  <c r="V131" i="12"/>
  <c r="V63" i="12"/>
  <c r="V12" i="12"/>
  <c r="V78" i="12"/>
  <c r="V95" i="12"/>
  <c r="V112" i="12"/>
  <c r="V10" i="12"/>
  <c r="V129" i="12"/>
  <c r="V44" i="12"/>
  <c r="V27" i="12"/>
  <c r="V61" i="12"/>
  <c r="V43" i="12"/>
  <c r="V26" i="12"/>
  <c r="V111" i="12"/>
  <c r="V94" i="12"/>
  <c r="V60" i="12"/>
  <c r="V9" i="12"/>
  <c r="V128" i="12"/>
  <c r="V77" i="12"/>
  <c r="G138" i="12"/>
  <c r="T137" i="12"/>
  <c r="V8" i="12"/>
  <c r="U41" i="12"/>
  <c r="U93" i="12"/>
  <c r="U92" i="12"/>
  <c r="U94" i="12"/>
  <c r="U97" i="12"/>
  <c r="U98" i="12"/>
  <c r="U95" i="12"/>
  <c r="U96" i="12"/>
  <c r="U99" i="12"/>
  <c r="U102" i="12"/>
  <c r="U100" i="12"/>
  <c r="H104" i="12"/>
  <c r="U103" i="12"/>
  <c r="U101" i="12"/>
  <c r="T35" i="12"/>
  <c r="G36" i="12"/>
  <c r="U26" i="12"/>
  <c r="U25" i="12"/>
  <c r="U24" i="12"/>
  <c r="U30" i="12"/>
  <c r="U27" i="12"/>
  <c r="U28" i="12"/>
  <c r="U29" i="12"/>
  <c r="U31" i="12"/>
  <c r="U33" i="12"/>
  <c r="U35" i="12"/>
  <c r="U34" i="12"/>
  <c r="U32" i="12"/>
  <c r="H36" i="12"/>
  <c r="G121" i="12"/>
  <c r="U50" i="12"/>
  <c r="U48" i="12"/>
  <c r="U44" i="12"/>
  <c r="U126" i="12"/>
  <c r="U128" i="12"/>
  <c r="U127" i="12"/>
  <c r="U129" i="12"/>
  <c r="U132" i="12"/>
  <c r="U131" i="12"/>
  <c r="U130" i="12"/>
  <c r="U137" i="12"/>
  <c r="U135" i="12"/>
  <c r="U134" i="12"/>
  <c r="H138" i="12"/>
  <c r="U133" i="12"/>
  <c r="U136" i="12"/>
  <c r="V58" i="12"/>
  <c r="U111" i="12"/>
  <c r="U110" i="12"/>
  <c r="U109" i="12"/>
  <c r="U113" i="12"/>
  <c r="U114" i="12"/>
  <c r="U115" i="12"/>
  <c r="U112" i="12"/>
  <c r="H121" i="12"/>
  <c r="U119" i="12"/>
  <c r="U117" i="12"/>
  <c r="U120" i="12"/>
  <c r="U118" i="12"/>
  <c r="U116" i="12"/>
  <c r="T120" i="12"/>
  <c r="G19" i="12"/>
  <c r="T18" i="12"/>
  <c r="U49" i="12"/>
  <c r="U52" i="12"/>
  <c r="U46" i="12"/>
  <c r="U7" i="12"/>
  <c r="U9" i="12"/>
  <c r="U8" i="12"/>
  <c r="U10" i="12"/>
  <c r="U13" i="12"/>
  <c r="U11" i="12"/>
  <c r="U12" i="12"/>
  <c r="U16" i="12"/>
  <c r="H19" i="12"/>
  <c r="I20" i="12" s="1"/>
  <c r="U14" i="12"/>
  <c r="U17" i="12"/>
  <c r="U15" i="12"/>
  <c r="U18" i="12"/>
  <c r="V92" i="12"/>
  <c r="V41" i="12"/>
  <c r="V75" i="12"/>
  <c r="T52" i="12"/>
  <c r="G53" i="12"/>
  <c r="T103" i="12"/>
  <c r="U60" i="12"/>
  <c r="U59" i="12"/>
  <c r="U58" i="12"/>
  <c r="U63" i="12"/>
  <c r="U62" i="12"/>
  <c r="U64" i="12"/>
  <c r="U61" i="12"/>
  <c r="U65" i="12"/>
  <c r="U68" i="12"/>
  <c r="U66" i="12"/>
  <c r="H70" i="12"/>
  <c r="U67" i="12"/>
  <c r="U69" i="12"/>
  <c r="V7" i="12"/>
  <c r="G87" i="12"/>
  <c r="T86" i="12"/>
  <c r="U51" i="12"/>
  <c r="U47" i="12"/>
  <c r="U43" i="12"/>
  <c r="V109" i="12"/>
  <c r="T69" i="12"/>
  <c r="G70" i="12"/>
  <c r="G104" i="12"/>
  <c r="U76" i="12"/>
  <c r="U75" i="12"/>
  <c r="U77" i="12"/>
  <c r="U81" i="12"/>
  <c r="U79" i="12"/>
  <c r="U80" i="12"/>
  <c r="U78" i="12"/>
  <c r="U85" i="12"/>
  <c r="U83" i="12"/>
  <c r="U86" i="12"/>
  <c r="U84" i="12"/>
  <c r="H87" i="12"/>
  <c r="U82" i="12"/>
  <c r="H53" i="12"/>
  <c r="U45" i="12"/>
  <c r="U42" i="12"/>
  <c r="V24" i="12"/>
  <c r="V126" i="12"/>
  <c r="V87" i="12" l="1"/>
  <c r="Y87" i="12" s="1"/>
  <c r="V36" i="12"/>
  <c r="Y36" i="12" s="1"/>
  <c r="V104" i="12"/>
  <c r="Y104" i="12" s="1"/>
  <c r="H20" i="12"/>
  <c r="U53" i="12"/>
  <c r="I88" i="12"/>
  <c r="H88" i="12"/>
  <c r="I71" i="12"/>
  <c r="H71" i="12"/>
  <c r="U70" i="12"/>
  <c r="I122" i="12"/>
  <c r="H122" i="12"/>
  <c r="V70" i="12"/>
  <c r="Y70" i="12" s="1"/>
  <c r="I139" i="12"/>
  <c r="H139" i="12"/>
  <c r="U104" i="12"/>
  <c r="V138" i="12"/>
  <c r="Y138" i="12" s="1"/>
  <c r="V19" i="12"/>
  <c r="U121" i="12"/>
  <c r="I37" i="12"/>
  <c r="H37" i="12"/>
  <c r="U87" i="12"/>
  <c r="V53" i="12"/>
  <c r="Y53" i="12" s="1"/>
  <c r="U19" i="12"/>
  <c r="U138" i="12"/>
  <c r="I54" i="12"/>
  <c r="H54" i="12"/>
  <c r="V121" i="12"/>
  <c r="Y121" i="12" s="1"/>
  <c r="U36" i="12"/>
  <c r="I105" i="12"/>
  <c r="H105" i="12"/>
  <c r="V37" i="12" l="1"/>
  <c r="W20" i="12"/>
  <c r="Y19" i="12"/>
  <c r="V139" i="12"/>
  <c r="W139" i="12"/>
  <c r="V71" i="12"/>
  <c r="W71" i="12"/>
  <c r="W37" i="12"/>
  <c r="V122" i="12"/>
  <c r="W122" i="12"/>
  <c r="W54" i="12"/>
  <c r="V105" i="12"/>
  <c r="W105" i="12"/>
  <c r="V88" i="12"/>
  <c r="W88" i="12"/>
  <c r="V20" i="12"/>
  <c r="V54" i="12"/>
  <c r="T34" i="12" l="1"/>
  <c r="T136" i="12"/>
  <c r="T68" i="12"/>
  <c r="T17" i="12"/>
  <c r="T119" i="12"/>
  <c r="T85" i="12"/>
  <c r="T51" i="12"/>
  <c r="T102" i="12"/>
  <c r="S42" i="12" l="1"/>
  <c r="Z42" i="12" s="1"/>
  <c r="R9" i="12"/>
  <c r="R13" i="12"/>
  <c r="R15" i="12"/>
  <c r="R17" i="12"/>
  <c r="E19" i="12"/>
  <c r="R14" i="12"/>
  <c r="R12" i="12"/>
  <c r="R7" i="12"/>
  <c r="R16" i="12"/>
  <c r="R11" i="12"/>
  <c r="R8" i="12"/>
  <c r="R10" i="12"/>
  <c r="R18" i="12"/>
  <c r="Q27" i="12"/>
  <c r="Q30" i="12"/>
  <c r="Q29" i="12"/>
  <c r="Q32" i="12"/>
  <c r="Q25" i="12"/>
  <c r="Q35" i="12"/>
  <c r="D36" i="12"/>
  <c r="Q31" i="12"/>
  <c r="Q33" i="12"/>
  <c r="Q34" i="12"/>
  <c r="Q26" i="12"/>
  <c r="Q24" i="12"/>
  <c r="Q28" i="12"/>
  <c r="S59" i="12"/>
  <c r="Z59" i="12" s="1"/>
  <c r="S63" i="12"/>
  <c r="S60" i="12"/>
  <c r="Z60" i="12" s="1"/>
  <c r="S58" i="12"/>
  <c r="Z58" i="12" s="1"/>
  <c r="S61" i="12"/>
  <c r="Z61" i="12" s="1"/>
  <c r="S62" i="12"/>
  <c r="Z62" i="12" s="1"/>
  <c r="S64" i="12"/>
  <c r="Q136" i="12"/>
  <c r="Q128" i="12"/>
  <c r="Q129" i="12"/>
  <c r="D138" i="12"/>
  <c r="Q126" i="12"/>
  <c r="Q132" i="12"/>
  <c r="Q131" i="12"/>
  <c r="Q133" i="12"/>
  <c r="Q127" i="12"/>
  <c r="Q134" i="12"/>
  <c r="Q130" i="12"/>
  <c r="Q135" i="12"/>
  <c r="Q137" i="12"/>
  <c r="S126" i="12"/>
  <c r="Z126" i="12" s="1"/>
  <c r="S131" i="12"/>
  <c r="S127" i="12"/>
  <c r="Z127" i="12" s="1"/>
  <c r="S129" i="12"/>
  <c r="Z129" i="12" s="1"/>
  <c r="S132" i="12"/>
  <c r="S128" i="12"/>
  <c r="Z128" i="12" s="1"/>
  <c r="S130" i="12"/>
  <c r="Z130" i="12" s="1"/>
  <c r="Q109" i="12"/>
  <c r="Q111" i="12"/>
  <c r="Q119" i="12"/>
  <c r="Q118" i="12"/>
  <c r="Q115" i="12"/>
  <c r="Q114" i="12"/>
  <c r="Q116" i="12"/>
  <c r="Q112" i="12"/>
  <c r="Q120" i="12"/>
  <c r="D121" i="12"/>
  <c r="Q117" i="12"/>
  <c r="Q113" i="12"/>
  <c r="Q110" i="12"/>
  <c r="P34" i="12"/>
  <c r="C36" i="12"/>
  <c r="P32" i="12"/>
  <c r="P27" i="12"/>
  <c r="P26" i="12"/>
  <c r="P35" i="12"/>
  <c r="P30" i="12"/>
  <c r="P25" i="12"/>
  <c r="P31" i="12"/>
  <c r="P24" i="12"/>
  <c r="P33" i="12"/>
  <c r="P28" i="12"/>
  <c r="P29" i="12"/>
  <c r="R83" i="12"/>
  <c r="R85" i="12"/>
  <c r="R78" i="12"/>
  <c r="R80" i="12"/>
  <c r="R79" i="12"/>
  <c r="R81" i="12"/>
  <c r="R77" i="12"/>
  <c r="R75" i="12"/>
  <c r="R84" i="12"/>
  <c r="R86" i="12"/>
  <c r="R76" i="12"/>
  <c r="R82" i="12"/>
  <c r="E87" i="12"/>
  <c r="B36" i="12"/>
  <c r="Q63" i="12"/>
  <c r="Q62" i="12"/>
  <c r="Q69" i="12"/>
  <c r="Q59" i="12"/>
  <c r="Q60" i="12"/>
  <c r="Q58" i="12"/>
  <c r="D70" i="12"/>
  <c r="Q64" i="12"/>
  <c r="Q66" i="12"/>
  <c r="Q67" i="12"/>
  <c r="Q61" i="12"/>
  <c r="Q68" i="12"/>
  <c r="Q65" i="12"/>
  <c r="Q85" i="12"/>
  <c r="Q76" i="12"/>
  <c r="Q82" i="12"/>
  <c r="Q80" i="12"/>
  <c r="Q81" i="12"/>
  <c r="Q84" i="12"/>
  <c r="D87" i="12"/>
  <c r="Q78" i="12"/>
  <c r="Q86" i="12"/>
  <c r="Q77" i="12"/>
  <c r="Q79" i="12"/>
  <c r="Q83" i="12"/>
  <c r="Q75" i="12"/>
  <c r="B138" i="12"/>
  <c r="B121" i="12"/>
  <c r="D53" i="12"/>
  <c r="Q51" i="12"/>
  <c r="Q50" i="12"/>
  <c r="Q42" i="12"/>
  <c r="Q45" i="12"/>
  <c r="Q41" i="12"/>
  <c r="Q48" i="12"/>
  <c r="Q43" i="12"/>
  <c r="Q49" i="12"/>
  <c r="Q46" i="12"/>
  <c r="Q52" i="12"/>
  <c r="Q44" i="12"/>
  <c r="Q47" i="12"/>
  <c r="R120" i="12"/>
  <c r="R110" i="12"/>
  <c r="R118" i="12"/>
  <c r="R111" i="12"/>
  <c r="R116" i="12"/>
  <c r="R109" i="12"/>
  <c r="R114" i="12"/>
  <c r="R113" i="12"/>
  <c r="R119" i="12"/>
  <c r="R112" i="12"/>
  <c r="R117" i="12"/>
  <c r="R115" i="12"/>
  <c r="E121" i="12"/>
  <c r="P92" i="12"/>
  <c r="C104" i="12"/>
  <c r="P101" i="12"/>
  <c r="P97" i="12"/>
  <c r="P93" i="12"/>
  <c r="P95" i="12"/>
  <c r="P100" i="12"/>
  <c r="P102" i="12"/>
  <c r="P98" i="12"/>
  <c r="P103" i="12"/>
  <c r="P99" i="12"/>
  <c r="P94" i="12"/>
  <c r="P96" i="12"/>
  <c r="S111" i="12"/>
  <c r="Z111" i="12" s="1"/>
  <c r="S113" i="12"/>
  <c r="Z113" i="12" s="1"/>
  <c r="S115" i="12"/>
  <c r="S110" i="12"/>
  <c r="Z110" i="12" s="1"/>
  <c r="S112" i="12"/>
  <c r="Z112" i="12" s="1"/>
  <c r="S109" i="12"/>
  <c r="Z109" i="12" s="1"/>
  <c r="S114" i="12"/>
  <c r="S28" i="12"/>
  <c r="Z28" i="12" s="1"/>
  <c r="S25" i="12"/>
  <c r="Z25" i="12" s="1"/>
  <c r="S29" i="12"/>
  <c r="S30" i="12"/>
  <c r="S24" i="12"/>
  <c r="Z24" i="12" s="1"/>
  <c r="S27" i="12"/>
  <c r="Z27" i="12" s="1"/>
  <c r="S26" i="12"/>
  <c r="Z26" i="12" s="1"/>
  <c r="S76" i="12"/>
  <c r="Z76" i="12" s="1"/>
  <c r="S81" i="12"/>
  <c r="S79" i="12"/>
  <c r="Z79" i="12" s="1"/>
  <c r="S80" i="12"/>
  <c r="S75" i="12"/>
  <c r="Z75" i="12" s="1"/>
  <c r="S77" i="12"/>
  <c r="Z77" i="12" s="1"/>
  <c r="S78" i="12"/>
  <c r="Z78" i="12" s="1"/>
  <c r="R42" i="12"/>
  <c r="R48" i="12"/>
  <c r="R49" i="12"/>
  <c r="R41" i="12"/>
  <c r="R51" i="12"/>
  <c r="R44" i="12"/>
  <c r="R45" i="12"/>
  <c r="R46" i="12"/>
  <c r="R47" i="12"/>
  <c r="R43" i="12"/>
  <c r="R50" i="12"/>
  <c r="R52" i="12"/>
  <c r="E53" i="12"/>
  <c r="Q95" i="12"/>
  <c r="Q96" i="12"/>
  <c r="Q102" i="12"/>
  <c r="Q92" i="12"/>
  <c r="Q99" i="12"/>
  <c r="Q98" i="12"/>
  <c r="D104" i="12"/>
  <c r="D105" i="12" s="1"/>
  <c r="Q101" i="12"/>
  <c r="Q94" i="12"/>
  <c r="Q103" i="12"/>
  <c r="Q93" i="12"/>
  <c r="Q100" i="12"/>
  <c r="Q97" i="12"/>
  <c r="P42" i="12"/>
  <c r="P48" i="12"/>
  <c r="P51" i="12"/>
  <c r="C53" i="12"/>
  <c r="P50" i="12"/>
  <c r="P46" i="12"/>
  <c r="P43" i="12"/>
  <c r="P41" i="12"/>
  <c r="P47" i="12"/>
  <c r="P44" i="12"/>
  <c r="P45" i="12"/>
  <c r="P52" i="12"/>
  <c r="P49" i="12"/>
  <c r="R25" i="12"/>
  <c r="R31" i="12"/>
  <c r="R28" i="12"/>
  <c r="R30" i="12"/>
  <c r="R35" i="12"/>
  <c r="R32" i="12"/>
  <c r="R24" i="12"/>
  <c r="R27" i="12"/>
  <c r="R33" i="12"/>
  <c r="R34" i="12"/>
  <c r="R26" i="12"/>
  <c r="R29" i="12"/>
  <c r="E36" i="12"/>
  <c r="E37" i="12" s="1"/>
  <c r="B70" i="12"/>
  <c r="R135" i="12"/>
  <c r="R137" i="12"/>
  <c r="R127" i="12"/>
  <c r="R128" i="12"/>
  <c r="R131" i="12"/>
  <c r="R133" i="12"/>
  <c r="R126" i="12"/>
  <c r="R132" i="12"/>
  <c r="R130" i="12"/>
  <c r="R136" i="12"/>
  <c r="R129" i="12"/>
  <c r="R134" i="12"/>
  <c r="E138" i="12"/>
  <c r="E139" i="12" s="1"/>
  <c r="B87" i="12"/>
  <c r="Q13" i="12"/>
  <c r="Q9" i="12"/>
  <c r="D19" i="12"/>
  <c r="Q11" i="12"/>
  <c r="Q10" i="12"/>
  <c r="Q17" i="12"/>
  <c r="Q12" i="12"/>
  <c r="Q8" i="12"/>
  <c r="Q16" i="12"/>
  <c r="Q7" i="12"/>
  <c r="Q14" i="12"/>
  <c r="Q15" i="12"/>
  <c r="Q18" i="12"/>
  <c r="P69" i="12"/>
  <c r="P60" i="12"/>
  <c r="C70" i="12"/>
  <c r="P63" i="12"/>
  <c r="P58" i="12"/>
  <c r="P65" i="12"/>
  <c r="P62" i="12"/>
  <c r="P66" i="12"/>
  <c r="P61" i="12"/>
  <c r="P68" i="12"/>
  <c r="P59" i="12"/>
  <c r="P67" i="12"/>
  <c r="P64" i="12"/>
  <c r="P117" i="12"/>
  <c r="P113" i="12"/>
  <c r="P119" i="12"/>
  <c r="P109" i="12"/>
  <c r="P118" i="12"/>
  <c r="P111" i="12"/>
  <c r="C121" i="12"/>
  <c r="P115" i="12"/>
  <c r="P120" i="12"/>
  <c r="P116" i="12"/>
  <c r="P110" i="12"/>
  <c r="P112" i="12"/>
  <c r="P114" i="12"/>
  <c r="S97" i="12"/>
  <c r="S92" i="12"/>
  <c r="Z92" i="12" s="1"/>
  <c r="S93" i="12"/>
  <c r="Z93" i="12" s="1"/>
  <c r="S95" i="12"/>
  <c r="Z95" i="12" s="1"/>
  <c r="S96" i="12"/>
  <c r="Z96" i="12" s="1"/>
  <c r="S98" i="12"/>
  <c r="S94" i="12"/>
  <c r="Z94" i="12" s="1"/>
  <c r="S46" i="12"/>
  <c r="S47" i="12"/>
  <c r="S43" i="12"/>
  <c r="Z43" i="12" s="1"/>
  <c r="S44" i="12"/>
  <c r="Z44" i="12" s="1"/>
  <c r="S45" i="12"/>
  <c r="Z45" i="12" s="1"/>
  <c r="S41" i="12"/>
  <c r="Z41" i="12" s="1"/>
  <c r="S9" i="12"/>
  <c r="Z9" i="12" s="1"/>
  <c r="S13" i="12"/>
  <c r="S11" i="12"/>
  <c r="Z11" i="12" s="1"/>
  <c r="S10" i="12"/>
  <c r="Z10" i="12" s="1"/>
  <c r="S8" i="12"/>
  <c r="Z8" i="12" s="1"/>
  <c r="S7" i="12"/>
  <c r="Z7" i="12" s="1"/>
  <c r="S12" i="12"/>
  <c r="B104" i="12"/>
  <c r="R67" i="12"/>
  <c r="R69" i="12"/>
  <c r="R59" i="12"/>
  <c r="R64" i="12"/>
  <c r="R63" i="12"/>
  <c r="R65" i="12"/>
  <c r="R58" i="12"/>
  <c r="R60" i="12"/>
  <c r="R62" i="12"/>
  <c r="R68" i="12"/>
  <c r="R61" i="12"/>
  <c r="R66" i="12"/>
  <c r="E70" i="12"/>
  <c r="B19" i="12"/>
  <c r="P132" i="12"/>
  <c r="P134" i="12"/>
  <c r="P128" i="12"/>
  <c r="P136" i="12"/>
  <c r="P137" i="12"/>
  <c r="P126" i="12"/>
  <c r="P133" i="12"/>
  <c r="P130" i="12"/>
  <c r="P135" i="12"/>
  <c r="P127" i="12"/>
  <c r="P131" i="12"/>
  <c r="C138" i="12"/>
  <c r="P129" i="12"/>
  <c r="P15" i="12"/>
  <c r="P18" i="12"/>
  <c r="P11" i="12"/>
  <c r="P8" i="12"/>
  <c r="C19" i="12"/>
  <c r="P9" i="12"/>
  <c r="P10" i="12"/>
  <c r="P17" i="12"/>
  <c r="P7" i="12"/>
  <c r="P12" i="12"/>
  <c r="P16" i="12"/>
  <c r="P13" i="12"/>
  <c r="P14" i="12"/>
  <c r="B53" i="12"/>
  <c r="P86" i="12"/>
  <c r="P84" i="12"/>
  <c r="P77" i="12"/>
  <c r="P81" i="12"/>
  <c r="P80" i="12"/>
  <c r="P82" i="12"/>
  <c r="P76" i="12"/>
  <c r="P83" i="12"/>
  <c r="P78" i="12"/>
  <c r="P75" i="12"/>
  <c r="P79" i="12"/>
  <c r="P85" i="12"/>
  <c r="C87" i="12"/>
  <c r="R103" i="12"/>
  <c r="R93" i="12"/>
  <c r="R101" i="12"/>
  <c r="R94" i="12"/>
  <c r="R96" i="12"/>
  <c r="R99" i="12"/>
  <c r="R92" i="12"/>
  <c r="R97" i="12"/>
  <c r="R98" i="12"/>
  <c r="R95" i="12"/>
  <c r="R100" i="12"/>
  <c r="R102" i="12"/>
  <c r="E104" i="12"/>
  <c r="S99" i="12"/>
  <c r="C139" i="12" l="1"/>
  <c r="C122" i="12"/>
  <c r="C88" i="12"/>
  <c r="E122" i="12"/>
  <c r="C71" i="12"/>
  <c r="E54" i="12"/>
  <c r="E71" i="12"/>
  <c r="E105" i="12"/>
  <c r="R104" i="12"/>
  <c r="Z104" i="12" s="1"/>
  <c r="P138" i="12"/>
  <c r="Q19" i="12"/>
  <c r="S31" i="12"/>
  <c r="Q53" i="12"/>
  <c r="Q121" i="12"/>
  <c r="O87" i="12"/>
  <c r="O138" i="12"/>
  <c r="O104" i="12"/>
  <c r="P19" i="12"/>
  <c r="C20" i="12"/>
  <c r="P121" i="12"/>
  <c r="O121" i="12"/>
  <c r="R36" i="12"/>
  <c r="Z36" i="12" s="1"/>
  <c r="P53" i="12"/>
  <c r="C54" i="12"/>
  <c r="R53" i="12"/>
  <c r="Z53" i="12" s="1"/>
  <c r="S116" i="12"/>
  <c r="C105" i="12"/>
  <c r="O53" i="12"/>
  <c r="D54" i="12"/>
  <c r="Q87" i="12"/>
  <c r="S133" i="12"/>
  <c r="Q36" i="12"/>
  <c r="E20" i="12"/>
  <c r="P87" i="12"/>
  <c r="O19" i="12"/>
  <c r="P70" i="12"/>
  <c r="R138" i="12"/>
  <c r="Z138" i="12" s="1"/>
  <c r="Q104" i="12"/>
  <c r="P104" i="12"/>
  <c r="R121" i="12"/>
  <c r="Z121" i="12" s="1"/>
  <c r="D71" i="12"/>
  <c r="E88" i="12"/>
  <c r="P36" i="12"/>
  <c r="C37" i="12"/>
  <c r="Q138" i="12"/>
  <c r="D37" i="12"/>
  <c r="R19" i="12"/>
  <c r="Z19" i="12" s="1"/>
  <c r="R70" i="12"/>
  <c r="Z70" i="12" s="1"/>
  <c r="S48" i="12"/>
  <c r="D20" i="12"/>
  <c r="O70" i="12"/>
  <c r="D88" i="12"/>
  <c r="Q70" i="12"/>
  <c r="R87" i="12"/>
  <c r="Z87" i="12" s="1"/>
  <c r="D122" i="12"/>
  <c r="D139" i="12"/>
  <c r="O36" i="12"/>
  <c r="R122" i="12" l="1"/>
  <c r="P88" i="12"/>
  <c r="R88" i="12"/>
  <c r="R20" i="12"/>
  <c r="P105" i="12"/>
  <c r="S49" i="12"/>
  <c r="R139" i="12"/>
  <c r="S32" i="12"/>
  <c r="P54" i="12"/>
  <c r="Q122" i="12"/>
  <c r="Q20" i="12"/>
  <c r="R105" i="12"/>
  <c r="S134" i="12"/>
  <c r="Q71" i="12"/>
  <c r="Q139" i="12"/>
  <c r="P71" i="12"/>
  <c r="S82" i="12"/>
  <c r="S83" i="12"/>
  <c r="Q37" i="12"/>
  <c r="R37" i="12"/>
  <c r="P20" i="12"/>
  <c r="R71" i="12"/>
  <c r="Q88" i="12"/>
  <c r="R54" i="12"/>
  <c r="P122" i="12"/>
  <c r="S15" i="12"/>
  <c r="S14" i="12"/>
  <c r="Q54" i="12"/>
  <c r="S66" i="12"/>
  <c r="S65" i="12"/>
  <c r="P37" i="12"/>
  <c r="Q105" i="12"/>
  <c r="P139" i="12"/>
  <c r="S50" i="12"/>
  <c r="S118" i="12" l="1"/>
  <c r="S117" i="12"/>
  <c r="S16" i="12"/>
  <c r="S100" i="12"/>
  <c r="S101" i="12"/>
  <c r="S67" i="12"/>
  <c r="S33" i="12"/>
  <c r="S135" i="12"/>
  <c r="T33" i="12" l="1"/>
  <c r="T28" i="12"/>
  <c r="T30" i="12"/>
  <c r="T27" i="12"/>
  <c r="T29" i="12"/>
  <c r="T25" i="12"/>
  <c r="T24" i="12"/>
  <c r="T26" i="12"/>
  <c r="S84" i="12"/>
  <c r="S85" i="12"/>
  <c r="T31" i="12"/>
  <c r="S34" i="12"/>
  <c r="T32" i="12"/>
  <c r="S35" i="12"/>
  <c r="F36" i="12"/>
  <c r="S36" i="12" l="1"/>
  <c r="S37" i="12" s="1"/>
  <c r="T67" i="12"/>
  <c r="T62" i="12"/>
  <c r="T61" i="12"/>
  <c r="T66" i="12"/>
  <c r="T58" i="12"/>
  <c r="T65" i="12"/>
  <c r="T60" i="12"/>
  <c r="S68" i="12"/>
  <c r="T63" i="12"/>
  <c r="S69" i="12"/>
  <c r="F70" i="12"/>
  <c r="T64" i="12"/>
  <c r="T59" i="12"/>
  <c r="T135" i="12"/>
  <c r="T130" i="12"/>
  <c r="T128" i="12"/>
  <c r="T129" i="12"/>
  <c r="T126" i="12"/>
  <c r="T127" i="12"/>
  <c r="T131" i="12"/>
  <c r="T133" i="12"/>
  <c r="T134" i="12"/>
  <c r="S136" i="12"/>
  <c r="S137" i="12"/>
  <c r="T132" i="12"/>
  <c r="F138" i="12"/>
  <c r="T84" i="12"/>
  <c r="T76" i="12"/>
  <c r="T80" i="12"/>
  <c r="T79" i="12"/>
  <c r="T78" i="12"/>
  <c r="T82" i="12"/>
  <c r="T77" i="12"/>
  <c r="F87" i="12"/>
  <c r="T75" i="12"/>
  <c r="T50" i="12"/>
  <c r="T45" i="12"/>
  <c r="T43" i="12"/>
  <c r="T44" i="12"/>
  <c r="T46" i="12"/>
  <c r="T42" i="12"/>
  <c r="T41" i="12"/>
  <c r="T48" i="12"/>
  <c r="T49" i="12"/>
  <c r="F53" i="12"/>
  <c r="S51" i="12"/>
  <c r="S52" i="12"/>
  <c r="T47" i="12"/>
  <c r="T81" i="12"/>
  <c r="T83" i="12"/>
  <c r="F37" i="12"/>
  <c r="G37" i="12"/>
  <c r="T101" i="12"/>
  <c r="T94" i="12"/>
  <c r="T95" i="12"/>
  <c r="T97" i="12"/>
  <c r="T96" i="12"/>
  <c r="T93" i="12"/>
  <c r="T99" i="12"/>
  <c r="S103" i="12"/>
  <c r="T98" i="12"/>
  <c r="S102" i="12"/>
  <c r="F104" i="12"/>
  <c r="T92" i="12"/>
  <c r="T100" i="12"/>
  <c r="T118" i="12"/>
  <c r="T114" i="12"/>
  <c r="T111" i="12"/>
  <c r="T112" i="12"/>
  <c r="T113" i="12"/>
  <c r="F121" i="12"/>
  <c r="S120" i="12"/>
  <c r="T117" i="12"/>
  <c r="S119" i="12"/>
  <c r="T115" i="12"/>
  <c r="T110" i="12"/>
  <c r="T116" i="12"/>
  <c r="T109" i="12"/>
  <c r="S86" i="12"/>
  <c r="S87" i="12" s="1"/>
  <c r="S88" i="12" s="1"/>
  <c r="T16" i="12"/>
  <c r="T11" i="12"/>
  <c r="T12" i="12"/>
  <c r="T8" i="12"/>
  <c r="T10" i="12"/>
  <c r="T9" i="12"/>
  <c r="T15" i="12"/>
  <c r="F19" i="12"/>
  <c r="S18" i="12"/>
  <c r="T7" i="12"/>
  <c r="S17" i="12"/>
  <c r="T14" i="12"/>
  <c r="T13" i="12"/>
  <c r="T36" i="12"/>
  <c r="U37" i="12" s="1"/>
  <c r="S70" i="12" l="1"/>
  <c r="S71" i="12" s="1"/>
  <c r="T53" i="12"/>
  <c r="U54" i="12" s="1"/>
  <c r="T104" i="12"/>
  <c r="U105" i="12" s="1"/>
  <c r="S121" i="12"/>
  <c r="S122" i="12" s="1"/>
  <c r="T19" i="12"/>
  <c r="S53" i="12"/>
  <c r="S54" i="12" s="1"/>
  <c r="T87" i="12"/>
  <c r="F71" i="12"/>
  <c r="G71" i="12"/>
  <c r="F88" i="12"/>
  <c r="G88" i="12"/>
  <c r="F139" i="12"/>
  <c r="G139" i="12"/>
  <c r="T138" i="12"/>
  <c r="U139" i="12" s="1"/>
  <c r="F20" i="12"/>
  <c r="G20" i="12"/>
  <c r="F122" i="12"/>
  <c r="G122" i="12"/>
  <c r="F105" i="12"/>
  <c r="G105" i="12"/>
  <c r="F54" i="12"/>
  <c r="G54" i="12"/>
  <c r="T70" i="12"/>
  <c r="S19" i="12"/>
  <c r="S20" i="12" s="1"/>
  <c r="T121" i="12"/>
  <c r="U122" i="12" s="1"/>
  <c r="S104" i="12"/>
  <c r="S138" i="12"/>
  <c r="T37" i="12"/>
  <c r="T122" i="12" l="1"/>
  <c r="T54" i="12"/>
  <c r="T139" i="12"/>
  <c r="S139" i="12"/>
  <c r="T71" i="12"/>
  <c r="U71" i="12"/>
  <c r="T88" i="12"/>
  <c r="U88" i="12"/>
  <c r="T105" i="12"/>
  <c r="S105" i="12"/>
  <c r="T20" i="12"/>
  <c r="U20" i="12"/>
  <c r="R12" i="5" l="1"/>
  <c r="E12" i="14"/>
  <c r="R12" i="14" l="1"/>
  <c r="R13" i="5"/>
  <c r="E14" i="14"/>
  <c r="R14" i="5"/>
  <c r="E13" i="14"/>
  <c r="R13" i="14" s="1"/>
  <c r="R14" i="14" l="1"/>
  <c r="E18" i="14"/>
  <c r="S17" i="14" s="1"/>
  <c r="R15" i="5"/>
  <c r="E17" i="14"/>
  <c r="S16" i="14" s="1"/>
  <c r="E16" i="14"/>
  <c r="E19" i="5"/>
  <c r="E20" i="5" s="1"/>
  <c r="S7" i="5"/>
  <c r="Z7" i="5" s="1"/>
  <c r="E15" i="14"/>
  <c r="R15" i="14" s="1"/>
  <c r="S17" i="5"/>
  <c r="S16" i="5"/>
  <c r="S15" i="5"/>
  <c r="S8" i="5"/>
  <c r="Z8" i="5" s="1"/>
  <c r="S13" i="5"/>
  <c r="R16" i="5"/>
  <c r="R17" i="5"/>
  <c r="S12" i="5"/>
  <c r="S10" i="5"/>
  <c r="Z10" i="5" s="1"/>
  <c r="S14" i="5"/>
  <c r="S9" i="5"/>
  <c r="Z9" i="5" s="1"/>
  <c r="R18" i="5"/>
  <c r="S11" i="5"/>
  <c r="F21" i="5" l="1"/>
  <c r="E21" i="5"/>
  <c r="R19" i="5"/>
  <c r="R21" i="5" s="1"/>
  <c r="S19" i="5"/>
  <c r="S15" i="14"/>
  <c r="S13" i="14"/>
  <c r="R16" i="14"/>
  <c r="S8" i="14"/>
  <c r="Z8" i="14" s="1"/>
  <c r="S10" i="14"/>
  <c r="Z10" i="14" s="1"/>
  <c r="R18" i="14"/>
  <c r="S11" i="14"/>
  <c r="Z11" i="14" s="1"/>
  <c r="S9" i="14"/>
  <c r="Z9" i="14" s="1"/>
  <c r="S14" i="14"/>
  <c r="R17" i="14"/>
  <c r="S7" i="14"/>
  <c r="Z7" i="14" s="1"/>
  <c r="E19" i="14"/>
  <c r="S12" i="14"/>
  <c r="T21" i="5" l="1"/>
  <c r="Z19" i="5"/>
  <c r="R20" i="5"/>
  <c r="S20" i="5"/>
  <c r="S21" i="5"/>
  <c r="R19" i="14"/>
  <c r="Z19" i="14" s="1"/>
  <c r="S19" i="14"/>
  <c r="F21" i="14"/>
  <c r="E20" i="14"/>
  <c r="E21" i="14"/>
  <c r="R21" i="14" l="1"/>
  <c r="R20" i="14"/>
  <c r="S20" i="14"/>
  <c r="S21" i="14"/>
  <c r="T21" i="14"/>
</calcChain>
</file>

<file path=xl/sharedStrings.xml><?xml version="1.0" encoding="utf-8"?>
<sst xmlns="http://schemas.openxmlformats.org/spreadsheetml/2006/main" count="4325" uniqueCount="311">
  <si>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</si>
  <si>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</si>
  <si>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</si>
  <si>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</si>
  <si>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</si>
  <si>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</si>
  <si>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</si>
  <si>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</si>
  <si>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</si>
  <si>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</si>
  <si>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</si>
  <si>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</si>
  <si>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Variación anual</t>
  </si>
  <si>
    <t>Total anual</t>
  </si>
  <si>
    <t>Promedio anual</t>
  </si>
  <si>
    <t>Participación en el total</t>
  </si>
  <si>
    <t>Variación último año</t>
  </si>
  <si>
    <t>DESPACHOS DE VINO AL MERCADO DOMESTICO - Fuente: Instituto Nacional de Vitivinicultura</t>
  </si>
  <si>
    <t>POR TIPO DE VINO</t>
  </si>
  <si>
    <t>ELABORADO: CENTRO DE ESTUDIOS ECONOMICOS DE BODEGAS DE ARGENTINA</t>
  </si>
  <si>
    <t>POR TIPO DE ENVASE</t>
  </si>
  <si>
    <t>CAGR últimos cinco años</t>
  </si>
  <si>
    <t>POR COLOR</t>
  </si>
  <si>
    <t>POR VARIEDAD</t>
  </si>
  <si>
    <t>EXPORTACION DE VINOS - Fuente: Instituto Nacional de Vitivinicultura</t>
  </si>
  <si>
    <t>POR TIPO</t>
  </si>
  <si>
    <t>EXPORTACION SIN MENCION VARIETAL - Millones de litros</t>
  </si>
  <si>
    <t>EXPORTACION SIN MENCION VARIETAL - MAT Anual - Millones de litros</t>
  </si>
  <si>
    <t>EXPORTACION VARIETAL - Millones de litros</t>
  </si>
  <si>
    <t>EXPORTACION VARIETAL - MAT Anual - Millones de litros</t>
  </si>
  <si>
    <t>EXPORTACION ESPUMANTE - Millones de litros</t>
  </si>
  <si>
    <t>EXPORTACION ESPUMANTE - MAT Anual - Millones de litros</t>
  </si>
  <si>
    <t>EXPORTACION DE VINO - Millones de litros</t>
  </si>
  <si>
    <t>EXPORTACION DE VINO - MAT Anual - Millones de litros</t>
  </si>
  <si>
    <t>POR ENVASE</t>
  </si>
  <si>
    <t>EXPORTACION FRACCIONADO - Millones de litros</t>
  </si>
  <si>
    <t>EXPORTACION FRACCIONADO - MAT Anual - Millones de litros</t>
  </si>
  <si>
    <t>EXPORTACION GRANEL - Millones de litros</t>
  </si>
  <si>
    <t>EXPORTACION GRANEL - MAT Anual - Millones de litros</t>
  </si>
  <si>
    <t>EXPORTACION FRACCIONADO - Millones de dólares</t>
  </si>
  <si>
    <t>EXPORTACION FRACCIONADO - MAT Anual - Millones de dólares</t>
  </si>
  <si>
    <t>EXPORTACION GRANEL - Millones de dólares</t>
  </si>
  <si>
    <t>EXPORTACION GRANEL - MAT Anual - Millones de dólares</t>
  </si>
  <si>
    <t>EXPORTACION DE VINO - Millones de dólares</t>
  </si>
  <si>
    <t>EXPORTACION DE VINO - MAT Anual - Millones de dólares</t>
  </si>
  <si>
    <t>PRECIO EXPORTACION FRACCIONADO - Dólares/litro</t>
  </si>
  <si>
    <t>PRECIO EXPORTACION FRACCIONADO - MAT Anual - Dólares/litro</t>
  </si>
  <si>
    <t>POR VARIETAL</t>
  </si>
  <si>
    <t>EXPORTACION MALBEC - Millones de litros</t>
  </si>
  <si>
    <t>EXPORTACION MALBEC - MAT Anual - Millones de litros</t>
  </si>
  <si>
    <t>EXPORTACION CABERNET SAUVIGNON - Millones de litros</t>
  </si>
  <si>
    <t>EXPORTACION CABERNET SAUVIGNON - MAT Anual - Millones de litros</t>
  </si>
  <si>
    <t>EXPORTACION MERLOT - Millones de litros</t>
  </si>
  <si>
    <t>EXPORTACION MERLOT - MAT Anual - Millones de litros</t>
  </si>
  <si>
    <t>EXPORTACION SYRAH - Millones de litros</t>
  </si>
  <si>
    <t>EXPORTACION SYRAH - MAT Anual - Millones de litros</t>
  </si>
  <si>
    <t>EXPORTACION SAUVIGNON BLANC - Millones de litros</t>
  </si>
  <si>
    <t>EXPORTACION SAUVIGNON BLANC - MAT Anual - Millones de litros</t>
  </si>
  <si>
    <t>EXPORTACION CHARDONNAY - Millones de litros</t>
  </si>
  <si>
    <t>EXPORTACION CHARDONNAY - MAT Anual - Millones de litros</t>
  </si>
  <si>
    <t>EXPORTACION TORRONTES RIOJANO - Millones de litros</t>
  </si>
  <si>
    <t>EXPORTACION TORRONTES RIOJANO - MAT Anual - Millones de litros</t>
  </si>
  <si>
    <t>EXPORTACION OTROS Y BLENDS - Millones de litros</t>
  </si>
  <si>
    <t>EXPORTACION VINOS - Millones de litros</t>
  </si>
  <si>
    <t>EXPORTACION VINOS - MAT Anual - Millones de litros</t>
  </si>
  <si>
    <t>EXPORTACION MALBEC - Millones de dólares</t>
  </si>
  <si>
    <t>EXPORTACION MALBEC - MAT Anual - Millones de dólares</t>
  </si>
  <si>
    <t>EXPORTACION CABERNET SAUVIGNON - Millones de dólares</t>
  </si>
  <si>
    <t>EXPORTACION CABERNET SAUVIGNON - MAT Anual - Millones de dólares</t>
  </si>
  <si>
    <t>EXPORTACION MERLOT - Millones de dólares</t>
  </si>
  <si>
    <t>EXPORTACION MERLOT - MAT Anual - Millones de dólares</t>
  </si>
  <si>
    <t>EXPORTACION SYRAH - Millones de dólares</t>
  </si>
  <si>
    <t>EXPORTACION SYRAH - MAT Anual - Millones de dólares</t>
  </si>
  <si>
    <t>EXPORTACION SAUVIGNON BLANC - Millones de dólares</t>
  </si>
  <si>
    <t>EXPORTACION SAUVIGNON BLANC - MAT Anual - Millones de dólares</t>
  </si>
  <si>
    <t>EXPORTACION CHARDONNAY - Millones de dólares</t>
  </si>
  <si>
    <t>EXPORTACION CHARDONNAY - MAT Anual - Millones de dólares</t>
  </si>
  <si>
    <t>EXPORTACION TORRONTES RIOJANO - Millones de dólares</t>
  </si>
  <si>
    <t>EXPORTACION TORRONTES RIOJANO - MAT Anual - Millones de dólares</t>
  </si>
  <si>
    <t>EXPORTACION OTROS Y BLENDS - Millones de dólares</t>
  </si>
  <si>
    <t>EXPORTACION VINOS - Millones de dólares</t>
  </si>
  <si>
    <t>EXPORTACION VINOS - MAT Anual - Millones de dólares</t>
  </si>
  <si>
    <t>PRECIO EXPORTACION MALBEC - Dólares/litro</t>
  </si>
  <si>
    <t>PRECIO EXPORTACION MALBEC - MAT Anual - Dólares/litro</t>
  </si>
  <si>
    <t>PRECIO EXPORTACION CABERNET SAUVIGNON - Dólares/litro</t>
  </si>
  <si>
    <t>PRECIO EXPORTACION CABERNET SAUVIGNON - MAT Anual - Dólares/litro</t>
  </si>
  <si>
    <t>PRECIO EXPORTACION MERLOT - Dólares/litro</t>
  </si>
  <si>
    <t>PRECIO EXPORTACION MERLOT - MAT Anual - Dólares/litro</t>
  </si>
  <si>
    <t>PRECIO EXPORTACION SYRAH - Dólares/litro</t>
  </si>
  <si>
    <t>PRECIO EXPORTACION SYRAH - MAT Anual - Dólares/litro</t>
  </si>
  <si>
    <t>PRECIO EXPORTACION SAUVIGNON BLANC - Dólares/litro</t>
  </si>
  <si>
    <t>PRECIO EXPORTACION SAUVIGNON BLANC - MAT Anual - Dólares/litro</t>
  </si>
  <si>
    <t>PRECIO EXPORTACION CHARDONNAY - Dólares/litro</t>
  </si>
  <si>
    <t>PRECIO EXPORTACION CHARDONNAY - MAT Anual - Dólares/litro</t>
  </si>
  <si>
    <t>PRECIO EXPORTACION TORRONTES RIOJANO - Dólares/litro</t>
  </si>
  <si>
    <t>PRECIO EXPORTACION TORRONTES RIOJANO - MAT Anual - Dólares/litro</t>
  </si>
  <si>
    <t>EXPORTACION OTROS Y BLENDS - Dólares/litro</t>
  </si>
  <si>
    <t>PRECIO EXPORTACION OTROS Y BLENDS - MAT Anual - Dólares/litro</t>
  </si>
  <si>
    <t>PRECIO EXPORTACION VINOS - Dólares/litro</t>
  </si>
  <si>
    <t>PRECIO EXPORTACION VINOS - MAT Anual - Dólares/litro</t>
  </si>
  <si>
    <t>EXPORTACION OTROS Y BLENDS - MAT Anual - Millones de dólares</t>
  </si>
  <si>
    <t>POR PAIS</t>
  </si>
  <si>
    <t>EXPORTACION ESTADOS UNIDOS - Millones de litros</t>
  </si>
  <si>
    <t>EXPORTACION ESTADOS UNIDOS - MAT Anual - Millones de litros</t>
  </si>
  <si>
    <t>EXPORTACION REINO UNIDO - Millones de litros</t>
  </si>
  <si>
    <t>EXPORTACION REINO UNIDO - MAT Anual - Millones de litros</t>
  </si>
  <si>
    <t>EXPORTACION CANADA - Millones de litros</t>
  </si>
  <si>
    <t>EXPORTACION CANADA - MAT Anual - Millones de litros</t>
  </si>
  <si>
    <t>EXPORTACION BRASIL - Millones de litros</t>
  </si>
  <si>
    <t>EXPORTACION BRASIL - MAT Anual - Millones de litros</t>
  </si>
  <si>
    <t>EXPORTACION PAISES BAJOS - Millones de litros</t>
  </si>
  <si>
    <t>EXPORTACION PAISES BAJOS  - MAT Anual - Millones de litros</t>
  </si>
  <si>
    <t>EXPORTACION MEXICO - Millones de litros</t>
  </si>
  <si>
    <t>EXPORTACION MEXICO - MAT Anual - Millones de litros</t>
  </si>
  <si>
    <t>EXPORTACION PARAGUAY - Millones de litros</t>
  </si>
  <si>
    <t>EXPORTACION PARAGUAY - MAT Anual - Millones de litros</t>
  </si>
  <si>
    <t>EXPORTACION SUIZA - Millones de litros</t>
  </si>
  <si>
    <t>EXPORTACION SUIZA - MAT Anual - Millones de litros</t>
  </si>
  <si>
    <t>EXPORTACION ESTADOS UNIDOS - Millones de dólares</t>
  </si>
  <si>
    <t>EXPORTACION ESTADOS UNIDOS - MAT Anual - Millones de dólares</t>
  </si>
  <si>
    <t>EXPORTACION REINO UNIDO - Millones de dólares</t>
  </si>
  <si>
    <t>EXPORTACION REINO UNIDO - MAT Anual - Millones de dólares</t>
  </si>
  <si>
    <t>EXPORTACION CANADA - Millones de dólares</t>
  </si>
  <si>
    <t>EXPORTACION CANADA - MAT Anual - Millones de dólares</t>
  </si>
  <si>
    <t>EXPORTACION BRASIL - Millones de dólares</t>
  </si>
  <si>
    <t>EXPORTACION BRASIL - MAT Anual - Millones de dólares</t>
  </si>
  <si>
    <t>EXPORTACION PAISES BAJOS - Millones de dólares</t>
  </si>
  <si>
    <t>EXPORTACION PAISES BAJOS - MAT Anual - Millones de dólares</t>
  </si>
  <si>
    <t>EXPORTACION CHINA - Millones de dólares</t>
  </si>
  <si>
    <t>EXPORTACION CHINA - Millones de litros</t>
  </si>
  <si>
    <t>EXPORTACION CHINA  - MAT Anual - Millones de litros</t>
  </si>
  <si>
    <t>EXPORTACION MEXICO - Millones de dólares</t>
  </si>
  <si>
    <t>EXPORTACION MEXICO - MAT Anual - Millones de dólares</t>
  </si>
  <si>
    <t>EXPORTACION PARAGUAY - Millones de dólares</t>
  </si>
  <si>
    <t>EXPORTACION PARAGUAY - MAT Anual - Millones de dólares</t>
  </si>
  <si>
    <t>EXPORTACION SUIZA - Millones de dólares</t>
  </si>
  <si>
    <t>EXPORTACION SUIZA - MAT Anual - Millones de dólares</t>
  </si>
  <si>
    <t>PRECIO EXPORTACION ESTADOS UNIDOS - Dólares/litro</t>
  </si>
  <si>
    <t>PRECIO EXPORTACION ESTADOS UNIDOS - MAT Anual - Dólares/litro</t>
  </si>
  <si>
    <t>PRECIO EXPORTACION REINO UNIDO - Dólares/litro</t>
  </si>
  <si>
    <t>PRECIO EXPORTACION REINO UNIDO - MAT Anual - Dólares/litro</t>
  </si>
  <si>
    <t>PRECIO EXPORTACION CANADA - Dólares/litro</t>
  </si>
  <si>
    <t>PRECIO EXPORTACION CANADA - MAT Anual - Dólares/litro</t>
  </si>
  <si>
    <t>PRECIO EXPORTACION BRASIL - Dólares/litro</t>
  </si>
  <si>
    <t>PRECIO EXPORTACION BRASIL - MAT Anual - Dólares/litro</t>
  </si>
  <si>
    <t>PRECIO EXPORTACION PAISES BAJOS - Dólares/litro</t>
  </si>
  <si>
    <t>PRECIO EXPORTACION PAISES BAJOS - MAT Anual - Dólares/litro</t>
  </si>
  <si>
    <t>PRECIO EXPORTACION CHINA - Dólares/litro</t>
  </si>
  <si>
    <t>PRECIO EXPORTACION CHINA - MAT Anual - Dólares/litro</t>
  </si>
  <si>
    <t>PRECIO EXPORTACION MEXICO - Dólares/litro</t>
  </si>
  <si>
    <t>PRECIO EXPORTACION MEXICO - MAT Anual - Dólares/litro</t>
  </si>
  <si>
    <t>PRECIO EXPORTACION PARAGUAY - Dólares/litro</t>
  </si>
  <si>
    <t>PRECIO EXPORTACION PARAGUAY - MAT Anual - Dólares/litro</t>
  </si>
  <si>
    <t>PRECIO EXPORTACION SUIZA - Dólares/litro</t>
  </si>
  <si>
    <t>PRECIO EXPORTACION SUIZA - MAT Anual - Dólares/litro</t>
  </si>
  <si>
    <t>INDICE</t>
  </si>
  <si>
    <t>Exportación por tipo</t>
  </si>
  <si>
    <t>Exportación por envase</t>
  </si>
  <si>
    <t>Exportación por varietal</t>
  </si>
  <si>
    <t>Exportación por país</t>
  </si>
  <si>
    <t>INFORME MENSUAL DE EVOLUCIÓN DEL SECTOR - CENTRO DE ESTUDIOS ECONOMICOS DE BODEGAS DE ARGENTINA</t>
  </si>
  <si>
    <t>Varietal</t>
  </si>
  <si>
    <t>Espumante y Gasificado</t>
  </si>
  <si>
    <t>Damajuana</t>
  </si>
  <si>
    <t>Botella</t>
  </si>
  <si>
    <t>Tetrabrik</t>
  </si>
  <si>
    <t>Sin Mención Varietal</t>
  </si>
  <si>
    <t>Blanco sin Mención</t>
  </si>
  <si>
    <t>Blanco Varietal</t>
  </si>
  <si>
    <t>Blanco Total</t>
  </si>
  <si>
    <t>Color sin Mención</t>
  </si>
  <si>
    <t>Color Varietal</t>
  </si>
  <si>
    <t>Color Total</t>
  </si>
  <si>
    <t>EXPORTACION DE VINOS</t>
  </si>
  <si>
    <t>Fraccionado</t>
  </si>
  <si>
    <t>Granel</t>
  </si>
  <si>
    <t>PRECIO EXPORTACION GRANEL - U$S/Litro</t>
  </si>
  <si>
    <t>PRECIO EXPORTACION GRANEL - MAT Anual - U$S/Litro</t>
  </si>
  <si>
    <t>Malbec</t>
  </si>
  <si>
    <t>Cabernet Sauvignon</t>
  </si>
  <si>
    <t>Chardonnay</t>
  </si>
  <si>
    <t>Estados Unidos</t>
  </si>
  <si>
    <t>Reino Unido</t>
  </si>
  <si>
    <t>Canadá</t>
  </si>
  <si>
    <t>Brasil</t>
  </si>
  <si>
    <t>Países Bajos</t>
  </si>
  <si>
    <t>China</t>
  </si>
  <si>
    <t>EXPORTACION CHINA - MAT Anual - Millones de dólares</t>
  </si>
  <si>
    <t>INFORME ESTADISTICO MENSUAL ACTIVIDAD DEL SECTOR VITIVINÍCOLA</t>
  </si>
  <si>
    <t>RESUMEN CONSUMO DOMESTICO</t>
  </si>
  <si>
    <t>RESUMEN EXPORTACIONES</t>
  </si>
  <si>
    <t>CENTRO DE ESTUDIOS ECONOMICOS</t>
  </si>
  <si>
    <t>EXPORTACION OTROS Y BLENDS - MAT Anual - Millones de litros</t>
  </si>
  <si>
    <t>EXPORTACION DE VINOS - Fuente: Centro Internacional de Comercio</t>
  </si>
  <si>
    <t>PRECIO DEL VINO DE TRASLADO - Fuente: Bolsa de Comercio de Mendoza</t>
  </si>
  <si>
    <t>PRECIO DEL VINO EN EL MERCADO DE TRASLADO</t>
  </si>
  <si>
    <t>Tinto Contado</t>
  </si>
  <si>
    <t>Tinto Financiado</t>
  </si>
  <si>
    <t>Blanco Contado</t>
  </si>
  <si>
    <t>Blanco Financiado</t>
  </si>
  <si>
    <t>Rosado Contado</t>
  </si>
  <si>
    <t>Rosado Financiado</t>
  </si>
  <si>
    <t>Total Contado</t>
  </si>
  <si>
    <t>Total Financiado</t>
  </si>
  <si>
    <t>Precio del vino de traslado</t>
  </si>
  <si>
    <t>RESUMEN PRECIO DE TRASLADO</t>
  </si>
  <si>
    <t>VOLVER INDICE</t>
  </si>
  <si>
    <t>VENTA TOTAL - Fuente: Instituto Nacional de Vitivinicultura</t>
  </si>
  <si>
    <t>VENTA TOTAL DE VINO VARIETAL - Millones de litros</t>
  </si>
  <si>
    <t>VENTA TOTAL DE VINO VARIETAL - MAT Anual - Millones de litros</t>
  </si>
  <si>
    <t>VENTA TOTAL DE VINO SIN MENCIÓN VARIETAL - Millones de litros</t>
  </si>
  <si>
    <t>VENTA TOTAL DE VINO SIN MENCIÓN VARIETAL - MAT Anual - Millones de litros</t>
  </si>
  <si>
    <t>VENTA TOTAL DE VINO ESPUMANTE Y GASIFICADO - Millones de litros</t>
  </si>
  <si>
    <t>VENTA TOTAL DE VINO ESPUMANTE Y GASIFICADO - MAT Anual - Millones de litros</t>
  </si>
  <si>
    <t>VENTA TOTAL TOTAL DE VINO - Millones de litros</t>
  </si>
  <si>
    <t>VENTA TOTAL TOTAL DE VINO - MAT Anual - Millones de litros</t>
  </si>
  <si>
    <t>Venta total por tipo</t>
  </si>
  <si>
    <t>RESUMEN TOTAL</t>
  </si>
  <si>
    <t>DESPACHO DOMESTICO DE VINOS</t>
  </si>
  <si>
    <t>SALIDA TOTAL DE VINOS</t>
  </si>
  <si>
    <t>DESPACHO DOMESTICO MALBEC - Millones de litros</t>
  </si>
  <si>
    <t>DESPACHO DOMESTICO MALBEC - MAT Anual - Millones de litros</t>
  </si>
  <si>
    <t>DESPACHO DOMESTICO DE VINO VARIETAL - Millones de litros</t>
  </si>
  <si>
    <t>DESPACHO DOMESTICO DE VINO VARIETAL - MAT Anual - Millones de litros</t>
  </si>
  <si>
    <t>Despacho al mercado nacional por tipo</t>
  </si>
  <si>
    <t>Despacho al mercado nacional por envase</t>
  </si>
  <si>
    <t>Despacho al mercado nacional por color</t>
  </si>
  <si>
    <t>Despacho al mercado nacional por variedad</t>
  </si>
  <si>
    <t>DESPACHO DOMESTICO DE VINO SIN MENCIÓN VARIETAL - Millones de litros</t>
  </si>
  <si>
    <t>DESPACHO DOMESTICO DE VINO SIN MENCIÓN VARIETAL - MAT Anual - Millones de litros</t>
  </si>
  <si>
    <t>DESPACHO DOMESTICO DE VINO ESPUMANTE Y GASIFICADO - Millones de litros</t>
  </si>
  <si>
    <t>DESPACHO DOMESTICO DE VINO ESPUMANTE Y GASIFICADO - MAT Anual - Millones de litros</t>
  </si>
  <si>
    <t>DESPACHO DOMESTICO TOTAL DE VINO - Millones de litros</t>
  </si>
  <si>
    <t>DESPACHO DOMESTICO TOTAL DE VINO - MAT Anual - Millones de litros</t>
  </si>
  <si>
    <t>DESPACHO DOMESTICO ENVASADO EN DAMAJUANA - Millones de litros</t>
  </si>
  <si>
    <t>DESPACHO DOMESTICO ENVASADO EN DAMAJUANA - MAT Anual - Millones de litros</t>
  </si>
  <si>
    <t>DESPACHO DOMESTICO ENVASADO EN BOTELLA - Millones de litros</t>
  </si>
  <si>
    <t>DESPACHO DOMESTICO ENVASADO EN BOTELLA - MAT Anual - Millones de litros</t>
  </si>
  <si>
    <t>DESPACHO DOMESTICO ENVASADO EN TETRABRIK - Millones de litros</t>
  </si>
  <si>
    <t>DESPACHO DOMESTICO ENVASADO EN TETRABRIK - MAT Anual - Millones de litros</t>
  </si>
  <si>
    <t>DESPACHO DOMESTICO ENVASADO EN OTROS ENVASES - MAT Anual - Millones de litros</t>
  </si>
  <si>
    <t>DESPACHO DOMESTICO DE VINO - Millones de litros</t>
  </si>
  <si>
    <t>DESPACHO DOMESTICO DE VINO - MAT Anual - Millones de litros</t>
  </si>
  <si>
    <t>DESPACHO DOMESTICO BLANCO SIN MENCION VARIETAL - Millones de litros</t>
  </si>
  <si>
    <t>DESPACHO DOMESTICO BLANCO SIN MENCION VARIETAL - MAT Anual - Millones de litros</t>
  </si>
  <si>
    <t>DESPACHO DOMESTICO BLANCO VARIETAL - Millones de litros</t>
  </si>
  <si>
    <t>DESPACHO DOMESTICO BLANCO VARIETAL - MAT Anual - Millones de litros</t>
  </si>
  <si>
    <t>DESPACHO DOMESTICO BLANCO OTROS - Millones de litros</t>
  </si>
  <si>
    <t>DESPACHO DOMESTICO BLANCO OTROS - MAT Anual - Millones de litros</t>
  </si>
  <si>
    <t>DESPACHO DOMESTICO BLANCO - Millones de litros</t>
  </si>
  <si>
    <t>DESPACHO DOMESTICO BLANCO - MAT Anual - Millones de litros</t>
  </si>
  <si>
    <t>DESPACHO DOMESTICO COLOR SIN MENCION VARIETAL - Millones de litros</t>
  </si>
  <si>
    <t>DESPACHO DOMESTICO COLOR SIN MENCION VARIETAL - MAT Anual - Millones de litros</t>
  </si>
  <si>
    <t>DESPACHO DOMESTICO COLOR VARIETAL - Millones de litros</t>
  </si>
  <si>
    <t>DESPACHO DOMESTICO COLOR VARIETAL - MAT Anual - Millones de litros</t>
  </si>
  <si>
    <t>DESPACHO DOMESTICO COLOR OTROS - Millones de litros</t>
  </si>
  <si>
    <t>DESPACHO DOMESTICO COLOR OTROS - MAT Anual - Millones de litros</t>
  </si>
  <si>
    <t>DESPACHO DOMESTICO COLOR - Millones de litros</t>
  </si>
  <si>
    <t>DESPACHO DOMESTICO COLOR - MAT Anual - Millones de litros</t>
  </si>
  <si>
    <t>DESPACHO DOMESTICO CABERNET SAUVIGNON - Millones de litros</t>
  </si>
  <si>
    <t>DESPACHO DOMESTICO CABERNET SAUVIGNON - MAT Anual - Millones de litros</t>
  </si>
  <si>
    <t>DESPACHO DOMESTICO MERLOT - Millones de litros</t>
  </si>
  <si>
    <t>DESPACHO DOMESTICO MERLOT - MAT Anual - Millones de litros</t>
  </si>
  <si>
    <t>DESPACHO DOMESTICO SYRAH - Millones de litros</t>
  </si>
  <si>
    <t>DESPACHO DOMESTICO SYRAH - MAT Anual - Millones de litros</t>
  </si>
  <si>
    <t>DESPACHO DOMESTICO SAUVIGNON BLANC - Millones de litros</t>
  </si>
  <si>
    <t>DESPACHO DOMESTICO SAUVIGNON BLANC - MAT Anual - Millones de litros</t>
  </si>
  <si>
    <t>DESPACHO DOMESTICO CHARDONNAY - Millones de litros</t>
  </si>
  <si>
    <t>DESPACHO DOMESTICO CHARDONNAY - MAT Anual - Millones de litros</t>
  </si>
  <si>
    <t>DESPACHO DOMESTICO TORRONTES RIOJANO - Millones de litros</t>
  </si>
  <si>
    <t>DESPACHO DOMESTICO TORRONTES RIOJANO - MAT Anual - Millones de litros</t>
  </si>
  <si>
    <t>DESPACHO DOMESTICO OTROS Y BLENDS - Millones de litros</t>
  </si>
  <si>
    <t>DESPACHO DOMESTICO OTROS Y BLENDS - MAT Anual - Millones de litros</t>
  </si>
  <si>
    <t>-</t>
  </si>
  <si>
    <t>DESPACHO DOMESTICO ENVASADO EN OTROS ENVASES - Millones de litros</t>
  </si>
  <si>
    <t>PRECIO DE EXPORTACION DE VINO - U$S/Litro</t>
  </si>
  <si>
    <t>Volumen mensual 2023</t>
  </si>
  <si>
    <t>Volumen mensual 2024</t>
  </si>
  <si>
    <t>Precio mensual 2024</t>
  </si>
  <si>
    <t>ROSADO CONTADO - PROMEDIO ULTIMOS DOCE MESES - Pesos Junio 2024/Hl</t>
  </si>
  <si>
    <t>Volumen mensual 2025</t>
  </si>
  <si>
    <t>Precio mensual 2025</t>
  </si>
  <si>
    <t>Valor mensual 2024</t>
  </si>
  <si>
    <t>Valor mensual 2025</t>
  </si>
  <si>
    <t>TOTAL FINANCIADO - PROMEDIO ULTIMOS DOCE MESES - Pesos Diciembre 2024/Hl</t>
  </si>
  <si>
    <t>BLANCO FINANCIADO - PROMEDIO ULTIMOS DOCE MESES - Pesos Diciembre 2024/Hl</t>
  </si>
  <si>
    <t>ROSADO FINANCIADO - PROMEDIO ULTIMOS DOCE MESES - Pesos Diciembre 2024/Hl</t>
  </si>
  <si>
    <t>TINTO FINANCIADO - PROMEDIO ULTIMOS DOCE MESES - Pesos Diciembre 2024/Hl</t>
  </si>
  <si>
    <t>TOTAL CONTADO - PROMEDIO ULTIMOS DOCE MESES - Diciembre 2024/Hl</t>
  </si>
  <si>
    <t>BLANCO CONTADO - PROMEDIO ULTIMOS DOCE MESES - Pesos Diciembre 2024/Hl</t>
  </si>
  <si>
    <t>TINTO CONTADO - PROMEDIO ULTIMOS DOCE MESES - Pesos Diciembre 2024/Hl</t>
  </si>
  <si>
    <t>TINTO CONTADO - Pesos Diciembre 2024/Hl</t>
  </si>
  <si>
    <t>ROSADO CONTADO - Pesos Diciembre 2024/Hl</t>
  </si>
  <si>
    <t>BLANCO CONTADO - Pesos Diciembre 2024/Hl</t>
  </si>
  <si>
    <t>TOTAL CONTADO - Pesos Diciembre 2024/Hl</t>
  </si>
  <si>
    <t>TINTO FINANCIADO - Pesos Diciembre 2024/Hl</t>
  </si>
  <si>
    <t>ROSADO FINANCIADO - Pesos Diciembre 2024/Hl</t>
  </si>
  <si>
    <t>BLANCO FINANCIADO - Pesos Diciembre 2024/Hl</t>
  </si>
  <si>
    <t>TOTAL FINANCIADO - Pesos Diciembre 2024/Hl</t>
  </si>
  <si>
    <t>Q1</t>
  </si>
  <si>
    <t>Q2</t>
  </si>
  <si>
    <t>Q3</t>
  </si>
  <si>
    <t>Q4</t>
  </si>
  <si>
    <t>Var. Q1</t>
  </si>
  <si>
    <t>Var. Q2</t>
  </si>
  <si>
    <t>Var. Q3</t>
  </si>
  <si>
    <t>Var. Q4</t>
  </si>
  <si>
    <t>pasaje</t>
  </si>
  <si>
    <t>consulta</t>
  </si>
  <si>
    <t>hostel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</si>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</sst>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rgb="FF336699"/>
      <name val="Calibri"/>
      <family val="2"/>
      <scheme val="minor"/>
    </font>
    <font>
      <b/>
      <sz val="14"/>
      <color rgb="FF336699"/>
      <name val="Calibri"/>
      <family val="2"/>
      <scheme val="minor"/>
    </font>
    <font>
      <sz val="14"/>
      <color rgb="FF336699"/>
      <name val="Calibri"/>
      <family val="2"/>
      <scheme val="minor"/>
    </font>
    <font>
      <u/>
      <sz val="14"/>
      <color rgb="FF336699"/>
      <name val="Calibri"/>
      <family val="2"/>
      <scheme val="minor"/>
    </font>
    <font>
      <sz val="11"/>
      <color rgb="FF336699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b/>
      <u/>
      <sz val="14"/>
      <color rgb="FF3366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0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</fills>
  <borders count="1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indexed="64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/>
      <diagonal/>
    </border>
    <border>
      <left/>
      <right style="medium">
        <color theme="8" tint="-0.249977111117893"/>
      </right>
      <top/>
      <bottom/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thin">
        <color indexed="64"/>
      </right>
      <top style="medium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medium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/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indexed="64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 style="thin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8" tint="-0.249977111117893"/>
      </right>
      <top style="thin">
        <color indexed="64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indexed="64"/>
      </bottom>
      <diagonal/>
    </border>
    <border>
      <left/>
      <right/>
      <top style="medium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/>
      <top style="medium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/>
      <right style="medium">
        <color theme="9" tint="-0.249977111117893"/>
      </right>
      <top/>
      <bottom/>
      <diagonal/>
    </border>
    <border>
      <left/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/>
      <bottom/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/>
      <bottom/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/>
      <right style="medium">
        <color theme="7" tint="-0.249977111117893"/>
      </right>
      <top/>
      <bottom/>
      <diagonal/>
    </border>
    <border>
      <left/>
      <right style="medium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medium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/>
      <bottom style="medium">
        <color theme="7" tint="-0.249977111117893"/>
      </bottom>
      <diagonal/>
    </border>
    <border>
      <left/>
      <right style="thin">
        <color theme="7" tint="-0.249977111117893"/>
      </right>
      <top/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4659260841701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/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medium">
        <color theme="8" tint="-0.249977111117893"/>
      </top>
      <bottom style="thin">
        <color indexed="64"/>
      </bottom>
      <diagonal/>
    </border>
    <border>
      <left style="thin">
        <color theme="8" tint="-0.249977111117893"/>
      </left>
      <right style="thin">
        <color indexed="64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8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8" tint="-0.249977111117893"/>
      </left>
      <right style="thin">
        <color indexed="64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indexed="64"/>
      </right>
      <top/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/>
      <top style="thin">
        <color indexed="64"/>
      </top>
      <bottom style="medium">
        <color theme="8" tint="-0.249977111117893"/>
      </bottom>
      <diagonal/>
    </border>
    <border>
      <left/>
      <right style="thin">
        <color indexed="64"/>
      </right>
      <top/>
      <bottom/>
      <diagonal/>
    </border>
    <border>
      <left style="medium">
        <color theme="7" tint="-0.249977111117893"/>
      </left>
      <right/>
      <top style="medium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medium">
        <color theme="4" tint="-0.249977111117893"/>
      </right>
      <top/>
      <bottom style="thin">
        <color theme="8" tint="-0.249977111117893"/>
      </bottom>
      <diagonal/>
    </border>
    <border>
      <left style="medium">
        <color theme="4" tint="-0.249977111117893"/>
      </left>
      <right style="thin">
        <color theme="8" tint="-0.249977111117893"/>
      </right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theme="4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4" tint="-0.249977111117893"/>
      </left>
      <right style="thin">
        <color theme="8" tint="-0.249977111117893"/>
      </right>
      <top/>
      <bottom style="medium">
        <color theme="4" tint="-0.249977111117893"/>
      </bottom>
      <diagonal/>
    </border>
    <border>
      <left style="thin">
        <color theme="8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thin">
        <color theme="8" tint="-0.249977111117893"/>
      </right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5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6" fontId="0" fillId="2" borderId="0" xfId="0" applyNumberFormat="1" applyFill="1"/>
    <xf numFmtId="0" fontId="0" fillId="2" borderId="0" xfId="0" applyFill="1" applyAlignment="1">
      <alignment vertical="center"/>
    </xf>
    <xf numFmtId="166" fontId="4" fillId="2" borderId="0" xfId="0" applyNumberFormat="1" applyFont="1" applyFill="1" applyAlignment="1">
      <alignment vertical="center"/>
    </xf>
    <xf numFmtId="164" fontId="4" fillId="2" borderId="7" xfId="1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3" borderId="4" xfId="1" applyNumberFormat="1" applyFont="1" applyFill="1" applyBorder="1" applyAlignment="1">
      <alignment horizontal="right" vertical="center" wrapText="1"/>
    </xf>
    <xf numFmtId="164" fontId="3" fillId="3" borderId="16" xfId="1" applyNumberFormat="1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166" fontId="3" fillId="3" borderId="15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vertical="center"/>
    </xf>
    <xf numFmtId="164" fontId="4" fillId="2" borderId="25" xfId="1" applyNumberFormat="1" applyFont="1" applyFill="1" applyBorder="1" applyAlignment="1">
      <alignment vertical="center"/>
    </xf>
    <xf numFmtId="164" fontId="4" fillId="2" borderId="27" xfId="1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166" fontId="4" fillId="2" borderId="29" xfId="0" applyNumberFormat="1" applyFont="1" applyFill="1" applyBorder="1" applyAlignment="1">
      <alignment vertical="center"/>
    </xf>
    <xf numFmtId="164" fontId="4" fillId="2" borderId="30" xfId="1" applyNumberFormat="1" applyFont="1" applyFill="1" applyBorder="1" applyAlignment="1">
      <alignment vertical="center"/>
    </xf>
    <xf numFmtId="2" fontId="4" fillId="2" borderId="24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64" fontId="4" fillId="2" borderId="31" xfId="1" applyNumberFormat="1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3" fillId="6" borderId="2" xfId="0" applyFont="1" applyFill="1" applyBorder="1"/>
    <xf numFmtId="0" fontId="12" fillId="6" borderId="2" xfId="0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164" fontId="4" fillId="2" borderId="38" xfId="1" applyNumberFormat="1" applyFont="1" applyFill="1" applyBorder="1" applyAlignment="1">
      <alignment vertical="center"/>
    </xf>
    <xf numFmtId="164" fontId="4" fillId="2" borderId="40" xfId="1" applyNumberFormat="1" applyFont="1" applyFill="1" applyBorder="1" applyAlignment="1">
      <alignment vertical="center"/>
    </xf>
    <xf numFmtId="166" fontId="4" fillId="2" borderId="49" xfId="0" applyNumberFormat="1" applyFont="1" applyFill="1" applyBorder="1" applyAlignment="1">
      <alignment vertical="center"/>
    </xf>
    <xf numFmtId="0" fontId="16" fillId="6" borderId="43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vertical="center" wrapText="1"/>
    </xf>
    <xf numFmtId="0" fontId="16" fillId="6" borderId="48" xfId="0" applyFont="1" applyFill="1" applyBorder="1" applyAlignment="1">
      <alignment vertical="center" wrapText="1"/>
    </xf>
    <xf numFmtId="0" fontId="16" fillId="6" borderId="12" xfId="0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center" vertical="center" wrapText="1"/>
    </xf>
    <xf numFmtId="166" fontId="16" fillId="6" borderId="1" xfId="0" applyNumberFormat="1" applyFont="1" applyFill="1" applyBorder="1" applyAlignment="1">
      <alignment vertical="center" wrapText="1"/>
    </xf>
    <xf numFmtId="166" fontId="16" fillId="6" borderId="50" xfId="0" applyNumberFormat="1" applyFont="1" applyFill="1" applyBorder="1" applyAlignment="1">
      <alignment vertical="center" wrapText="1"/>
    </xf>
    <xf numFmtId="164" fontId="16" fillId="2" borderId="1" xfId="1" applyNumberFormat="1" applyFont="1" applyFill="1" applyBorder="1" applyAlignment="1">
      <alignment vertical="center" wrapText="1"/>
    </xf>
    <xf numFmtId="0" fontId="16" fillId="6" borderId="42" xfId="0" applyFont="1" applyFill="1" applyBorder="1" applyAlignment="1">
      <alignment vertical="center" wrapText="1"/>
    </xf>
    <xf numFmtId="164" fontId="16" fillId="6" borderId="42" xfId="1" applyNumberFormat="1" applyFont="1" applyFill="1" applyBorder="1" applyAlignment="1">
      <alignment vertical="center" wrapText="1"/>
    </xf>
    <xf numFmtId="0" fontId="16" fillId="6" borderId="51" xfId="0" applyFont="1" applyFill="1" applyBorder="1" applyAlignment="1">
      <alignment vertical="center" wrapText="1"/>
    </xf>
    <xf numFmtId="0" fontId="16" fillId="6" borderId="47" xfId="0" applyFont="1" applyFill="1" applyBorder="1" applyAlignment="1">
      <alignment vertical="center" wrapText="1"/>
    </xf>
    <xf numFmtId="0" fontId="16" fillId="6" borderId="23" xfId="0" applyFont="1" applyFill="1" applyBorder="1" applyAlignment="1">
      <alignment horizontal="center" vertical="center" wrapText="1"/>
    </xf>
    <xf numFmtId="166" fontId="16" fillId="6" borderId="24" xfId="0" applyNumberFormat="1" applyFont="1" applyFill="1" applyBorder="1" applyAlignment="1">
      <alignment vertical="center" wrapText="1"/>
    </xf>
    <xf numFmtId="166" fontId="16" fillId="6" borderId="52" xfId="0" applyNumberFormat="1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horizontal="center" vertical="center" wrapText="1"/>
    </xf>
    <xf numFmtId="164" fontId="16" fillId="2" borderId="0" xfId="1" applyNumberFormat="1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vertical="center" wrapText="1"/>
    </xf>
    <xf numFmtId="164" fontId="16" fillId="6" borderId="29" xfId="1" applyNumberFormat="1" applyFont="1" applyFill="1" applyBorder="1" applyAlignment="1">
      <alignment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41" xfId="0" applyFont="1" applyFill="1" applyBorder="1" applyAlignment="1">
      <alignment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6" fillId="6" borderId="55" xfId="0" applyFont="1" applyFill="1" applyBorder="1" applyAlignment="1">
      <alignment vertical="center" wrapText="1"/>
    </xf>
    <xf numFmtId="166" fontId="4" fillId="2" borderId="3" xfId="0" applyNumberFormat="1" applyFont="1" applyFill="1" applyBorder="1" applyAlignment="1">
      <alignment vertical="center"/>
    </xf>
    <xf numFmtId="166" fontId="16" fillId="6" borderId="56" xfId="0" applyNumberFormat="1" applyFont="1" applyFill="1" applyBorder="1" applyAlignment="1">
      <alignment vertical="center" wrapText="1"/>
    </xf>
    <xf numFmtId="164" fontId="16" fillId="2" borderId="56" xfId="1" applyNumberFormat="1" applyFont="1" applyFill="1" applyBorder="1" applyAlignment="1">
      <alignment vertical="center" wrapText="1"/>
    </xf>
    <xf numFmtId="164" fontId="16" fillId="6" borderId="57" xfId="1" applyNumberFormat="1" applyFont="1" applyFill="1" applyBorder="1" applyAlignment="1">
      <alignment vertical="center" wrapText="1"/>
    </xf>
    <xf numFmtId="0" fontId="16" fillId="6" borderId="58" xfId="0" applyFont="1" applyFill="1" applyBorder="1" applyAlignment="1">
      <alignment vertical="center" wrapText="1"/>
    </xf>
    <xf numFmtId="164" fontId="16" fillId="2" borderId="50" xfId="1" applyNumberFormat="1" applyFont="1" applyFill="1" applyBorder="1" applyAlignment="1">
      <alignment vertical="center" wrapText="1"/>
    </xf>
    <xf numFmtId="164" fontId="16" fillId="6" borderId="51" xfId="1" applyNumberFormat="1" applyFont="1" applyFill="1" applyBorder="1" applyAlignment="1">
      <alignment vertical="center" wrapText="1"/>
    </xf>
    <xf numFmtId="0" fontId="16" fillId="6" borderId="59" xfId="0" applyFont="1" applyFill="1" applyBorder="1" applyAlignment="1">
      <alignment horizontal="right" vertical="center" wrapText="1"/>
    </xf>
    <xf numFmtId="164" fontId="16" fillId="6" borderId="46" xfId="1" applyNumberFormat="1" applyFont="1" applyFill="1" applyBorder="1" applyAlignment="1">
      <alignment vertical="center" wrapText="1"/>
    </xf>
    <xf numFmtId="164" fontId="16" fillId="2" borderId="46" xfId="1" applyNumberFormat="1" applyFont="1" applyFill="1" applyBorder="1" applyAlignment="1">
      <alignment vertical="center" wrapText="1"/>
    </xf>
    <xf numFmtId="0" fontId="16" fillId="6" borderId="58" xfId="0" applyFont="1" applyFill="1" applyBorder="1" applyAlignment="1">
      <alignment horizontal="right" vertical="center" wrapText="1"/>
    </xf>
    <xf numFmtId="164" fontId="4" fillId="2" borderId="49" xfId="1" applyNumberFormat="1" applyFont="1" applyFill="1" applyBorder="1" applyAlignment="1">
      <alignment vertical="center"/>
    </xf>
    <xf numFmtId="164" fontId="16" fillId="6" borderId="50" xfId="1" applyNumberFormat="1" applyFont="1" applyFill="1" applyBorder="1" applyAlignment="1">
      <alignment vertical="center" wrapText="1"/>
    </xf>
    <xf numFmtId="165" fontId="4" fillId="2" borderId="0" xfId="0" applyNumberFormat="1" applyFont="1" applyFill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0" fontId="18" fillId="5" borderId="60" xfId="0" applyFont="1" applyFill="1" applyBorder="1" applyAlignment="1">
      <alignment vertical="center" wrapText="1"/>
    </xf>
    <xf numFmtId="166" fontId="18" fillId="5" borderId="61" xfId="0" applyNumberFormat="1" applyFont="1" applyFill="1" applyBorder="1" applyAlignment="1">
      <alignment vertical="center" wrapText="1"/>
    </xf>
    <xf numFmtId="164" fontId="18" fillId="2" borderId="0" xfId="1" applyNumberFormat="1" applyFont="1" applyFill="1" applyBorder="1" applyAlignment="1">
      <alignment vertical="center" wrapText="1"/>
    </xf>
    <xf numFmtId="164" fontId="18" fillId="5" borderId="62" xfId="1" applyNumberFormat="1" applyFont="1" applyFill="1" applyBorder="1" applyAlignment="1">
      <alignment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18" fillId="5" borderId="64" xfId="0" applyFont="1" applyFill="1" applyBorder="1" applyAlignment="1">
      <alignment vertical="center" wrapText="1"/>
    </xf>
    <xf numFmtId="0" fontId="18" fillId="5" borderId="65" xfId="0" applyFont="1" applyFill="1" applyBorder="1" applyAlignment="1">
      <alignment horizontal="right" vertical="center" wrapText="1"/>
    </xf>
    <xf numFmtId="0" fontId="3" fillId="2" borderId="66" xfId="0" applyFont="1" applyFill="1" applyBorder="1" applyAlignment="1">
      <alignment horizontal="center" vertical="center"/>
    </xf>
    <xf numFmtId="166" fontId="4" fillId="2" borderId="67" xfId="0" applyNumberFormat="1" applyFont="1" applyFill="1" applyBorder="1" applyAlignment="1">
      <alignment vertical="center"/>
    </xf>
    <xf numFmtId="164" fontId="4" fillId="2" borderId="68" xfId="1" applyNumberFormat="1" applyFont="1" applyFill="1" applyBorder="1" applyAlignment="1">
      <alignment vertical="center"/>
    </xf>
    <xf numFmtId="0" fontId="18" fillId="5" borderId="69" xfId="0" applyFont="1" applyFill="1" applyBorder="1" applyAlignment="1">
      <alignment horizontal="center" vertical="center" wrapText="1"/>
    </xf>
    <xf numFmtId="166" fontId="18" fillId="5" borderId="70" xfId="0" applyNumberFormat="1" applyFont="1" applyFill="1" applyBorder="1" applyAlignment="1">
      <alignment vertical="center" wrapText="1"/>
    </xf>
    <xf numFmtId="0" fontId="18" fillId="5" borderId="71" xfId="0" applyFont="1" applyFill="1" applyBorder="1" applyAlignment="1">
      <alignment vertical="center" wrapText="1"/>
    </xf>
    <xf numFmtId="0" fontId="18" fillId="2" borderId="66" xfId="0" applyFont="1" applyFill="1" applyBorder="1" applyAlignment="1">
      <alignment horizontal="center" vertical="center" wrapText="1"/>
    </xf>
    <xf numFmtId="164" fontId="18" fillId="2" borderId="67" xfId="1" applyNumberFormat="1" applyFont="1" applyFill="1" applyBorder="1" applyAlignment="1">
      <alignment vertical="center" wrapText="1"/>
    </xf>
    <xf numFmtId="0" fontId="18" fillId="2" borderId="68" xfId="0" applyFont="1" applyFill="1" applyBorder="1" applyAlignment="1">
      <alignment vertical="center" wrapText="1"/>
    </xf>
    <xf numFmtId="0" fontId="18" fillId="5" borderId="72" xfId="0" applyFont="1" applyFill="1" applyBorder="1" applyAlignment="1">
      <alignment horizontal="center" vertical="center" wrapText="1"/>
    </xf>
    <xf numFmtId="0" fontId="18" fillId="5" borderId="73" xfId="0" applyFont="1" applyFill="1" applyBorder="1" applyAlignment="1">
      <alignment vertical="center" wrapText="1"/>
    </xf>
    <xf numFmtId="164" fontId="18" fillId="5" borderId="73" xfId="1" applyNumberFormat="1" applyFont="1" applyFill="1" applyBorder="1" applyAlignment="1">
      <alignment vertical="center" wrapText="1"/>
    </xf>
    <xf numFmtId="0" fontId="18" fillId="5" borderId="74" xfId="0" applyFont="1" applyFill="1" applyBorder="1" applyAlignment="1">
      <alignment vertical="center" wrapText="1"/>
    </xf>
    <xf numFmtId="0" fontId="18" fillId="5" borderId="75" xfId="0" applyFont="1" applyFill="1" applyBorder="1" applyAlignment="1">
      <alignment vertical="center" wrapText="1"/>
    </xf>
    <xf numFmtId="0" fontId="18" fillId="5" borderId="76" xfId="0" applyFont="1" applyFill="1" applyBorder="1" applyAlignment="1">
      <alignment vertical="center" wrapText="1"/>
    </xf>
    <xf numFmtId="166" fontId="4" fillId="2" borderId="77" xfId="0" applyNumberFormat="1" applyFont="1" applyFill="1" applyBorder="1" applyAlignment="1">
      <alignment vertical="center"/>
    </xf>
    <xf numFmtId="166" fontId="4" fillId="2" borderId="78" xfId="0" applyNumberFormat="1" applyFont="1" applyFill="1" applyBorder="1" applyAlignment="1">
      <alignment vertical="center"/>
    </xf>
    <xf numFmtId="166" fontId="18" fillId="5" borderId="79" xfId="0" applyNumberFormat="1" applyFont="1" applyFill="1" applyBorder="1" applyAlignment="1">
      <alignment vertical="center" wrapText="1"/>
    </xf>
    <xf numFmtId="166" fontId="18" fillId="5" borderId="80" xfId="0" applyNumberFormat="1" applyFont="1" applyFill="1" applyBorder="1" applyAlignment="1">
      <alignment vertical="center" wrapText="1"/>
    </xf>
    <xf numFmtId="164" fontId="18" fillId="2" borderId="77" xfId="1" applyNumberFormat="1" applyFont="1" applyFill="1" applyBorder="1" applyAlignment="1">
      <alignment vertical="center" wrapText="1"/>
    </xf>
    <xf numFmtId="164" fontId="18" fillId="2" borderId="78" xfId="1" applyNumberFormat="1" applyFont="1" applyFill="1" applyBorder="1" applyAlignment="1">
      <alignment vertical="center" wrapText="1"/>
    </xf>
    <xf numFmtId="0" fontId="18" fillId="5" borderId="81" xfId="0" applyFont="1" applyFill="1" applyBorder="1" applyAlignment="1">
      <alignment vertical="center" wrapText="1"/>
    </xf>
    <xf numFmtId="164" fontId="18" fillId="5" borderId="82" xfId="1" applyNumberFormat="1" applyFont="1" applyFill="1" applyBorder="1" applyAlignment="1">
      <alignment vertical="center" wrapText="1"/>
    </xf>
    <xf numFmtId="0" fontId="18" fillId="5" borderId="83" xfId="0" applyFont="1" applyFill="1" applyBorder="1" applyAlignment="1">
      <alignment horizontal="right" vertical="center" wrapText="1"/>
    </xf>
    <xf numFmtId="164" fontId="4" fillId="2" borderId="84" xfId="1" applyNumberFormat="1" applyFont="1" applyFill="1" applyBorder="1" applyAlignment="1">
      <alignment vertical="center"/>
    </xf>
    <xf numFmtId="0" fontId="18" fillId="2" borderId="84" xfId="0" applyFont="1" applyFill="1" applyBorder="1" applyAlignment="1">
      <alignment vertical="center" wrapText="1"/>
    </xf>
    <xf numFmtId="0" fontId="18" fillId="5" borderId="86" xfId="0" applyFont="1" applyFill="1" applyBorder="1" applyAlignment="1">
      <alignment vertical="center" wrapText="1"/>
    </xf>
    <xf numFmtId="0" fontId="18" fillId="5" borderId="64" xfId="0" applyFont="1" applyFill="1" applyBorder="1" applyAlignment="1">
      <alignment horizontal="right" vertical="center" wrapText="1"/>
    </xf>
    <xf numFmtId="164" fontId="4" fillId="2" borderId="67" xfId="1" applyNumberFormat="1" applyFont="1" applyFill="1" applyBorder="1" applyAlignment="1">
      <alignment vertical="center"/>
    </xf>
    <xf numFmtId="0" fontId="18" fillId="2" borderId="67" xfId="0" applyFont="1" applyFill="1" applyBorder="1" applyAlignment="1">
      <alignment vertical="center" wrapText="1"/>
    </xf>
    <xf numFmtId="164" fontId="18" fillId="5" borderId="70" xfId="1" applyNumberFormat="1" applyFont="1" applyFill="1" applyBorder="1" applyAlignment="1">
      <alignment vertical="center" wrapText="1"/>
    </xf>
    <xf numFmtId="0" fontId="16" fillId="2" borderId="20" xfId="0" applyFont="1" applyFill="1" applyBorder="1" applyAlignment="1">
      <alignment horizontal="center" vertical="center" wrapText="1"/>
    </xf>
    <xf numFmtId="164" fontId="16" fillId="2" borderId="9" xfId="1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16" fillId="2" borderId="45" xfId="0" applyFont="1" applyFill="1" applyBorder="1" applyAlignment="1">
      <alignment horizontal="center" vertical="center" wrapText="1"/>
    </xf>
    <xf numFmtId="164" fontId="16" fillId="2" borderId="42" xfId="1" applyNumberFormat="1" applyFont="1" applyFill="1" applyBorder="1" applyAlignment="1">
      <alignment vertical="center" wrapText="1"/>
    </xf>
    <xf numFmtId="164" fontId="16" fillId="2" borderId="51" xfId="1" applyNumberFormat="1" applyFont="1" applyFill="1" applyBorder="1" applyAlignment="1">
      <alignment vertical="center" wrapText="1"/>
    </xf>
    <xf numFmtId="164" fontId="16" fillId="2" borderId="47" xfId="1" applyNumberFormat="1" applyFont="1" applyFill="1" applyBorder="1" applyAlignment="1">
      <alignment vertical="center" wrapText="1"/>
    </xf>
    <xf numFmtId="164" fontId="4" fillId="2" borderId="102" xfId="1" applyNumberFormat="1" applyFont="1" applyFill="1" applyBorder="1" applyAlignment="1">
      <alignment vertical="center"/>
    </xf>
    <xf numFmtId="0" fontId="19" fillId="8" borderId="93" xfId="0" applyFont="1" applyFill="1" applyBorder="1" applyAlignment="1">
      <alignment horizontal="center" vertical="center" wrapText="1"/>
    </xf>
    <xf numFmtId="0" fontId="19" fillId="8" borderId="90" xfId="0" applyFont="1" applyFill="1" applyBorder="1" applyAlignment="1">
      <alignment vertical="center" wrapText="1"/>
    </xf>
    <xf numFmtId="0" fontId="19" fillId="8" borderId="97" xfId="0" applyFont="1" applyFill="1" applyBorder="1" applyAlignment="1">
      <alignment vertical="center" wrapText="1"/>
    </xf>
    <xf numFmtId="0" fontId="19" fillId="8" borderId="105" xfId="0" applyFont="1" applyFill="1" applyBorder="1" applyAlignment="1">
      <alignment vertical="center" wrapText="1"/>
    </xf>
    <xf numFmtId="0" fontId="19" fillId="8" borderId="101" xfId="0" applyFont="1" applyFill="1" applyBorder="1" applyAlignment="1">
      <alignment horizontal="right" vertical="center" wrapText="1"/>
    </xf>
    <xf numFmtId="0" fontId="19" fillId="2" borderId="94" xfId="0" applyFont="1" applyFill="1" applyBorder="1" applyAlignment="1">
      <alignment horizontal="center" vertical="center"/>
    </xf>
    <xf numFmtId="0" fontId="19" fillId="8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0" fontId="19" fillId="8" borderId="96" xfId="0" applyFont="1" applyFill="1" applyBorder="1" applyAlignment="1">
      <alignment horizontal="center" vertical="center" wrapText="1"/>
    </xf>
    <xf numFmtId="0" fontId="19" fillId="8" borderId="103" xfId="0" applyFont="1" applyFill="1" applyBorder="1" applyAlignment="1">
      <alignment vertical="center" wrapText="1"/>
    </xf>
    <xf numFmtId="164" fontId="19" fillId="2" borderId="0" xfId="1" applyNumberFormat="1" applyFont="1" applyFill="1" applyBorder="1" applyAlignment="1">
      <alignment vertical="center" wrapText="1"/>
    </xf>
    <xf numFmtId="164" fontId="19" fillId="2" borderId="98" xfId="1" applyNumberFormat="1" applyFont="1" applyFill="1" applyBorder="1" applyAlignment="1">
      <alignment vertical="center" wrapText="1"/>
    </xf>
    <xf numFmtId="0" fontId="19" fillId="2" borderId="102" xfId="0" applyFont="1" applyFill="1" applyBorder="1" applyAlignment="1">
      <alignment vertical="center" wrapText="1"/>
    </xf>
    <xf numFmtId="0" fontId="19" fillId="8" borderId="92" xfId="0" applyFont="1" applyFill="1" applyBorder="1" applyAlignment="1">
      <alignment vertical="center" wrapText="1"/>
    </xf>
    <xf numFmtId="164" fontId="19" fillId="8" borderId="92" xfId="1" applyNumberFormat="1" applyFont="1" applyFill="1" applyBorder="1" applyAlignment="1">
      <alignment vertical="center" wrapText="1"/>
    </xf>
    <xf numFmtId="164" fontId="19" fillId="8" borderId="100" xfId="1" applyNumberFormat="1" applyFont="1" applyFill="1" applyBorder="1" applyAlignment="1">
      <alignment vertical="center" wrapText="1"/>
    </xf>
    <xf numFmtId="0" fontId="19" fillId="8" borderId="108" xfId="0" applyFont="1" applyFill="1" applyBorder="1" applyAlignment="1">
      <alignment vertical="center" wrapText="1"/>
    </xf>
    <xf numFmtId="0" fontId="19" fillId="8" borderId="104" xfId="0" applyFont="1" applyFill="1" applyBorder="1" applyAlignment="1">
      <alignment vertical="center" wrapText="1"/>
    </xf>
    <xf numFmtId="0" fontId="19" fillId="8" borderId="105" xfId="0" applyFont="1" applyFill="1" applyBorder="1" applyAlignment="1">
      <alignment horizontal="right" vertical="center" wrapText="1"/>
    </xf>
    <xf numFmtId="164" fontId="4" fillId="2" borderId="106" xfId="1" applyNumberFormat="1" applyFont="1" applyFill="1" applyBorder="1" applyAlignment="1">
      <alignment vertical="center"/>
    </xf>
    <xf numFmtId="0" fontId="19" fillId="2" borderId="106" xfId="0" applyFont="1" applyFill="1" applyBorder="1" applyAlignment="1">
      <alignment vertical="center" wrapText="1"/>
    </xf>
    <xf numFmtId="164" fontId="19" fillId="8" borderId="107" xfId="1" applyNumberFormat="1" applyFont="1" applyFill="1" applyBorder="1" applyAlignment="1">
      <alignment vertical="center" wrapText="1"/>
    </xf>
    <xf numFmtId="0" fontId="19" fillId="2" borderId="113" xfId="0" applyFont="1" applyFill="1" applyBorder="1" applyAlignment="1">
      <alignment horizontal="center" vertical="center" wrapText="1"/>
    </xf>
    <xf numFmtId="164" fontId="19" fillId="2" borderId="109" xfId="1" applyNumberFormat="1" applyFont="1" applyFill="1" applyBorder="1" applyAlignment="1">
      <alignment vertical="center" wrapText="1"/>
    </xf>
    <xf numFmtId="164" fontId="19" fillId="2" borderId="114" xfId="1" applyNumberFormat="1" applyFont="1" applyFill="1" applyBorder="1" applyAlignment="1">
      <alignment vertical="center" wrapText="1"/>
    </xf>
    <xf numFmtId="0" fontId="19" fillId="2" borderId="115" xfId="0" applyFont="1" applyFill="1" applyBorder="1" applyAlignment="1">
      <alignment vertical="center" wrapText="1"/>
    </xf>
    <xf numFmtId="0" fontId="19" fillId="2" borderId="116" xfId="0" applyFont="1" applyFill="1" applyBorder="1" applyAlignment="1">
      <alignment vertical="center" wrapText="1"/>
    </xf>
    <xf numFmtId="164" fontId="19" fillId="8" borderId="108" xfId="1" applyNumberFormat="1" applyFont="1" applyFill="1" applyBorder="1" applyAlignment="1">
      <alignment vertical="center" wrapText="1"/>
    </xf>
    <xf numFmtId="164" fontId="19" fillId="8" borderId="103" xfId="1" applyNumberFormat="1" applyFont="1" applyFill="1" applyBorder="1" applyAlignment="1">
      <alignment vertical="center" wrapText="1"/>
    </xf>
    <xf numFmtId="165" fontId="16" fillId="6" borderId="1" xfId="0" applyNumberFormat="1" applyFont="1" applyFill="1" applyBorder="1" applyAlignment="1">
      <alignment vertical="center" wrapText="1"/>
    </xf>
    <xf numFmtId="2" fontId="4" fillId="2" borderId="0" xfId="0" applyNumberFormat="1" applyFont="1" applyFill="1" applyAlignment="1">
      <alignment vertical="center"/>
    </xf>
    <xf numFmtId="2" fontId="16" fillId="6" borderId="24" xfId="0" applyNumberFormat="1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49" xfId="0" applyNumberFormat="1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vertical="center" wrapText="1"/>
    </xf>
    <xf numFmtId="3" fontId="16" fillId="6" borderId="56" xfId="0" applyNumberFormat="1" applyFont="1" applyFill="1" applyBorder="1" applyAlignment="1">
      <alignment vertical="center" wrapText="1"/>
    </xf>
    <xf numFmtId="164" fontId="16" fillId="6" borderId="27" xfId="1" applyNumberFormat="1" applyFont="1" applyFill="1" applyBorder="1" applyAlignment="1">
      <alignment vertical="center" wrapText="1"/>
    </xf>
    <xf numFmtId="3" fontId="4" fillId="2" borderId="77" xfId="0" applyNumberFormat="1" applyFont="1" applyFill="1" applyBorder="1" applyAlignment="1">
      <alignment vertical="center"/>
    </xf>
    <xf numFmtId="3" fontId="4" fillId="2" borderId="78" xfId="0" applyNumberFormat="1" applyFont="1" applyFill="1" applyBorder="1" applyAlignment="1">
      <alignment vertical="center"/>
    </xf>
    <xf numFmtId="3" fontId="4" fillId="2" borderId="67" xfId="0" applyNumberFormat="1" applyFont="1" applyFill="1" applyBorder="1" applyAlignment="1">
      <alignment vertical="center"/>
    </xf>
    <xf numFmtId="3" fontId="18" fillId="5" borderId="79" xfId="0" applyNumberFormat="1" applyFont="1" applyFill="1" applyBorder="1" applyAlignment="1">
      <alignment vertical="center" wrapText="1"/>
    </xf>
    <xf numFmtId="3" fontId="18" fillId="5" borderId="61" xfId="0" applyNumberFormat="1" applyFont="1" applyFill="1" applyBorder="1" applyAlignment="1">
      <alignment vertical="center" wrapText="1"/>
    </xf>
    <xf numFmtId="3" fontId="18" fillId="5" borderId="80" xfId="0" applyNumberFormat="1" applyFont="1" applyFill="1" applyBorder="1" applyAlignment="1">
      <alignment vertical="center" wrapText="1"/>
    </xf>
    <xf numFmtId="3" fontId="18" fillId="5" borderId="70" xfId="0" applyNumberFormat="1" applyFont="1" applyFill="1" applyBorder="1" applyAlignment="1">
      <alignment vertical="center" wrapText="1"/>
    </xf>
    <xf numFmtId="164" fontId="18" fillId="5" borderId="85" xfId="1" applyNumberFormat="1" applyFont="1" applyFill="1" applyBorder="1" applyAlignment="1">
      <alignment vertical="center" wrapText="1"/>
    </xf>
    <xf numFmtId="164" fontId="18" fillId="5" borderId="71" xfId="1" applyNumberFormat="1" applyFont="1" applyFill="1" applyBorder="1" applyAlignment="1">
      <alignment vertical="center" wrapText="1"/>
    </xf>
    <xf numFmtId="3" fontId="4" fillId="2" borderId="24" xfId="0" applyNumberFormat="1" applyFont="1" applyFill="1" applyBorder="1" applyAlignment="1">
      <alignment vertical="center"/>
    </xf>
    <xf numFmtId="0" fontId="20" fillId="6" borderId="2" xfId="2" applyFont="1" applyFill="1" applyBorder="1" applyAlignment="1">
      <alignment horizontal="center" vertical="center"/>
    </xf>
    <xf numFmtId="0" fontId="22" fillId="10" borderId="0" xfId="2" applyFont="1" applyFill="1" applyAlignment="1">
      <alignment horizontal="center" vertical="center"/>
    </xf>
    <xf numFmtId="0" fontId="21" fillId="2" borderId="0" xfId="0" applyFont="1" applyFill="1"/>
    <xf numFmtId="2" fontId="4" fillId="2" borderId="29" xfId="0" applyNumberFormat="1" applyFont="1" applyFill="1" applyBorder="1" applyAlignment="1">
      <alignment vertical="center"/>
    </xf>
    <xf numFmtId="2" fontId="4" fillId="2" borderId="98" xfId="0" applyNumberFormat="1" applyFont="1" applyFill="1" applyBorder="1" applyAlignment="1">
      <alignment vertical="center"/>
    </xf>
    <xf numFmtId="2" fontId="4" fillId="2" borderId="106" xfId="0" applyNumberFormat="1" applyFont="1" applyFill="1" applyBorder="1" applyAlignment="1">
      <alignment vertical="center"/>
    </xf>
    <xf numFmtId="2" fontId="19" fillId="8" borderId="91" xfId="0" applyNumberFormat="1" applyFont="1" applyFill="1" applyBorder="1" applyAlignment="1">
      <alignment vertical="center" wrapText="1"/>
    </xf>
    <xf numFmtId="2" fontId="19" fillId="8" borderId="99" xfId="0" applyNumberFormat="1" applyFont="1" applyFill="1" applyBorder="1" applyAlignment="1">
      <alignment vertical="center" wrapText="1"/>
    </xf>
    <xf numFmtId="2" fontId="19" fillId="8" borderId="107" xfId="0" applyNumberFormat="1" applyFont="1" applyFill="1" applyBorder="1" applyAlignment="1">
      <alignment vertical="center" wrapText="1"/>
    </xf>
    <xf numFmtId="3" fontId="4" fillId="2" borderId="29" xfId="0" applyNumberFormat="1" applyFont="1" applyFill="1" applyBorder="1" applyAlignment="1">
      <alignment vertical="center"/>
    </xf>
    <xf numFmtId="166" fontId="16" fillId="6" borderId="38" xfId="0" applyNumberFormat="1" applyFont="1" applyFill="1" applyBorder="1" applyAlignment="1">
      <alignment vertical="center" wrapText="1"/>
    </xf>
    <xf numFmtId="164" fontId="16" fillId="6" borderId="53" xfId="1" applyNumberFormat="1" applyFont="1" applyFill="1" applyBorder="1" applyAlignment="1">
      <alignment vertical="center" wrapText="1"/>
    </xf>
    <xf numFmtId="164" fontId="16" fillId="2" borderId="49" xfId="1" applyNumberFormat="1" applyFont="1" applyFill="1" applyBorder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16" fillId="6" borderId="40" xfId="1" applyNumberFormat="1" applyFont="1" applyFill="1" applyBorder="1" applyAlignment="1">
      <alignment vertical="center" wrapText="1"/>
    </xf>
    <xf numFmtId="0" fontId="16" fillId="6" borderId="21" xfId="0" applyFont="1" applyFill="1" applyBorder="1" applyAlignment="1">
      <alignment vertical="center" wrapText="1"/>
    </xf>
    <xf numFmtId="0" fontId="16" fillId="6" borderId="22" xfId="0" applyFont="1" applyFill="1" applyBorder="1" applyAlignment="1">
      <alignment vertical="center" wrapText="1"/>
    </xf>
    <xf numFmtId="166" fontId="4" fillId="2" borderId="117" xfId="0" applyNumberFormat="1" applyFont="1" applyFill="1" applyBorder="1" applyAlignment="1">
      <alignment vertical="center"/>
    </xf>
    <xf numFmtId="166" fontId="16" fillId="6" borderId="37" xfId="0" applyNumberFormat="1" applyFont="1" applyFill="1" applyBorder="1" applyAlignment="1">
      <alignment vertical="center" wrapText="1"/>
    </xf>
    <xf numFmtId="164" fontId="16" fillId="2" borderId="117" xfId="1" applyNumberFormat="1" applyFont="1" applyFill="1" applyBorder="1" applyAlignment="1">
      <alignment vertical="center" wrapText="1"/>
    </xf>
    <xf numFmtId="0" fontId="16" fillId="6" borderId="39" xfId="0" applyFont="1" applyFill="1" applyBorder="1" applyAlignment="1">
      <alignment vertical="center" wrapText="1"/>
    </xf>
    <xf numFmtId="165" fontId="16" fillId="6" borderId="50" xfId="1" applyNumberFormat="1" applyFont="1" applyFill="1" applyBorder="1" applyAlignment="1">
      <alignment vertical="center" wrapText="1"/>
    </xf>
    <xf numFmtId="164" fontId="18" fillId="5" borderId="81" xfId="1" applyNumberFormat="1" applyFont="1" applyFill="1" applyBorder="1" applyAlignment="1">
      <alignment vertical="center" wrapText="1"/>
    </xf>
    <xf numFmtId="164" fontId="16" fillId="2" borderId="29" xfId="1" applyNumberFormat="1" applyFont="1" applyFill="1" applyBorder="1" applyAlignment="1">
      <alignment vertical="center" wrapText="1"/>
    </xf>
    <xf numFmtId="164" fontId="19" fillId="2" borderId="92" xfId="1" applyNumberFormat="1" applyFont="1" applyFill="1" applyBorder="1" applyAlignment="1">
      <alignment vertical="center" wrapText="1"/>
    </xf>
    <xf numFmtId="164" fontId="19" fillId="2" borderId="100" xfId="1" applyNumberFormat="1" applyFont="1" applyFill="1" applyBorder="1" applyAlignment="1">
      <alignment vertical="center" wrapText="1"/>
    </xf>
    <xf numFmtId="164" fontId="3" fillId="3" borderId="15" xfId="1" applyNumberFormat="1" applyFont="1" applyFill="1" applyBorder="1" applyAlignment="1">
      <alignment horizontal="right" vertical="center" wrapText="1"/>
    </xf>
    <xf numFmtId="2" fontId="4" fillId="2" borderId="24" xfId="0" applyNumberFormat="1" applyFont="1" applyFill="1" applyBorder="1" applyAlignment="1">
      <alignment horizontal="right" vertical="center"/>
    </xf>
    <xf numFmtId="166" fontId="4" fillId="2" borderId="29" xfId="0" applyNumberFormat="1" applyFont="1" applyFill="1" applyBorder="1" applyAlignment="1">
      <alignment horizontal="right" vertical="center"/>
    </xf>
    <xf numFmtId="0" fontId="3" fillId="3" borderId="37" xfId="0" applyFont="1" applyFill="1" applyBorder="1" applyAlignment="1">
      <alignment horizontal="right" vertical="center" wrapText="1"/>
    </xf>
    <xf numFmtId="0" fontId="0" fillId="2" borderId="9" xfId="0" applyFill="1" applyBorder="1" applyAlignment="1">
      <alignment vertical="center"/>
    </xf>
    <xf numFmtId="2" fontId="4" fillId="2" borderId="29" xfId="0" applyNumberFormat="1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 wrapText="1"/>
    </xf>
    <xf numFmtId="164" fontId="3" fillId="3" borderId="26" xfId="1" applyNumberFormat="1" applyFont="1" applyFill="1" applyBorder="1" applyAlignment="1">
      <alignment horizontal="right" vertical="center" wrapText="1"/>
    </xf>
    <xf numFmtId="2" fontId="4" fillId="2" borderId="49" xfId="0" applyNumberFormat="1" applyFont="1" applyFill="1" applyBorder="1" applyAlignment="1">
      <alignment vertical="center"/>
    </xf>
    <xf numFmtId="3" fontId="16" fillId="6" borderId="24" xfId="0" applyNumberFormat="1" applyFont="1" applyFill="1" applyBorder="1" applyAlignment="1">
      <alignment vertical="center" wrapText="1"/>
    </xf>
    <xf numFmtId="3" fontId="16" fillId="6" borderId="38" xfId="0" applyNumberFormat="1" applyFont="1" applyFill="1" applyBorder="1" applyAlignment="1">
      <alignment vertical="center" wrapText="1"/>
    </xf>
    <xf numFmtId="2" fontId="4" fillId="2" borderId="117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2" fontId="16" fillId="6" borderId="37" xfId="0" applyNumberFormat="1" applyFont="1" applyFill="1" applyBorder="1" applyAlignment="1">
      <alignment vertical="center" wrapText="1"/>
    </xf>
    <xf numFmtId="2" fontId="16" fillId="6" borderId="38" xfId="0" applyNumberFormat="1" applyFont="1" applyFill="1" applyBorder="1" applyAlignment="1">
      <alignment vertical="center" wrapText="1"/>
    </xf>
    <xf numFmtId="2" fontId="4" fillId="2" borderId="77" xfId="0" applyNumberFormat="1" applyFont="1" applyFill="1" applyBorder="1" applyAlignment="1">
      <alignment vertical="center"/>
    </xf>
    <xf numFmtId="2" fontId="18" fillId="5" borderId="79" xfId="0" applyNumberFormat="1" applyFont="1" applyFill="1" applyBorder="1" applyAlignment="1">
      <alignment vertical="center" wrapText="1"/>
    </xf>
    <xf numFmtId="2" fontId="18" fillId="5" borderId="61" xfId="0" applyNumberFormat="1" applyFont="1" applyFill="1" applyBorder="1" applyAlignment="1">
      <alignment vertical="center" wrapText="1"/>
    </xf>
    <xf numFmtId="165" fontId="16" fillId="6" borderId="56" xfId="1" applyNumberFormat="1" applyFont="1" applyFill="1" applyBorder="1" applyAlignment="1">
      <alignment vertical="center" wrapText="1"/>
    </xf>
    <xf numFmtId="164" fontId="16" fillId="2" borderId="121" xfId="1" applyNumberFormat="1" applyFont="1" applyFill="1" applyBorder="1" applyAlignment="1">
      <alignment vertical="center" wrapText="1"/>
    </xf>
    <xf numFmtId="164" fontId="19" fillId="2" borderId="91" xfId="1" applyNumberFormat="1" applyFont="1" applyFill="1" applyBorder="1" applyAlignment="1">
      <alignment vertical="center" wrapText="1"/>
    </xf>
    <xf numFmtId="164" fontId="19" fillId="2" borderId="106" xfId="1" applyNumberFormat="1" applyFont="1" applyFill="1" applyBorder="1" applyAlignment="1">
      <alignment vertical="center" wrapText="1"/>
    </xf>
    <xf numFmtId="164" fontId="18" fillId="5" borderId="86" xfId="1" applyNumberFormat="1" applyFont="1" applyFill="1" applyBorder="1" applyAlignment="1">
      <alignment vertical="center" wrapText="1"/>
    </xf>
    <xf numFmtId="166" fontId="4" fillId="2" borderId="24" xfId="0" applyNumberFormat="1" applyFont="1" applyFill="1" applyBorder="1" applyAlignment="1">
      <alignment horizontal="right" vertical="center"/>
    </xf>
    <xf numFmtId="165" fontId="16" fillId="6" borderId="1" xfId="1" applyNumberFormat="1" applyFont="1" applyFill="1" applyBorder="1" applyAlignment="1">
      <alignment vertical="center" wrapText="1"/>
    </xf>
    <xf numFmtId="164" fontId="16" fillId="6" borderId="122" xfId="1" applyNumberFormat="1" applyFont="1" applyFill="1" applyBorder="1" applyAlignment="1">
      <alignment vertical="center" wrapText="1"/>
    </xf>
    <xf numFmtId="164" fontId="16" fillId="2" borderId="30" xfId="1" applyNumberFormat="1" applyFont="1" applyFill="1" applyBorder="1" applyAlignment="1">
      <alignment vertical="center" wrapText="1"/>
    </xf>
    <xf numFmtId="164" fontId="18" fillId="2" borderId="123" xfId="1" applyNumberFormat="1" applyFont="1" applyFill="1" applyBorder="1" applyAlignment="1">
      <alignment vertical="center" wrapText="1"/>
    </xf>
    <xf numFmtId="165" fontId="16" fillId="6" borderId="56" xfId="0" applyNumberFormat="1" applyFont="1" applyFill="1" applyBorder="1" applyAlignment="1">
      <alignment vertical="center" wrapText="1"/>
    </xf>
    <xf numFmtId="165" fontId="4" fillId="2" borderId="49" xfId="0" applyNumberFormat="1" applyFont="1" applyFill="1" applyBorder="1" applyAlignment="1">
      <alignment vertical="center"/>
    </xf>
    <xf numFmtId="0" fontId="16" fillId="6" borderId="124" xfId="0" applyFont="1" applyFill="1" applyBorder="1" applyAlignment="1">
      <alignment vertical="center" wrapText="1"/>
    </xf>
    <xf numFmtId="2" fontId="4" fillId="2" borderId="125" xfId="0" applyNumberFormat="1" applyFont="1" applyFill="1" applyBorder="1" applyAlignment="1">
      <alignment vertical="center"/>
    </xf>
    <xf numFmtId="2" fontId="16" fillId="2" borderId="3" xfId="1" applyNumberFormat="1" applyFont="1" applyFill="1" applyBorder="1" applyAlignment="1">
      <alignment vertical="center" wrapText="1"/>
    </xf>
    <xf numFmtId="2" fontId="16" fillId="6" borderId="40" xfId="1" applyNumberFormat="1" applyFont="1" applyFill="1" applyBorder="1" applyAlignment="1">
      <alignment vertical="center" wrapText="1"/>
    </xf>
    <xf numFmtId="166" fontId="4" fillId="2" borderId="126" xfId="0" applyNumberFormat="1" applyFont="1" applyFill="1" applyBorder="1" applyAlignment="1">
      <alignment vertical="center"/>
    </xf>
    <xf numFmtId="0" fontId="16" fillId="6" borderId="120" xfId="0" applyFont="1" applyFill="1" applyBorder="1" applyAlignment="1">
      <alignment vertical="center" wrapText="1"/>
    </xf>
    <xf numFmtId="166" fontId="16" fillId="6" borderId="127" xfId="0" applyNumberFormat="1" applyFont="1" applyFill="1" applyBorder="1" applyAlignment="1">
      <alignment vertical="center" wrapText="1"/>
    </xf>
    <xf numFmtId="164" fontId="16" fillId="2" borderId="127" xfId="1" applyNumberFormat="1" applyFont="1" applyFill="1" applyBorder="1" applyAlignment="1">
      <alignment vertical="center" wrapText="1"/>
    </xf>
    <xf numFmtId="0" fontId="16" fillId="6" borderId="128" xfId="0" applyFont="1" applyFill="1" applyBorder="1" applyAlignment="1">
      <alignment vertical="center" wrapText="1"/>
    </xf>
    <xf numFmtId="164" fontId="16" fillId="2" borderId="57" xfId="1" applyNumberFormat="1" applyFont="1" applyFill="1" applyBorder="1" applyAlignment="1">
      <alignment vertical="center" wrapText="1"/>
    </xf>
    <xf numFmtId="9" fontId="0" fillId="2" borderId="0" xfId="1" applyFont="1" applyFill="1"/>
    <xf numFmtId="164" fontId="0" fillId="2" borderId="0" xfId="1" applyNumberFormat="1" applyFont="1" applyFill="1"/>
    <xf numFmtId="0" fontId="16" fillId="6" borderId="14" xfId="0" applyFont="1" applyFill="1" applyBorder="1" applyAlignment="1">
      <alignment vertical="center" wrapText="1"/>
    </xf>
    <xf numFmtId="2" fontId="4" fillId="2" borderId="129" xfId="0" applyNumberFormat="1" applyFont="1" applyFill="1" applyBorder="1" applyAlignment="1">
      <alignment vertical="center"/>
    </xf>
    <xf numFmtId="166" fontId="4" fillId="2" borderId="123" xfId="0" applyNumberFormat="1" applyFont="1" applyFill="1" applyBorder="1" applyAlignment="1">
      <alignment vertical="center"/>
    </xf>
    <xf numFmtId="0" fontId="19" fillId="8" borderId="130" xfId="0" applyFont="1" applyFill="1" applyBorder="1" applyAlignment="1">
      <alignment horizontal="center" vertical="center" wrapText="1"/>
    </xf>
    <xf numFmtId="0" fontId="19" fillId="2" borderId="131" xfId="0" applyFont="1" applyFill="1" applyBorder="1" applyAlignment="1">
      <alignment horizontal="center" vertical="center"/>
    </xf>
    <xf numFmtId="0" fontId="19" fillId="8" borderId="132" xfId="0" applyFont="1" applyFill="1" applyBorder="1" applyAlignment="1">
      <alignment horizontal="center" vertical="center" wrapText="1"/>
    </xf>
    <xf numFmtId="0" fontId="19" fillId="2" borderId="133" xfId="0" applyFont="1" applyFill="1" applyBorder="1" applyAlignment="1">
      <alignment horizontal="center" vertical="center" wrapText="1"/>
    </xf>
    <xf numFmtId="2" fontId="18" fillId="5" borderId="70" xfId="0" applyNumberFormat="1" applyFont="1" applyFill="1" applyBorder="1" applyAlignment="1">
      <alignment vertical="center" wrapText="1"/>
    </xf>
    <xf numFmtId="2" fontId="18" fillId="5" borderId="80" xfId="0" applyNumberFormat="1" applyFont="1" applyFill="1" applyBorder="1" applyAlignment="1">
      <alignment vertical="center" wrapText="1"/>
    </xf>
    <xf numFmtId="2" fontId="4" fillId="2" borderId="78" xfId="0" applyNumberFormat="1" applyFont="1" applyFill="1" applyBorder="1" applyAlignment="1">
      <alignment vertical="center"/>
    </xf>
    <xf numFmtId="2" fontId="4" fillId="2" borderId="67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166" fontId="23" fillId="2" borderId="117" xfId="0" applyNumberFormat="1" applyFont="1" applyFill="1" applyBorder="1" applyAlignment="1">
      <alignment vertical="center" wrapText="1"/>
    </xf>
    <xf numFmtId="164" fontId="23" fillId="2" borderId="0" xfId="1" applyNumberFormat="1" applyFont="1" applyFill="1" applyBorder="1" applyAlignment="1">
      <alignment vertical="center" wrapText="1"/>
    </xf>
    <xf numFmtId="164" fontId="23" fillId="2" borderId="3" xfId="1" applyNumberFormat="1" applyFont="1" applyFill="1" applyBorder="1" applyAlignment="1">
      <alignment vertical="center" wrapText="1"/>
    </xf>
    <xf numFmtId="0" fontId="16" fillId="6" borderId="134" xfId="0" applyFont="1" applyFill="1" applyBorder="1" applyAlignment="1">
      <alignment vertical="center" wrapText="1"/>
    </xf>
    <xf numFmtId="0" fontId="16" fillId="6" borderId="15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138" xfId="0" applyFont="1" applyFill="1" applyBorder="1" applyAlignment="1">
      <alignment horizontal="center" vertical="center" wrapText="1"/>
    </xf>
    <xf numFmtId="0" fontId="16" fillId="6" borderId="139" xfId="0" applyFont="1" applyFill="1" applyBorder="1" applyAlignment="1">
      <alignment vertical="center" wrapText="1"/>
    </xf>
    <xf numFmtId="0" fontId="16" fillId="2" borderId="140" xfId="0" applyFont="1" applyFill="1" applyBorder="1" applyAlignment="1">
      <alignment horizontal="center" vertical="center"/>
    </xf>
    <xf numFmtId="166" fontId="4" fillId="2" borderId="141" xfId="0" applyNumberFormat="1" applyFont="1" applyFill="1" applyBorder="1" applyAlignment="1">
      <alignment vertical="center"/>
    </xf>
    <xf numFmtId="0" fontId="16" fillId="6" borderId="142" xfId="0" applyFont="1" applyFill="1" applyBorder="1" applyAlignment="1">
      <alignment horizontal="center" vertical="center" wrapText="1"/>
    </xf>
    <xf numFmtId="166" fontId="16" fillId="6" borderId="143" xfId="0" applyNumberFormat="1" applyFont="1" applyFill="1" applyBorder="1" applyAlignment="1">
      <alignment vertical="center" wrapText="1"/>
    </xf>
    <xf numFmtId="0" fontId="23" fillId="2" borderId="140" xfId="0" applyFont="1" applyFill="1" applyBorder="1" applyAlignment="1">
      <alignment horizontal="center" vertical="center" wrapText="1"/>
    </xf>
    <xf numFmtId="164" fontId="23" fillId="2" borderId="141" xfId="1" applyNumberFormat="1" applyFont="1" applyFill="1" applyBorder="1" applyAlignment="1">
      <alignment vertical="center" wrapText="1"/>
    </xf>
    <xf numFmtId="0" fontId="23" fillId="2" borderId="144" xfId="0" applyFont="1" applyFill="1" applyBorder="1" applyAlignment="1">
      <alignment horizontal="center" vertical="center" wrapText="1"/>
    </xf>
    <xf numFmtId="166" fontId="23" fillId="2" borderId="145" xfId="0" applyNumberFormat="1" applyFont="1" applyFill="1" applyBorder="1" applyAlignment="1">
      <alignment vertical="center" wrapText="1"/>
    </xf>
    <xf numFmtId="164" fontId="23" fillId="2" borderId="146" xfId="1" applyNumberFormat="1" applyFont="1" applyFill="1" applyBorder="1" applyAlignment="1">
      <alignment vertical="center" wrapText="1"/>
    </xf>
    <xf numFmtId="164" fontId="23" fillId="2" borderId="147" xfId="1" applyNumberFormat="1" applyFont="1" applyFill="1" applyBorder="1" applyAlignment="1">
      <alignment vertical="center" wrapText="1"/>
    </xf>
    <xf numFmtId="164" fontId="23" fillId="2" borderId="148" xfId="1" applyNumberFormat="1" applyFont="1" applyFill="1" applyBorder="1" applyAlignment="1">
      <alignment vertical="center" wrapText="1"/>
    </xf>
    <xf numFmtId="3" fontId="4" fillId="2" borderId="117" xfId="0" applyNumberFormat="1" applyFont="1" applyFill="1" applyBorder="1" applyAlignment="1">
      <alignment vertical="center"/>
    </xf>
    <xf numFmtId="3" fontId="4" fillId="2" borderId="141" xfId="0" applyNumberFormat="1" applyFont="1" applyFill="1" applyBorder="1" applyAlignment="1">
      <alignment vertical="center"/>
    </xf>
    <xf numFmtId="0" fontId="0" fillId="11" borderId="0" xfId="0" applyFill="1"/>
    <xf numFmtId="0" fontId="0" fillId="4" borderId="0" xfId="0" applyFill="1"/>
    <xf numFmtId="0" fontId="16" fillId="5" borderId="138" xfId="0" applyFont="1" applyFill="1" applyBorder="1" applyAlignment="1">
      <alignment horizontal="center" vertical="center" wrapText="1"/>
    </xf>
    <xf numFmtId="0" fontId="16" fillId="5" borderId="134" xfId="0" applyFont="1" applyFill="1" applyBorder="1" applyAlignment="1">
      <alignment vertical="center" wrapText="1"/>
    </xf>
    <xf numFmtId="0" fontId="16" fillId="5" borderId="1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139" xfId="0" applyFont="1" applyFill="1" applyBorder="1" applyAlignment="1">
      <alignment vertical="center" wrapText="1"/>
    </xf>
    <xf numFmtId="0" fontId="16" fillId="5" borderId="142" xfId="0" applyFont="1" applyFill="1" applyBorder="1" applyAlignment="1">
      <alignment horizontal="center" vertical="center" wrapText="1"/>
    </xf>
    <xf numFmtId="166" fontId="16" fillId="5" borderId="37" xfId="0" applyNumberFormat="1" applyFont="1" applyFill="1" applyBorder="1" applyAlignment="1">
      <alignment vertical="center" wrapText="1"/>
    </xf>
    <xf numFmtId="166" fontId="16" fillId="5" borderId="24" xfId="0" applyNumberFormat="1" applyFont="1" applyFill="1" applyBorder="1" applyAlignment="1">
      <alignment vertical="center" wrapText="1"/>
    </xf>
    <xf numFmtId="166" fontId="16" fillId="5" borderId="38" xfId="0" applyNumberFormat="1" applyFont="1" applyFill="1" applyBorder="1" applyAlignment="1">
      <alignment vertical="center" wrapText="1"/>
    </xf>
    <xf numFmtId="166" fontId="16" fillId="5" borderId="143" xfId="0" applyNumberFormat="1" applyFont="1" applyFill="1" applyBorder="1" applyAlignment="1">
      <alignment vertical="center" wrapText="1"/>
    </xf>
    <xf numFmtId="0" fontId="16" fillId="8" borderId="138" xfId="0" applyFont="1" applyFill="1" applyBorder="1" applyAlignment="1">
      <alignment horizontal="center" vertical="center" wrapText="1"/>
    </xf>
    <xf numFmtId="0" fontId="16" fillId="8" borderId="134" xfId="0" applyFont="1" applyFill="1" applyBorder="1" applyAlignment="1">
      <alignment vertical="center" wrapText="1"/>
    </xf>
    <xf numFmtId="0" fontId="16" fillId="8" borderId="15" xfId="0" applyFont="1" applyFill="1" applyBorder="1" applyAlignment="1">
      <alignment vertical="center" wrapText="1"/>
    </xf>
    <xf numFmtId="0" fontId="16" fillId="8" borderId="5" xfId="0" applyFont="1" applyFill="1" applyBorder="1" applyAlignment="1">
      <alignment vertical="center" wrapText="1"/>
    </xf>
    <xf numFmtId="0" fontId="16" fillId="8" borderId="139" xfId="0" applyFont="1" applyFill="1" applyBorder="1" applyAlignment="1">
      <alignment vertical="center" wrapText="1"/>
    </xf>
    <xf numFmtId="0" fontId="16" fillId="8" borderId="142" xfId="0" applyFont="1" applyFill="1" applyBorder="1" applyAlignment="1">
      <alignment horizontal="center" vertical="center" wrapText="1"/>
    </xf>
    <xf numFmtId="166" fontId="16" fillId="8" borderId="37" xfId="0" applyNumberFormat="1" applyFont="1" applyFill="1" applyBorder="1" applyAlignment="1">
      <alignment vertical="center" wrapText="1"/>
    </xf>
    <xf numFmtId="166" fontId="16" fillId="8" borderId="24" xfId="0" applyNumberFormat="1" applyFont="1" applyFill="1" applyBorder="1" applyAlignment="1">
      <alignment vertical="center" wrapText="1"/>
    </xf>
    <xf numFmtId="166" fontId="16" fillId="8" borderId="38" xfId="0" applyNumberFormat="1" applyFont="1" applyFill="1" applyBorder="1" applyAlignment="1">
      <alignment vertical="center" wrapText="1"/>
    </xf>
    <xf numFmtId="166" fontId="16" fillId="8" borderId="143" xfId="0" applyNumberFormat="1" applyFont="1" applyFill="1" applyBorder="1" applyAlignment="1">
      <alignment vertical="center" wrapText="1"/>
    </xf>
    <xf numFmtId="2" fontId="4" fillId="2" borderId="141" xfId="0" applyNumberFormat="1" applyFont="1" applyFill="1" applyBorder="1" applyAlignment="1">
      <alignment vertical="center"/>
    </xf>
    <xf numFmtId="4" fontId="0" fillId="4" borderId="0" xfId="0" applyNumberFormat="1" applyFill="1"/>
    <xf numFmtId="0" fontId="11" fillId="6" borderId="0" xfId="0" applyFont="1" applyFill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49" fontId="10" fillId="4" borderId="35" xfId="0" applyNumberFormat="1" applyFont="1" applyFill="1" applyBorder="1" applyAlignment="1">
      <alignment horizontal="center" vertical="center"/>
    </xf>
    <xf numFmtId="49" fontId="10" fillId="4" borderId="36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8" xfId="0" applyFont="1" applyFill="1" applyBorder="1" applyAlignment="1">
      <alignment horizontal="center" vertical="center"/>
    </xf>
    <xf numFmtId="0" fontId="3" fillId="3" borderId="119" xfId="0" applyFont="1" applyFill="1" applyBorder="1" applyAlignment="1">
      <alignment horizontal="center" vertical="center"/>
    </xf>
    <xf numFmtId="0" fontId="3" fillId="3" borderId="12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7" fillId="11" borderId="135" xfId="0" applyFont="1" applyFill="1" applyBorder="1" applyAlignment="1">
      <alignment horizontal="center" vertical="center"/>
    </xf>
    <xf numFmtId="0" fontId="17" fillId="11" borderId="136" xfId="0" applyFont="1" applyFill="1" applyBorder="1" applyAlignment="1">
      <alignment horizontal="center" vertical="center"/>
    </xf>
    <xf numFmtId="0" fontId="17" fillId="11" borderId="137" xfId="0" applyFont="1" applyFill="1" applyBorder="1" applyAlignment="1">
      <alignment horizontal="center" vertical="center"/>
    </xf>
    <xf numFmtId="0" fontId="16" fillId="2" borderId="135" xfId="0" applyFont="1" applyFill="1" applyBorder="1" applyAlignment="1">
      <alignment horizontal="center" vertical="center"/>
    </xf>
    <xf numFmtId="0" fontId="16" fillId="2" borderId="136" xfId="0" applyFont="1" applyFill="1" applyBorder="1" applyAlignment="1">
      <alignment horizontal="center" vertical="center"/>
    </xf>
    <xf numFmtId="0" fontId="16" fillId="2" borderId="137" xfId="0" applyFont="1" applyFill="1" applyBorder="1" applyAlignment="1">
      <alignment horizontal="center" vertical="center"/>
    </xf>
    <xf numFmtId="0" fontId="18" fillId="2" borderId="87" xfId="0" applyFont="1" applyFill="1" applyBorder="1" applyAlignment="1">
      <alignment horizontal="center" vertical="center"/>
    </xf>
    <xf numFmtId="0" fontId="18" fillId="2" borderId="88" xfId="0" applyFont="1" applyFill="1" applyBorder="1" applyAlignment="1">
      <alignment horizontal="center" vertical="center"/>
    </xf>
    <xf numFmtId="0" fontId="18" fillId="2" borderId="89" xfId="0" applyFont="1" applyFill="1" applyBorder="1" applyAlignment="1">
      <alignment horizontal="center" vertical="center"/>
    </xf>
    <xf numFmtId="0" fontId="17" fillId="4" borderId="135" xfId="0" applyFont="1" applyFill="1" applyBorder="1" applyAlignment="1">
      <alignment horizontal="center" vertical="center"/>
    </xf>
    <xf numFmtId="0" fontId="17" fillId="4" borderId="136" xfId="0" applyFont="1" applyFill="1" applyBorder="1" applyAlignment="1">
      <alignment horizontal="center" vertical="center"/>
    </xf>
    <xf numFmtId="0" fontId="17" fillId="4" borderId="137" xfId="0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0" fontId="19" fillId="2" borderId="112" xfId="0" applyFont="1" applyFill="1" applyBorder="1" applyAlignment="1">
      <alignment horizontal="center" vertical="center"/>
    </xf>
    <xf numFmtId="0" fontId="17" fillId="9" borderId="110" xfId="0" applyFont="1" applyFill="1" applyBorder="1" applyAlignment="1">
      <alignment horizontal="center" vertical="center"/>
    </xf>
    <xf numFmtId="0" fontId="17" fillId="9" borderId="111" xfId="0" applyFont="1" applyFill="1" applyBorder="1" applyAlignment="1">
      <alignment horizontal="center" vertical="center"/>
    </xf>
    <xf numFmtId="0" fontId="17" fillId="9" borderId="112" xfId="0" applyFont="1" applyFill="1" applyBorder="1" applyAlignment="1">
      <alignment horizontal="center" vertical="center"/>
    </xf>
    <xf numFmtId="0" fontId="17" fillId="7" borderId="87" xfId="0" applyFont="1" applyFill="1" applyBorder="1" applyAlignment="1">
      <alignment horizontal="center" vertical="center"/>
    </xf>
    <xf numFmtId="0" fontId="17" fillId="7" borderId="88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0" fontId="17" fillId="7" borderId="135" xfId="0" applyFont="1" applyFill="1" applyBorder="1" applyAlignment="1">
      <alignment horizontal="center" vertical="center"/>
    </xf>
    <xf numFmtId="0" fontId="17" fillId="7" borderId="136" xfId="0" applyFont="1" applyFill="1" applyBorder="1" applyAlignment="1">
      <alignment horizontal="center" vertical="center"/>
    </xf>
    <xf numFmtId="0" fontId="17" fillId="7" borderId="137" xfId="0" applyFont="1" applyFill="1" applyBorder="1" applyAlignment="1">
      <alignment horizontal="center" vertical="center"/>
    </xf>
    <xf numFmtId="0" fontId="17" fillId="9" borderId="135" xfId="0" applyFont="1" applyFill="1" applyBorder="1" applyAlignment="1">
      <alignment horizontal="center" vertical="center"/>
    </xf>
    <xf numFmtId="0" fontId="17" fillId="9" borderId="136" xfId="0" applyFont="1" applyFill="1" applyBorder="1" applyAlignment="1">
      <alignment horizontal="center" vertical="center"/>
    </xf>
    <xf numFmtId="0" fontId="17" fillId="9" borderId="137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00"/>
      <color rgb="FF006699"/>
      <color rgb="FF336699"/>
      <color rgb="FF003366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Comsumo doméstico de vinos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2.290026246719120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1.6442451420029897E-2"/>
          <c:y val="0.27905882352941175"/>
          <c:w val="0.96711509715994026"/>
          <c:h val="0.48003458391230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'Despacho por tipo'!$V$60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tipo'!$N$61:$N$72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tipo'!$V$61:$V$72</c:f>
              <c:numCache>
                <c:formatCode>#,##0.0</c:formatCode>
                <c:ptCount val="12"/>
                <c:pt idx="0">
                  <c:v>825.4905</c:v>
                </c:pt>
                <c:pt idx="1">
                  <c:v>817.79320000000007</c:v>
                </c:pt>
                <c:pt idx="2">
                  <c:v>803.11280000000011</c:v>
                </c:pt>
                <c:pt idx="3">
                  <c:v>799.32870000000014</c:v>
                </c:pt>
                <c:pt idx="4">
                  <c:v>796.83029999999997</c:v>
                </c:pt>
                <c:pt idx="5">
                  <c:v>790.28679999999997</c:v>
                </c:pt>
                <c:pt idx="6">
                  <c:v>781.96199999999999</c:v>
                </c:pt>
                <c:pt idx="7">
                  <c:v>775.07169999999996</c:v>
                </c:pt>
                <c:pt idx="8">
                  <c:v>768.65459999999996</c:v>
                </c:pt>
                <c:pt idx="9">
                  <c:v>769.60519999999997</c:v>
                </c:pt>
                <c:pt idx="10">
                  <c:v>772.38119999999992</c:v>
                </c:pt>
                <c:pt idx="11">
                  <c:v>775.26019999999983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2-444F-B0E8-5C8C96AB54A3}"/>
            </c:ext>
          </c:extLst>
        </c:ser>
        <c:ser>
          <c:idx val="1"/>
          <c:order val="1"/>
          <c:tx>
            <c:strRef>
              <c:f>'Despacho por tipo'!$W$60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tipo'!$N$61:$N$72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tipo'!$W$61:$W$72</c:f>
              <c:numCache>
                <c:formatCode>#,##0.0</c:formatCode>
                <c:ptCount val="12"/>
                <c:pt idx="0">
                  <c:v>770.2476999999999</c:v>
                </c:pt>
                <c:pt idx="1">
                  <c:v>771.02509999999984</c:v>
                </c:pt>
                <c:pt idx="2">
                  <c:v>768.28829999999994</c:v>
                </c:pt>
                <c:pt idx="3">
                  <c:v>761.73969999999986</c:v>
                </c:pt>
                <c:pt idx="4">
                  <c:v>765.81309999999996</c:v>
                </c:pt>
                <c:pt idx="5">
                  <c:v>760.1934</c:v>
                </c:pt>
                <c:pt idx="6">
                  <c:v>765.16120000000001</c:v>
                </c:pt>
                <c:pt idx="7">
                  <c:v>769.45119999999997</c:v>
                </c:pt>
                <c:pt idx="8">
                  <c:v>768.90030000000002</c:v>
                </c:pt>
                <c:pt idx="9">
                  <c:v>761.79738899999995</c:v>
                </c:pt>
                <c:pt idx="10">
                  <c:v>763.86518899999987</c:v>
                </c:pt>
                <c:pt idx="11">
                  <c:v>762.63258899999994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2-444F-B0E8-5C8C96AB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6464"/>
        <c:axId val="1921220816"/>
      </c:barChart>
      <c:lineChart>
        <c:grouping val="standard"/>
        <c:varyColors val="0"/>
        <c:ser>
          <c:idx val="2"/>
          <c:order val="2"/>
          <c:tx>
            <c:strRef>
              <c:f>'Despacho por tipo'!$X$60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'Despacho por tipo'!$N$61:$N$72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tipo'!$X$61:$X$72</c:f>
              <c:numCache>
                <c:formatCode>#,##0.0</c:formatCode>
                <c:ptCount val="12"/>
                <c:pt idx="0">
                  <c:v>767.63858899999991</c:v>
                </c:pt>
                <c:pt idx="1">
                  <c:v>770.69858899999997</c:v>
                </c:pt>
                <c:pt idx="2">
                  <c:v>771.74928899999998</c:v>
                </c:pt>
                <c:pt idx="3">
                  <c:v>776.03868899999998</c:v>
                </c:pt>
                <c:pt idx="4">
                  <c:v>769.20948899999996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2-444F-B0E8-5C8C96AB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6464"/>
        <c:axId val="1921220816"/>
      </c:lineChart>
      <c:catAx>
        <c:axId val="192121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20816"/>
        <c:crosses val="autoZero"/>
        <c:auto val="1"/>
        <c:lblAlgn val="ctr"/>
        <c:lblOffset val="100"/>
        <c:noMultiLvlLbl val="0"/>
      </c:catAx>
      <c:valAx>
        <c:axId val="1921220816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2121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Sauvignon</a:t>
            </a:r>
            <a:r>
              <a:rPr lang="es-AR" baseline="0"/>
              <a:t> Blanc</a:t>
            </a:r>
            <a:r>
              <a:rPr lang="es-AR"/>
              <a:t>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variedad'!$M$79:$M$90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variedad'!$T$79:$T$90</c:f>
              <c:numCache>
                <c:formatCode>0.0</c:formatCode>
                <c:ptCount val="12"/>
                <c:pt idx="0">
                  <c:v>4.3540999999999999</c:v>
                </c:pt>
                <c:pt idx="1">
                  <c:v>4.2975000000000003</c:v>
                </c:pt>
                <c:pt idx="2">
                  <c:v>4.2245000000000008</c:v>
                </c:pt>
                <c:pt idx="3">
                  <c:v>4.3795000000000002</c:v>
                </c:pt>
                <c:pt idx="4">
                  <c:v>4.4296000000000006</c:v>
                </c:pt>
                <c:pt idx="5">
                  <c:v>4.611600000000001</c:v>
                </c:pt>
                <c:pt idx="6">
                  <c:v>4.4700000000000006</c:v>
                </c:pt>
                <c:pt idx="7">
                  <c:v>4.5049999999999999</c:v>
                </c:pt>
                <c:pt idx="8">
                  <c:v>4.0091999999999999</c:v>
                </c:pt>
                <c:pt idx="9">
                  <c:v>3.9684999999999997</c:v>
                </c:pt>
                <c:pt idx="10">
                  <c:v>4.0752999999999995</c:v>
                </c:pt>
                <c:pt idx="11">
                  <c:v>4.0665999999999993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3-438A-8BA8-72FA9A5E6535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variedad'!$M$79:$M$90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variedad'!$U$79:$U$90</c:f>
              <c:numCache>
                <c:formatCode>0.0</c:formatCode>
                <c:ptCount val="12"/>
                <c:pt idx="0">
                  <c:v>4.1612</c:v>
                </c:pt>
                <c:pt idx="1">
                  <c:v>4.3932000000000002</c:v>
                </c:pt>
                <c:pt idx="2">
                  <c:v>4.3529</c:v>
                </c:pt>
                <c:pt idx="3">
                  <c:v>4.2738999999999994</c:v>
                </c:pt>
                <c:pt idx="4">
                  <c:v>4.2778</c:v>
                </c:pt>
                <c:pt idx="5">
                  <c:v>4.3643000000000001</c:v>
                </c:pt>
                <c:pt idx="6">
                  <c:v>4.3266999999999998</c:v>
                </c:pt>
                <c:pt idx="7">
                  <c:v>4.5230999999999995</c:v>
                </c:pt>
                <c:pt idx="8">
                  <c:v>4.7170999999999994</c:v>
                </c:pt>
                <c:pt idx="9">
                  <c:v>4.7144999999999992</c:v>
                </c:pt>
                <c:pt idx="10">
                  <c:v>4.6973999999999991</c:v>
                </c:pt>
                <c:pt idx="11">
                  <c:v>4.7135999999999996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3-438A-8BA8-72FA9A5E6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34576"/>
        <c:axId val="1030624784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variedad'!$M$79:$M$90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variedad'!$V$79:$V$90</c:f>
              <c:numCache>
                <c:formatCode>0.0</c:formatCode>
                <c:ptCount val="12"/>
                <c:pt idx="0">
                  <c:v>4.6242000000000001</c:v>
                </c:pt>
                <c:pt idx="1">
                  <c:v>4.3822999999999999</c:v>
                </c:pt>
                <c:pt idx="2">
                  <c:v>4.3879999999999999</c:v>
                </c:pt>
                <c:pt idx="3">
                  <c:v>4.5297999999999998</c:v>
                </c:pt>
                <c:pt idx="4">
                  <c:v>4.7614000000000001</c:v>
                </c:pt>
                <c:pt idx="5">
                  <c:v>4.3672000000000004</c:v>
                </c:pt>
                <c:pt idx="6">
                  <c:v>4.3671999999999995</c:v>
                </c:pt>
                <c:pt idx="7">
                  <c:v>4.1090999999999998</c:v>
                </c:pt>
                <c:pt idx="8">
                  <c:v>3.8315999999999999</c:v>
                </c:pt>
                <c:pt idx="9">
                  <c:v>3.9745999999999997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3-438A-8BA8-72FA9A5E6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34576"/>
        <c:axId val="1030624784"/>
      </c:lineChart>
      <c:catAx>
        <c:axId val="103063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4784"/>
        <c:crosses val="autoZero"/>
        <c:auto val="1"/>
        <c:lblAlgn val="ctr"/>
        <c:lblOffset val="100"/>
        <c:noMultiLvlLbl val="0"/>
      </c:catAx>
      <c:valAx>
        <c:axId val="103062478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3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Sauvignon Blanc</a:t>
            </a:r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varietal'!$O$82:$X$82</c:f>
              <c:numCache>
                <c:formatCode>0.0</c:formatCode>
                <c:ptCount val="10"/>
                <c:pt idx="0">
                  <c:v>3.7579009999999995</c:v>
                </c:pt>
                <c:pt idx="1">
                  <c:v>3.5307720000000002</c:v>
                </c:pt>
                <c:pt idx="2">
                  <c:v>3.5133999999999999</c:v>
                </c:pt>
                <c:pt idx="3">
                  <c:v>3.6462000000000003</c:v>
                </c:pt>
                <c:pt idx="4">
                  <c:v>3.2885</c:v>
                </c:pt>
                <c:pt idx="5">
                  <c:v>3.4920000000000004</c:v>
                </c:pt>
                <c:pt idx="6">
                  <c:v>4.4861795000000004</c:v>
                </c:pt>
                <c:pt idx="7">
                  <c:v>4.1495920000000002</c:v>
                </c:pt>
                <c:pt idx="8">
                  <c:v>3.1101999999999999</c:v>
                </c:pt>
                <c:pt idx="9">
                  <c:v>2.6377000000000002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Chardonnay</a:t>
            </a:r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varietal'!$O$100:$X$100</c:f>
              <c:numCache>
                <c:formatCode>0.0</c:formatCode>
                <c:ptCount val="10"/>
                <c:pt idx="0">
                  <c:v>11.947435</c:v>
                </c:pt>
                <c:pt idx="1">
                  <c:v>10.827679</c:v>
                </c:pt>
                <c:pt idx="2">
                  <c:v>10.1335</c:v>
                </c:pt>
                <c:pt idx="3">
                  <c:v>10.0251</c:v>
                </c:pt>
                <c:pt idx="4">
                  <c:v>13.6373</c:v>
                </c:pt>
                <c:pt idx="5">
                  <c:v>16.2959</c:v>
                </c:pt>
                <c:pt idx="6">
                  <c:v>20.291579999999996</c:v>
                </c:pt>
                <c:pt idx="7">
                  <c:v>11.639803000000001</c:v>
                </c:pt>
                <c:pt idx="8">
                  <c:v>8.545399999999999</c:v>
                </c:pt>
                <c:pt idx="9">
                  <c:v>9.7469000000000001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Torrontés Riojano</a:t>
            </a:r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varietal'!$O$118:$X$118</c:f>
              <c:numCache>
                <c:formatCode>0.0</c:formatCode>
                <c:ptCount val="10"/>
                <c:pt idx="0">
                  <c:v>6.9228719999999999</c:v>
                </c:pt>
                <c:pt idx="1">
                  <c:v>5.7320910000000005</c:v>
                </c:pt>
                <c:pt idx="2">
                  <c:v>5.8639999999999999</c:v>
                </c:pt>
                <c:pt idx="3">
                  <c:v>5.4741999999999997</c:v>
                </c:pt>
                <c:pt idx="4">
                  <c:v>5.3124000000000002</c:v>
                </c:pt>
                <c:pt idx="5">
                  <c:v>5.8834999999999997</c:v>
                </c:pt>
                <c:pt idx="6">
                  <c:v>6.2636700000000012</c:v>
                </c:pt>
                <c:pt idx="7">
                  <c:v>4.588546</c:v>
                </c:pt>
                <c:pt idx="8">
                  <c:v>3.7319</c:v>
                </c:pt>
                <c:pt idx="9">
                  <c:v>3.6962999999999999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Otros y Blends</a:t>
            </a:r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varietal'!$O$136:$X$136</c:f>
              <c:numCache>
                <c:formatCode>0.0</c:formatCode>
                <c:ptCount val="10"/>
                <c:pt idx="0">
                  <c:v>40.871814000000015</c:v>
                </c:pt>
                <c:pt idx="1">
                  <c:v>37.17293500000001</c:v>
                </c:pt>
                <c:pt idx="2">
                  <c:v>32.5212</c:v>
                </c:pt>
                <c:pt idx="3">
                  <c:v>35.912100000000002</c:v>
                </c:pt>
                <c:pt idx="4">
                  <c:v>40.059199999999997</c:v>
                </c:pt>
                <c:pt idx="5">
                  <c:v>43.925800000000002</c:v>
                </c:pt>
                <c:pt idx="6">
                  <c:v>39.086530499999995</c:v>
                </c:pt>
                <c:pt idx="7">
                  <c:v>26.840907999999995</c:v>
                </c:pt>
                <c:pt idx="8">
                  <c:v>18.714700000000001</c:v>
                </c:pt>
                <c:pt idx="9">
                  <c:v>18.805799999999998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vino total</a:t>
            </a:r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varietal'!$O$150:$X$150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varietal'!$O$154:$X$154</c:f>
              <c:numCache>
                <c:formatCode>0.0</c:formatCode>
                <c:ptCount val="10"/>
                <c:pt idx="0">
                  <c:v>215.81585100000004</c:v>
                </c:pt>
                <c:pt idx="1">
                  <c:v>207.32515100000003</c:v>
                </c:pt>
                <c:pt idx="2">
                  <c:v>191.845</c:v>
                </c:pt>
                <c:pt idx="3">
                  <c:v>203.49129999999997</c:v>
                </c:pt>
                <c:pt idx="4">
                  <c:v>221.9622</c:v>
                </c:pt>
                <c:pt idx="5">
                  <c:v>268.00189999999998</c:v>
                </c:pt>
                <c:pt idx="6">
                  <c:v>261.89639999999997</c:v>
                </c:pt>
                <c:pt idx="7">
                  <c:v>210.91139999999999</c:v>
                </c:pt>
                <c:pt idx="8">
                  <c:v>177.95439999999999</c:v>
                </c:pt>
                <c:pt idx="9">
                  <c:v>178.17830000000001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Malbec</a:t>
            </a:r>
          </a:p>
          <a:p>
            <a:pPr>
              <a:defRPr/>
            </a:pPr>
            <a:r>
              <a:rPr lang="es-AR"/>
              <a:t>MAT Abril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varietal'!$O$171:$X$171</c:f>
              <c:numCache>
                <c:formatCode>0.0</c:formatCode>
                <c:ptCount val="10"/>
                <c:pt idx="0">
                  <c:v>455.0785800000001</c:v>
                </c:pt>
                <c:pt idx="1">
                  <c:v>474.60085999999995</c:v>
                </c:pt>
                <c:pt idx="2">
                  <c:v>483.19299999999998</c:v>
                </c:pt>
                <c:pt idx="3">
                  <c:v>488.48400000000004</c:v>
                </c:pt>
                <c:pt idx="4">
                  <c:v>465.88799999999998</c:v>
                </c:pt>
                <c:pt idx="5">
                  <c:v>483.64600000000002</c:v>
                </c:pt>
                <c:pt idx="6">
                  <c:v>531.54279999999994</c:v>
                </c:pt>
                <c:pt idx="7">
                  <c:v>461.11766999999998</c:v>
                </c:pt>
                <c:pt idx="8">
                  <c:v>424.35100000000006</c:v>
                </c:pt>
                <c:pt idx="9">
                  <c:v>422.94399999999996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Cabernet Sauvignon</a:t>
            </a:r>
          </a:p>
          <a:p>
            <a:pPr>
              <a:defRPr/>
            </a:pPr>
            <a:r>
              <a:rPr lang="es-AR"/>
              <a:t>MAT Abril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varietal'!$O$167:$X$167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varietal'!$O$189:$X$189</c:f>
              <c:numCache>
                <c:formatCode>0.0</c:formatCode>
                <c:ptCount val="10"/>
                <c:pt idx="0">
                  <c:v>74.853840000000005</c:v>
                </c:pt>
                <c:pt idx="1">
                  <c:v>77.179460000000006</c:v>
                </c:pt>
                <c:pt idx="2">
                  <c:v>73.945999999999998</c:v>
                </c:pt>
                <c:pt idx="3">
                  <c:v>71.646999999999991</c:v>
                </c:pt>
                <c:pt idx="4">
                  <c:v>67.893000000000001</c:v>
                </c:pt>
                <c:pt idx="5">
                  <c:v>71.570000000000007</c:v>
                </c:pt>
                <c:pt idx="6">
                  <c:v>77.367000000000004</c:v>
                </c:pt>
                <c:pt idx="7">
                  <c:v>74.544340000000005</c:v>
                </c:pt>
                <c:pt idx="8">
                  <c:v>61.870000000000005</c:v>
                </c:pt>
                <c:pt idx="9">
                  <c:v>63.430999999999997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Merlot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Abril</a:t>
            </a:r>
            <a:r>
              <a:rPr lang="es-AR"/>
              <a:t>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varietal'!$O$207:$X$207</c:f>
              <c:numCache>
                <c:formatCode>0.0</c:formatCode>
                <c:ptCount val="10"/>
                <c:pt idx="0">
                  <c:v>7.4653300000000016</c:v>
                </c:pt>
                <c:pt idx="1">
                  <c:v>7.4254300000000004</c:v>
                </c:pt>
                <c:pt idx="2">
                  <c:v>6.8090000000000002</c:v>
                </c:pt>
                <c:pt idx="3">
                  <c:v>7.9630000000000001</c:v>
                </c:pt>
                <c:pt idx="4">
                  <c:v>7.496999999999999</c:v>
                </c:pt>
                <c:pt idx="5">
                  <c:v>9.0790000000000006</c:v>
                </c:pt>
                <c:pt idx="6">
                  <c:v>8.7805</c:v>
                </c:pt>
                <c:pt idx="7">
                  <c:v>6.4556399999999998</c:v>
                </c:pt>
                <c:pt idx="8">
                  <c:v>5.7650000000000006</c:v>
                </c:pt>
                <c:pt idx="9">
                  <c:v>4.7919999999999998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Syrah</a:t>
            </a:r>
          </a:p>
          <a:p>
            <a:pPr>
              <a:defRPr/>
            </a:pPr>
            <a:r>
              <a:rPr lang="es-AR"/>
              <a:t>MAT Abril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varietal'!$O$225:$X$225</c:f>
              <c:numCache>
                <c:formatCode>0.0</c:formatCode>
                <c:ptCount val="10"/>
                <c:pt idx="0">
                  <c:v>10.992109999999998</c:v>
                </c:pt>
                <c:pt idx="1">
                  <c:v>8.6578999999999997</c:v>
                </c:pt>
                <c:pt idx="2">
                  <c:v>8.1179999999999986</c:v>
                </c:pt>
                <c:pt idx="3">
                  <c:v>8.9669999999999987</c:v>
                </c:pt>
                <c:pt idx="4">
                  <c:v>7.76</c:v>
                </c:pt>
                <c:pt idx="5">
                  <c:v>8.8649999999999984</c:v>
                </c:pt>
                <c:pt idx="6">
                  <c:v>7.3515999999999995</c:v>
                </c:pt>
                <c:pt idx="7">
                  <c:v>5.3429800000000007</c:v>
                </c:pt>
                <c:pt idx="8">
                  <c:v>4.0150600000000001</c:v>
                </c:pt>
                <c:pt idx="9">
                  <c:v>4.4130000000000003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Sauvignon Blanc</a:t>
            </a:r>
          </a:p>
          <a:p>
            <a:pPr>
              <a:defRPr/>
            </a:pPr>
            <a:r>
              <a:rPr lang="es-AR"/>
              <a:t>MAT Abril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varietal'!$O$243:$X$243</c:f>
              <c:numCache>
                <c:formatCode>0.0</c:formatCode>
                <c:ptCount val="10"/>
                <c:pt idx="0">
                  <c:v>10.807139999999997</c:v>
                </c:pt>
                <c:pt idx="1">
                  <c:v>10.25624</c:v>
                </c:pt>
                <c:pt idx="2">
                  <c:v>10.754999999999999</c:v>
                </c:pt>
                <c:pt idx="3">
                  <c:v>11.306000000000001</c:v>
                </c:pt>
                <c:pt idx="4">
                  <c:v>8.8979999999999997</c:v>
                </c:pt>
                <c:pt idx="5">
                  <c:v>9.020999999999999</c:v>
                </c:pt>
                <c:pt idx="6">
                  <c:v>12.816695000000001</c:v>
                </c:pt>
                <c:pt idx="7">
                  <c:v>12.35233</c:v>
                </c:pt>
                <c:pt idx="8">
                  <c:v>10.225999999999999</c:v>
                </c:pt>
                <c:pt idx="9">
                  <c:v>9.0859999999999985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Chardonnay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variedad'!$M$97:$M$108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variedad'!$T$97:$T$108</c:f>
              <c:numCache>
                <c:formatCode>0.0</c:formatCode>
                <c:ptCount val="12"/>
                <c:pt idx="0">
                  <c:v>9.7122000000000011</c:v>
                </c:pt>
                <c:pt idx="1">
                  <c:v>9.833499999999999</c:v>
                </c:pt>
                <c:pt idx="2">
                  <c:v>9.6320999999999994</c:v>
                </c:pt>
                <c:pt idx="3">
                  <c:v>8.9079000000000015</c:v>
                </c:pt>
                <c:pt idx="4">
                  <c:v>8.620000000000001</c:v>
                </c:pt>
                <c:pt idx="5">
                  <c:v>8.7918999999999983</c:v>
                </c:pt>
                <c:pt idx="6">
                  <c:v>8.8421000000000003</c:v>
                </c:pt>
                <c:pt idx="7">
                  <c:v>8.3620999999999999</c:v>
                </c:pt>
                <c:pt idx="8">
                  <c:v>9.3659999999999997</c:v>
                </c:pt>
                <c:pt idx="9">
                  <c:v>9.7208999999999985</c:v>
                </c:pt>
                <c:pt idx="10">
                  <c:v>10.304799999999998</c:v>
                </c:pt>
                <c:pt idx="11">
                  <c:v>10.516599999999999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C-4CFA-A170-90AD11F2AC4B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variedad'!$M$97:$M$108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variedad'!$U$97:$U$108</c:f>
              <c:numCache>
                <c:formatCode>0.0</c:formatCode>
                <c:ptCount val="12"/>
                <c:pt idx="0">
                  <c:v>10.786863</c:v>
                </c:pt>
                <c:pt idx="1">
                  <c:v>10.979908999999999</c:v>
                </c:pt>
                <c:pt idx="2">
                  <c:v>10.738116000000002</c:v>
                </c:pt>
                <c:pt idx="3">
                  <c:v>10.887179999999999</c:v>
                </c:pt>
                <c:pt idx="4">
                  <c:v>10.624084</c:v>
                </c:pt>
                <c:pt idx="5">
                  <c:v>10.434894</c:v>
                </c:pt>
                <c:pt idx="6">
                  <c:v>10.174381</c:v>
                </c:pt>
                <c:pt idx="7">
                  <c:v>10.058727000000001</c:v>
                </c:pt>
                <c:pt idx="8">
                  <c:v>8.8374780000000008</c:v>
                </c:pt>
                <c:pt idx="9">
                  <c:v>8.9852750000000015</c:v>
                </c:pt>
                <c:pt idx="10">
                  <c:v>8.6785010000000007</c:v>
                </c:pt>
                <c:pt idx="11">
                  <c:v>8.636731000000001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C-4CFA-A170-90AD11F2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29680"/>
        <c:axId val="1213077168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variedad'!$M$97:$M$108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variedad'!$V$97:$V$108</c:f>
              <c:numCache>
                <c:formatCode>0.0</c:formatCode>
                <c:ptCount val="12"/>
                <c:pt idx="0">
                  <c:v>8.4443680000000008</c:v>
                </c:pt>
                <c:pt idx="1">
                  <c:v>8.1505219999999987</c:v>
                </c:pt>
                <c:pt idx="2">
                  <c:v>7.8288150000000005</c:v>
                </c:pt>
                <c:pt idx="3">
                  <c:v>7.8951510000000003</c:v>
                </c:pt>
                <c:pt idx="4">
                  <c:v>8.5347469999999994</c:v>
                </c:pt>
                <c:pt idx="5">
                  <c:v>8.1024370000000001</c:v>
                </c:pt>
                <c:pt idx="6">
                  <c:v>8.2200500000000005</c:v>
                </c:pt>
                <c:pt idx="7">
                  <c:v>8.4284040000000005</c:v>
                </c:pt>
                <c:pt idx="8">
                  <c:v>8.648753000000001</c:v>
                </c:pt>
                <c:pt idx="9">
                  <c:v>8.1651559999999996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7C-4CFA-A170-90AD11F2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29680"/>
        <c:axId val="1213077168"/>
      </c:lineChart>
      <c:catAx>
        <c:axId val="103062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13077168"/>
        <c:crosses val="autoZero"/>
        <c:auto val="1"/>
        <c:lblAlgn val="ctr"/>
        <c:lblOffset val="100"/>
        <c:noMultiLvlLbl val="0"/>
      </c:catAx>
      <c:valAx>
        <c:axId val="121307716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2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Chardonnay</a:t>
            </a:r>
          </a:p>
          <a:p>
            <a:pPr>
              <a:defRPr/>
            </a:pPr>
            <a:r>
              <a:rPr lang="es-AR"/>
              <a:t>MAT Abril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varietal'!$O$261:$X$261</c:f>
              <c:numCache>
                <c:formatCode>0.0</c:formatCode>
                <c:ptCount val="10"/>
                <c:pt idx="0">
                  <c:v>38.257259999999995</c:v>
                </c:pt>
                <c:pt idx="1">
                  <c:v>35.910160000000005</c:v>
                </c:pt>
                <c:pt idx="2">
                  <c:v>35.551000000000002</c:v>
                </c:pt>
                <c:pt idx="3">
                  <c:v>35.171999999999997</c:v>
                </c:pt>
                <c:pt idx="4">
                  <c:v>38.346000000000004</c:v>
                </c:pt>
                <c:pt idx="5">
                  <c:v>42.545999999999999</c:v>
                </c:pt>
                <c:pt idx="6">
                  <c:v>50.244</c:v>
                </c:pt>
                <c:pt idx="7">
                  <c:v>41.04316</c:v>
                </c:pt>
                <c:pt idx="8">
                  <c:v>35.549999999999997</c:v>
                </c:pt>
                <c:pt idx="9">
                  <c:v>39.585000000000001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Torrontés Riojano</a:t>
            </a:r>
          </a:p>
          <a:p>
            <a:pPr>
              <a:defRPr/>
            </a:pPr>
            <a:r>
              <a:rPr lang="es-AR"/>
              <a:t>MAT Abril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varietal'!$O$279:$X$279</c:f>
              <c:numCache>
                <c:formatCode>0.0</c:formatCode>
                <c:ptCount val="10"/>
                <c:pt idx="0">
                  <c:v>16.765579999999996</c:v>
                </c:pt>
                <c:pt idx="1">
                  <c:v>14.6281</c:v>
                </c:pt>
                <c:pt idx="2">
                  <c:v>14.196</c:v>
                </c:pt>
                <c:pt idx="3">
                  <c:v>13.420999999999999</c:v>
                </c:pt>
                <c:pt idx="4">
                  <c:v>12.305000000000001</c:v>
                </c:pt>
                <c:pt idx="5">
                  <c:v>11.253</c:v>
                </c:pt>
                <c:pt idx="6">
                  <c:v>12.874700000000001</c:v>
                </c:pt>
                <c:pt idx="7">
                  <c:v>11.42065</c:v>
                </c:pt>
                <c:pt idx="8">
                  <c:v>10.27</c:v>
                </c:pt>
                <c:pt idx="9">
                  <c:v>11.248000000000001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Otros y Blends</a:t>
            </a:r>
          </a:p>
          <a:p>
            <a:pPr>
              <a:defRPr/>
            </a:pPr>
            <a:r>
              <a:rPr lang="es-AR"/>
              <a:t>MAT Abril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varietal'!$O$297:$X$297</c:f>
              <c:numCache>
                <c:formatCode>0.0</c:formatCode>
                <c:ptCount val="10"/>
                <c:pt idx="0">
                  <c:v>118.74412</c:v>
                </c:pt>
                <c:pt idx="1">
                  <c:v>110.11897999999999</c:v>
                </c:pt>
                <c:pt idx="2">
                  <c:v>107.07399999999998</c:v>
                </c:pt>
                <c:pt idx="3">
                  <c:v>108.66099999999999</c:v>
                </c:pt>
                <c:pt idx="4">
                  <c:v>102.87599999999999</c:v>
                </c:pt>
                <c:pt idx="5">
                  <c:v>105.37499999999999</c:v>
                </c:pt>
                <c:pt idx="6">
                  <c:v>110.29470500000001</c:v>
                </c:pt>
                <c:pt idx="7">
                  <c:v>97.665230000000008</c:v>
                </c:pt>
                <c:pt idx="8">
                  <c:v>78.560940000000002</c:v>
                </c:pt>
                <c:pt idx="9">
                  <c:v>83.544000000000011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vino total</a:t>
            </a:r>
          </a:p>
          <a:p>
            <a:pPr>
              <a:defRPr/>
            </a:pPr>
            <a:r>
              <a:rPr lang="es-AR"/>
              <a:t>MAT Abril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varietal'!$O$315:$X$315</c:f>
              <c:numCache>
                <c:formatCode>0.0</c:formatCode>
                <c:ptCount val="10"/>
                <c:pt idx="0">
                  <c:v>732.96396000000004</c:v>
                </c:pt>
                <c:pt idx="1">
                  <c:v>738.77712999999994</c:v>
                </c:pt>
                <c:pt idx="2">
                  <c:v>739.64199999999994</c:v>
                </c:pt>
                <c:pt idx="3">
                  <c:v>745.62100000000009</c:v>
                </c:pt>
                <c:pt idx="4">
                  <c:v>711.83999999999992</c:v>
                </c:pt>
                <c:pt idx="5">
                  <c:v>742.36300000000006</c:v>
                </c:pt>
                <c:pt idx="6">
                  <c:v>811.27199999999993</c:v>
                </c:pt>
                <c:pt idx="7">
                  <c:v>709.94200000000001</c:v>
                </c:pt>
                <c:pt idx="8">
                  <c:v>630.60799999999995</c:v>
                </c:pt>
                <c:pt idx="9">
                  <c:v>639.04300000000001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Malbec</a:t>
            </a:r>
          </a:p>
          <a:p>
            <a:pPr>
              <a:defRPr/>
            </a:pPr>
            <a:r>
              <a:rPr lang="es-AR"/>
              <a:t>MAT Abril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varietal'!$O$328:$X$328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varietal'!$O$332:$X$332</c:f>
              <c:numCache>
                <c:formatCode>0.00</c:formatCode>
                <c:ptCount val="10"/>
                <c:pt idx="0">
                  <c:v>3.6814661723427298</c:v>
                </c:pt>
                <c:pt idx="1">
                  <c:v>3.7992975170859209</c:v>
                </c:pt>
                <c:pt idx="2">
                  <c:v>4.1143958255988604</c:v>
                </c:pt>
                <c:pt idx="3">
                  <c:v>4.0062888903651546</c:v>
                </c:pt>
                <c:pt idx="4">
                  <c:v>3.6109722438596772</c:v>
                </c:pt>
                <c:pt idx="5">
                  <c:v>3.0425565109297663</c:v>
                </c:pt>
                <c:pt idx="6">
                  <c:v>3.3023277081690585</c:v>
                </c:pt>
                <c:pt idx="7">
                  <c:v>3.313461113011813</c:v>
                </c:pt>
                <c:pt idx="8">
                  <c:v>3.4065702056059166</c:v>
                </c:pt>
                <c:pt idx="9">
                  <c:v>3.4050090047442962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Cabernet Sauvignon</a:t>
            </a:r>
          </a:p>
          <a:p>
            <a:pPr>
              <a:defRPr/>
            </a:pPr>
            <a:r>
              <a:rPr lang="es-AR"/>
              <a:t>MAT Abril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varietal'!$O$346:$X$346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varietal'!$O$350:$X$350</c:f>
              <c:numCache>
                <c:formatCode>0.00</c:formatCode>
                <c:ptCount val="10"/>
                <c:pt idx="0">
                  <c:v>3.4245524474526299</c:v>
                </c:pt>
                <c:pt idx="1">
                  <c:v>3.9968075030720693</c:v>
                </c:pt>
                <c:pt idx="2">
                  <c:v>4.1683906717700978</c:v>
                </c:pt>
                <c:pt idx="3">
                  <c:v>4.0718933818305816</c:v>
                </c:pt>
                <c:pt idx="4">
                  <c:v>3.5501464128843336</c:v>
                </c:pt>
                <c:pt idx="5">
                  <c:v>2.9699313641682785</c:v>
                </c:pt>
                <c:pt idx="6">
                  <c:v>3.4827550349301877</c:v>
                </c:pt>
                <c:pt idx="7">
                  <c:v>3.7571477540101594</c:v>
                </c:pt>
                <c:pt idx="8">
                  <c:v>3.8366375006976279</c:v>
                </c:pt>
                <c:pt idx="9">
                  <c:v>3.931730417588684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Merlot</a:t>
            </a:r>
          </a:p>
          <a:p>
            <a:pPr>
              <a:defRPr/>
            </a:pPr>
            <a:r>
              <a:rPr lang="es-AR"/>
              <a:t>MAT Abril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varietal'!$O$368:$X$368</c:f>
              <c:numCache>
                <c:formatCode>0.00</c:formatCode>
                <c:ptCount val="10"/>
                <c:pt idx="0">
                  <c:v>3.0991299987089267</c:v>
                </c:pt>
                <c:pt idx="1">
                  <c:v>3.1432600131903454</c:v>
                </c:pt>
                <c:pt idx="2">
                  <c:v>3.4500405350628292</c:v>
                </c:pt>
                <c:pt idx="3">
                  <c:v>1.0022781910407934</c:v>
                </c:pt>
                <c:pt idx="4">
                  <c:v>0.53614337204645568</c:v>
                </c:pt>
                <c:pt idx="5">
                  <c:v>1.2984654109638021</c:v>
                </c:pt>
                <c:pt idx="6">
                  <c:v>1.9023899850720725</c:v>
                </c:pt>
                <c:pt idx="7">
                  <c:v>2.3826112823821237</c:v>
                </c:pt>
                <c:pt idx="8">
                  <c:v>3.2809743327073022</c:v>
                </c:pt>
                <c:pt idx="9">
                  <c:v>3.3564474329340896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Syrah</a:t>
            </a:r>
          </a:p>
          <a:p>
            <a:pPr>
              <a:defRPr/>
            </a:pPr>
            <a:r>
              <a:rPr lang="es-AR"/>
              <a:t>MAT Abril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varietal'!$O$386:$X$386</c:f>
              <c:numCache>
                <c:formatCode>0.00</c:formatCode>
                <c:ptCount val="10"/>
                <c:pt idx="0">
                  <c:v>2.4781663375854612</c:v>
                </c:pt>
                <c:pt idx="1">
                  <c:v>2.1725007609360882</c:v>
                </c:pt>
                <c:pt idx="2">
                  <c:v>2.5754201871954217</c:v>
                </c:pt>
                <c:pt idx="3">
                  <c:v>1.7291449728103665</c:v>
                </c:pt>
                <c:pt idx="4">
                  <c:v>1.1503624531182828</c:v>
                </c:pt>
                <c:pt idx="5">
                  <c:v>1.0611683026095282</c:v>
                </c:pt>
                <c:pt idx="6">
                  <c:v>1.8477949419139492</c:v>
                </c:pt>
                <c:pt idx="7">
                  <c:v>2.7019668349144177</c:v>
                </c:pt>
                <c:pt idx="8">
                  <c:v>2.8666714265314859</c:v>
                </c:pt>
                <c:pt idx="9">
                  <c:v>2.9061573921633195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Sauvignon Blanc</a:t>
            </a:r>
          </a:p>
          <a:p>
            <a:pPr>
              <a:defRPr/>
            </a:pPr>
            <a:r>
              <a:rPr lang="es-AR"/>
              <a:t>MAT Abril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varietal'!$O$404:$X$404</c:f>
              <c:numCache>
                <c:formatCode>0.00</c:formatCode>
                <c:ptCount val="10"/>
                <c:pt idx="0">
                  <c:v>2.8758447867572876</c:v>
                </c:pt>
                <c:pt idx="1">
                  <c:v>2.9048151509075066</c:v>
                </c:pt>
                <c:pt idx="2">
                  <c:v>3.0611373598223941</c:v>
                </c:pt>
                <c:pt idx="3">
                  <c:v>3.1007624376062748</c:v>
                </c:pt>
                <c:pt idx="4">
                  <c:v>2.705792914702752</c:v>
                </c:pt>
                <c:pt idx="5">
                  <c:v>2.5833333333333326</c:v>
                </c:pt>
                <c:pt idx="6">
                  <c:v>2.8569287073778478</c:v>
                </c:pt>
                <c:pt idx="7">
                  <c:v>2.9767577149753519</c:v>
                </c:pt>
                <c:pt idx="8">
                  <c:v>3.2878914539257926</c:v>
                </c:pt>
                <c:pt idx="9">
                  <c:v>3.4446677029230002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Chardonnay</a:t>
            </a:r>
          </a:p>
          <a:p>
            <a:pPr>
              <a:defRPr/>
            </a:pPr>
            <a:r>
              <a:rPr lang="es-AR"/>
              <a:t>MAT Abril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varietal'!$O$422:$X$422</c:f>
              <c:numCache>
                <c:formatCode>0.00</c:formatCode>
                <c:ptCount val="10"/>
                <c:pt idx="0">
                  <c:v>3.2021316709402474</c:v>
                </c:pt>
                <c:pt idx="1">
                  <c:v>3.3165150167455097</c:v>
                </c:pt>
                <c:pt idx="2">
                  <c:v>3.5082646666995609</c:v>
                </c:pt>
                <c:pt idx="3">
                  <c:v>3.508393931232606</c:v>
                </c:pt>
                <c:pt idx="4">
                  <c:v>2.8118469198448377</c:v>
                </c:pt>
                <c:pt idx="5">
                  <c:v>2.6108407636276612</c:v>
                </c:pt>
                <c:pt idx="6">
                  <c:v>2.4761009246199661</c:v>
                </c:pt>
                <c:pt idx="7">
                  <c:v>3.5261043507351455</c:v>
                </c:pt>
                <c:pt idx="8">
                  <c:v>4.160132937018747</c:v>
                </c:pt>
                <c:pt idx="9">
                  <c:v>4.061291282356442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Torrontés Riojano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variedad'!$M$115:$M$126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variedad'!$T$115:$T$126</c:f>
              <c:numCache>
                <c:formatCode>0.0</c:formatCode>
                <c:ptCount val="12"/>
                <c:pt idx="0">
                  <c:v>15.231200000000001</c:v>
                </c:pt>
                <c:pt idx="1">
                  <c:v>15.9171</c:v>
                </c:pt>
                <c:pt idx="2">
                  <c:v>16.825099999999999</c:v>
                </c:pt>
                <c:pt idx="3">
                  <c:v>17.360199999999999</c:v>
                </c:pt>
                <c:pt idx="4">
                  <c:v>17.772600000000004</c:v>
                </c:pt>
                <c:pt idx="5">
                  <c:v>17.507100000000001</c:v>
                </c:pt>
                <c:pt idx="6">
                  <c:v>17.421900000000001</c:v>
                </c:pt>
                <c:pt idx="7">
                  <c:v>17.367899999999999</c:v>
                </c:pt>
                <c:pt idx="8">
                  <c:v>17.533099999999997</c:v>
                </c:pt>
                <c:pt idx="9">
                  <c:v>17.187099999999997</c:v>
                </c:pt>
                <c:pt idx="10">
                  <c:v>16.879199999999997</c:v>
                </c:pt>
                <c:pt idx="11">
                  <c:v>16.224499999999999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2-4C34-A381-C1A81AC03424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variedad'!$M$115:$M$126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variedad'!$U$115:$U$126</c:f>
              <c:numCache>
                <c:formatCode>0.0</c:formatCode>
                <c:ptCount val="12"/>
                <c:pt idx="0">
                  <c:v>15.5624</c:v>
                </c:pt>
                <c:pt idx="1">
                  <c:v>14.956</c:v>
                </c:pt>
                <c:pt idx="2">
                  <c:v>13.691099999999999</c:v>
                </c:pt>
                <c:pt idx="3">
                  <c:v>13.0929</c:v>
                </c:pt>
                <c:pt idx="4">
                  <c:v>13.186199999999999</c:v>
                </c:pt>
                <c:pt idx="5">
                  <c:v>13.282499999999999</c:v>
                </c:pt>
                <c:pt idx="6">
                  <c:v>13.0989</c:v>
                </c:pt>
                <c:pt idx="7">
                  <c:v>11.8429</c:v>
                </c:pt>
                <c:pt idx="8">
                  <c:v>11.4344</c:v>
                </c:pt>
                <c:pt idx="9">
                  <c:v>10.9518</c:v>
                </c:pt>
                <c:pt idx="10">
                  <c:v>10.4946</c:v>
                </c:pt>
                <c:pt idx="11">
                  <c:v>10.705400000000001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2-4C34-A381-C1A81AC0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19888"/>
        <c:axId val="1030625872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variedad'!$M$115:$M$126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variedad'!$V$115:$V$126</c:f>
              <c:numCache>
                <c:formatCode>0.0</c:formatCode>
                <c:ptCount val="12"/>
                <c:pt idx="0">
                  <c:v>11.1736</c:v>
                </c:pt>
                <c:pt idx="1">
                  <c:v>11.271999999999998</c:v>
                </c:pt>
                <c:pt idx="2">
                  <c:v>11.293900000000001</c:v>
                </c:pt>
                <c:pt idx="3">
                  <c:v>11.514800000000001</c:v>
                </c:pt>
                <c:pt idx="4">
                  <c:v>12.7278</c:v>
                </c:pt>
                <c:pt idx="5">
                  <c:v>11.95</c:v>
                </c:pt>
                <c:pt idx="6">
                  <c:v>11.7538</c:v>
                </c:pt>
                <c:pt idx="7">
                  <c:v>12.8729</c:v>
                </c:pt>
                <c:pt idx="8">
                  <c:v>12.9122</c:v>
                </c:pt>
                <c:pt idx="9">
                  <c:v>13.128399999999999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2-4C34-A381-C1A81AC0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19888"/>
        <c:axId val="1030625872"/>
      </c:lineChart>
      <c:catAx>
        <c:axId val="103061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5872"/>
        <c:crosses val="autoZero"/>
        <c:auto val="1"/>
        <c:lblAlgn val="ctr"/>
        <c:lblOffset val="100"/>
        <c:noMultiLvlLbl val="0"/>
      </c:catAx>
      <c:valAx>
        <c:axId val="103062587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1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Torrontés Riojano</a:t>
            </a:r>
          </a:p>
          <a:p>
            <a:pPr>
              <a:defRPr/>
            </a:pPr>
            <a:r>
              <a:rPr lang="es-AR"/>
              <a:t>MAT Abril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varietal'!$O$440:$X$440</c:f>
              <c:numCache>
                <c:formatCode>0.00</c:formatCode>
                <c:ptCount val="10"/>
                <c:pt idx="0">
                  <c:v>2.4217665731794544</c:v>
                </c:pt>
                <c:pt idx="1">
                  <c:v>2.551965766070357</c:v>
                </c:pt>
                <c:pt idx="2">
                  <c:v>2.4208731241473398</c:v>
                </c:pt>
                <c:pt idx="3">
                  <c:v>2.4516824376164554</c:v>
                </c:pt>
                <c:pt idx="4">
                  <c:v>2.3162788946615467</c:v>
                </c:pt>
                <c:pt idx="5">
                  <c:v>1.9126370357780234</c:v>
                </c:pt>
                <c:pt idx="6">
                  <c:v>2.0554563059675872</c:v>
                </c:pt>
                <c:pt idx="7">
                  <c:v>2.488947479223266</c:v>
                </c:pt>
                <c:pt idx="8">
                  <c:v>2.7519494091481551</c:v>
                </c:pt>
                <c:pt idx="9">
                  <c:v>3.0430430430430433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Otros y Blends</a:t>
            </a:r>
          </a:p>
          <a:p>
            <a:pPr>
              <a:defRPr/>
            </a:pPr>
            <a:r>
              <a:rPr lang="es-AR"/>
              <a:t>MAT Abril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varietal'!$O$458:$X$458</c:f>
              <c:numCache>
                <c:formatCode>0.00</c:formatCode>
                <c:ptCount val="10"/>
                <c:pt idx="0">
                  <c:v>2.9052813755709486</c:v>
                </c:pt>
                <c:pt idx="1">
                  <c:v>2.9623428981327402</c:v>
                </c:pt>
                <c:pt idx="2">
                  <c:v>3.2924369334464898</c:v>
                </c:pt>
                <c:pt idx="3">
                  <c:v>3.0257489815410401</c:v>
                </c:pt>
                <c:pt idx="4">
                  <c:v>2.5680992131645164</c:v>
                </c:pt>
                <c:pt idx="5">
                  <c:v>2.3989318350491051</c:v>
                </c:pt>
                <c:pt idx="6">
                  <c:v>2.8218085255737915</c:v>
                </c:pt>
                <c:pt idx="7">
                  <c:v>3.6386708676174453</c:v>
                </c:pt>
                <c:pt idx="8">
                  <c:v>4.197819895590098</c:v>
                </c:pt>
                <c:pt idx="9">
                  <c:v>4.4424592412978985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vino total</a:t>
            </a:r>
          </a:p>
          <a:p>
            <a:pPr>
              <a:defRPr/>
            </a:pPr>
            <a:r>
              <a:rPr lang="es-AR"/>
              <a:t>MAT Abril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varietal'!$O$476:$X$476</c:f>
              <c:numCache>
                <c:formatCode>0.00</c:formatCode>
                <c:ptCount val="10"/>
                <c:pt idx="0">
                  <c:v>3.3962471088372461</c:v>
                </c:pt>
                <c:pt idx="1">
                  <c:v>3.5633743732326999</c:v>
                </c:pt>
                <c:pt idx="2">
                  <c:v>3.8554145273528104</c:v>
                </c:pt>
                <c:pt idx="3">
                  <c:v>3.664141906803879</c:v>
                </c:pt>
                <c:pt idx="4">
                  <c:v>3.2070325487853335</c:v>
                </c:pt>
                <c:pt idx="5">
                  <c:v>2.7699915560300137</c:v>
                </c:pt>
                <c:pt idx="6">
                  <c:v>3.097682900566789</c:v>
                </c:pt>
                <c:pt idx="7">
                  <c:v>3.3660674577097307</c:v>
                </c:pt>
                <c:pt idx="8">
                  <c:v>3.5436493843366614</c:v>
                </c:pt>
                <c:pt idx="9">
                  <c:v>3.5865366321263585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7455"/>
        <c:axId val="434541215"/>
      </c:line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noMultiLvlLbl val="0"/>
      </c:catAx>
      <c:valAx>
        <c:axId val="434541215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Estados Unidos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país'!$O$10:$X$10</c:f>
              <c:numCache>
                <c:formatCode>0.0</c:formatCode>
                <c:ptCount val="10"/>
                <c:pt idx="0">
                  <c:v>79.742846</c:v>
                </c:pt>
                <c:pt idx="1">
                  <c:v>70.218997000000002</c:v>
                </c:pt>
                <c:pt idx="2">
                  <c:v>58.906680000000009</c:v>
                </c:pt>
                <c:pt idx="3">
                  <c:v>67.188207000000006</c:v>
                </c:pt>
                <c:pt idx="4">
                  <c:v>60.166965000000005</c:v>
                </c:pt>
                <c:pt idx="5">
                  <c:v>61.621065000000002</c:v>
                </c:pt>
                <c:pt idx="6">
                  <c:v>73.623189999999994</c:v>
                </c:pt>
                <c:pt idx="7">
                  <c:v>55.629317999999998</c:v>
                </c:pt>
                <c:pt idx="8">
                  <c:v>43.011794000000002</c:v>
                </c:pt>
                <c:pt idx="9">
                  <c:v>44.882131000000001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Reino Unido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país'!$O$28:$X$28</c:f>
              <c:numCache>
                <c:formatCode>0.0</c:formatCode>
                <c:ptCount val="10"/>
                <c:pt idx="0">
                  <c:v>30.121302</c:v>
                </c:pt>
                <c:pt idx="1">
                  <c:v>32.605767999999998</c:v>
                </c:pt>
                <c:pt idx="2">
                  <c:v>33.803713999999999</c:v>
                </c:pt>
                <c:pt idx="3">
                  <c:v>37.656609000000003</c:v>
                </c:pt>
                <c:pt idx="4">
                  <c:v>43.937522999999999</c:v>
                </c:pt>
                <c:pt idx="5">
                  <c:v>60.658337000000003</c:v>
                </c:pt>
                <c:pt idx="6">
                  <c:v>58.331244999999996</c:v>
                </c:pt>
                <c:pt idx="7">
                  <c:v>50.226636999999997</c:v>
                </c:pt>
                <c:pt idx="8">
                  <c:v>47.895824999999995</c:v>
                </c:pt>
                <c:pt idx="9">
                  <c:v>49.581868999999998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Canadá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país'!$O$46:$X$46</c:f>
              <c:numCache>
                <c:formatCode>0.0</c:formatCode>
                <c:ptCount val="10"/>
                <c:pt idx="0">
                  <c:v>22.254387999999999</c:v>
                </c:pt>
                <c:pt idx="1">
                  <c:v>19.285401999999998</c:v>
                </c:pt>
                <c:pt idx="2">
                  <c:v>16.095714000000001</c:v>
                </c:pt>
                <c:pt idx="3">
                  <c:v>31.036384999999996</c:v>
                </c:pt>
                <c:pt idx="4">
                  <c:v>38.475172999999998</c:v>
                </c:pt>
                <c:pt idx="5">
                  <c:v>41.542358999999998</c:v>
                </c:pt>
                <c:pt idx="6">
                  <c:v>19.895033999999999</c:v>
                </c:pt>
                <c:pt idx="7">
                  <c:v>11.744674999999999</c:v>
                </c:pt>
                <c:pt idx="8">
                  <c:v>12.388085999999999</c:v>
                </c:pt>
                <c:pt idx="9">
                  <c:v>11.674590999999999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Brasil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país'!$O$64:$X$64</c:f>
              <c:numCache>
                <c:formatCode>0.0</c:formatCode>
                <c:ptCount val="10"/>
                <c:pt idx="0">
                  <c:v>12.330843</c:v>
                </c:pt>
                <c:pt idx="1">
                  <c:v>15.573389000000001</c:v>
                </c:pt>
                <c:pt idx="2">
                  <c:v>16.857861999999997</c:v>
                </c:pt>
                <c:pt idx="3">
                  <c:v>15.758233000000001</c:v>
                </c:pt>
                <c:pt idx="4">
                  <c:v>17.046793999999998</c:v>
                </c:pt>
                <c:pt idx="5">
                  <c:v>26.543658000000001</c:v>
                </c:pt>
                <c:pt idx="6">
                  <c:v>28.831400000000002</c:v>
                </c:pt>
                <c:pt idx="7">
                  <c:v>29.401587999999997</c:v>
                </c:pt>
                <c:pt idx="8">
                  <c:v>22.215616000000001</c:v>
                </c:pt>
                <c:pt idx="9">
                  <c:v>27.824397000000001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Países Bajos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país'!$O$82:$X$82</c:f>
              <c:numCache>
                <c:formatCode>0.0</c:formatCode>
                <c:ptCount val="10"/>
                <c:pt idx="0">
                  <c:v>11.557632</c:v>
                </c:pt>
                <c:pt idx="1">
                  <c:v>10.371293</c:v>
                </c:pt>
                <c:pt idx="2">
                  <c:v>8.3273290000000006</c:v>
                </c:pt>
                <c:pt idx="3">
                  <c:v>7.1415439999999997</c:v>
                </c:pt>
                <c:pt idx="4">
                  <c:v>7.0519639999999999</c:v>
                </c:pt>
                <c:pt idx="5">
                  <c:v>8.4507490000000001</c:v>
                </c:pt>
                <c:pt idx="6">
                  <c:v>6.5469000000000008</c:v>
                </c:pt>
                <c:pt idx="7">
                  <c:v>6.422784</c:v>
                </c:pt>
                <c:pt idx="8">
                  <c:v>5.438072</c:v>
                </c:pt>
                <c:pt idx="9">
                  <c:v>5.2912359999999996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China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país'!$O$100:$X$100</c:f>
              <c:numCache>
                <c:formatCode>0.0</c:formatCode>
                <c:ptCount val="10"/>
                <c:pt idx="0">
                  <c:v>5.1853030000000002</c:v>
                </c:pt>
                <c:pt idx="1">
                  <c:v>5.4939830000000001</c:v>
                </c:pt>
                <c:pt idx="2">
                  <c:v>5.1112970000000004</c:v>
                </c:pt>
                <c:pt idx="3">
                  <c:v>4.4539840000000002</c:v>
                </c:pt>
                <c:pt idx="4">
                  <c:v>25.335936</c:v>
                </c:pt>
                <c:pt idx="5">
                  <c:v>28.427854999999997</c:v>
                </c:pt>
                <c:pt idx="6">
                  <c:v>6.7240789999999997</c:v>
                </c:pt>
                <c:pt idx="7">
                  <c:v>2.791423</c:v>
                </c:pt>
                <c:pt idx="8">
                  <c:v>2.0132279999999998</c:v>
                </c:pt>
                <c:pt idx="9">
                  <c:v>1.4381759999999999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México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país'!$O$118:$X$118</c:f>
              <c:numCache>
                <c:formatCode>0.0</c:formatCode>
                <c:ptCount val="10"/>
                <c:pt idx="0">
                  <c:v>5.9861009999999997</c:v>
                </c:pt>
                <c:pt idx="1">
                  <c:v>6.8987240000000005</c:v>
                </c:pt>
                <c:pt idx="2">
                  <c:v>5.1112970000000004</c:v>
                </c:pt>
                <c:pt idx="3">
                  <c:v>4.4539840000000002</c:v>
                </c:pt>
                <c:pt idx="4">
                  <c:v>16.422543000000001</c:v>
                </c:pt>
                <c:pt idx="5">
                  <c:v>9.6403980000000011</c:v>
                </c:pt>
                <c:pt idx="6">
                  <c:v>9.3183549999999986</c:v>
                </c:pt>
                <c:pt idx="7">
                  <c:v>8.4786749999999991</c:v>
                </c:pt>
                <c:pt idx="8">
                  <c:v>6.9832099999999997</c:v>
                </c:pt>
                <c:pt idx="9">
                  <c:v>6.5351790000000003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varietales tintos - Promedio últimos doce meses</a:t>
            </a:r>
          </a:p>
        </c:rich>
      </c:tx>
      <c:layout>
        <c:manualLayout>
          <c:xMode val="edge"/>
          <c:yMode val="edge"/>
          <c:x val="4.512248468941493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variedad'!$N$20:$V$20</c:f>
              <c:numCache>
                <c:formatCode>0.0%</c:formatCode>
                <c:ptCount val="9"/>
                <c:pt idx="0">
                  <c:v>7.5241073335422307E-2</c:v>
                </c:pt>
                <c:pt idx="1">
                  <c:v>8.8919344557827407E-2</c:v>
                </c:pt>
                <c:pt idx="2">
                  <c:v>8.5251803390906752E-2</c:v>
                </c:pt>
                <c:pt idx="3">
                  <c:v>9.9740642212967204E-2</c:v>
                </c:pt>
                <c:pt idx="4">
                  <c:v>0.1167091841710097</c:v>
                </c:pt>
                <c:pt idx="5">
                  <c:v>0.14906283648607055</c:v>
                </c:pt>
                <c:pt idx="6">
                  <c:v>0.15462055141745401</c:v>
                </c:pt>
                <c:pt idx="7">
                  <c:v>0.16591253327484312</c:v>
                </c:pt>
                <c:pt idx="8">
                  <c:v>0.16432156743302065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3-4FF0-83B3-3D8AC07330E1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variedad'!$N$38:$V$38</c:f>
              <c:numCache>
                <c:formatCode>0.0%</c:formatCode>
                <c:ptCount val="9"/>
                <c:pt idx="0">
                  <c:v>4.1855907573621051E-2</c:v>
                </c:pt>
                <c:pt idx="1">
                  <c:v>3.8713035195534234E-2</c:v>
                </c:pt>
                <c:pt idx="2">
                  <c:v>3.746865149895999E-2</c:v>
                </c:pt>
                <c:pt idx="3">
                  <c:v>3.7717918244082188E-2</c:v>
                </c:pt>
                <c:pt idx="4">
                  <c:v>4.1197505000309977E-2</c:v>
                </c:pt>
                <c:pt idx="5">
                  <c:v>4.3716739949889734E-2</c:v>
                </c:pt>
                <c:pt idx="6">
                  <c:v>4.3010913918619748E-2</c:v>
                </c:pt>
                <c:pt idx="7">
                  <c:v>3.7580822394177857E-2</c:v>
                </c:pt>
                <c:pt idx="8">
                  <c:v>3.3603491721985027E-2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3-4FF0-83B3-3D8AC07330E1}"/>
            </c:ext>
          </c:extLst>
        </c:ser>
        <c:ser>
          <c:idx val="2"/>
          <c:order val="2"/>
          <c:tx>
            <c:v>Merlot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variedad'!$N$56:$V$56</c:f>
              <c:numCache>
                <c:formatCode>0.0%</c:formatCode>
                <c:ptCount val="9"/>
                <c:pt idx="0">
                  <c:v>1.2272521360860029E-2</c:v>
                </c:pt>
                <c:pt idx="1">
                  <c:v>1.1041283706109272E-2</c:v>
                </c:pt>
                <c:pt idx="2">
                  <c:v>9.1004945518366118E-3</c:v>
                </c:pt>
                <c:pt idx="3">
                  <c:v>1.255438799840535E-2</c:v>
                </c:pt>
                <c:pt idx="4">
                  <c:v>1.0369119695255006E-2</c:v>
                </c:pt>
                <c:pt idx="5">
                  <c:v>9.3398338281524291E-3</c:v>
                </c:pt>
                <c:pt idx="6">
                  <c:v>1.1908466828365853E-2</c:v>
                </c:pt>
                <c:pt idx="7">
                  <c:v>8.2917314687390477E-3</c:v>
                </c:pt>
                <c:pt idx="8">
                  <c:v>6.2958252449422927E-3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3-4FF0-83B3-3D8AC07330E1}"/>
            </c:ext>
          </c:extLst>
        </c:ser>
        <c:ser>
          <c:idx val="3"/>
          <c:order val="3"/>
          <c:tx>
            <c:v>Syrah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variedad'!$N$74:$V$74</c:f>
              <c:numCache>
                <c:formatCode>0.0%</c:formatCode>
                <c:ptCount val="9"/>
                <c:pt idx="0">
                  <c:v>1.5339443410849928E-2</c:v>
                </c:pt>
                <c:pt idx="1">
                  <c:v>1.3791419554352723E-2</c:v>
                </c:pt>
                <c:pt idx="2">
                  <c:v>1.4716155658112223E-2</c:v>
                </c:pt>
                <c:pt idx="3">
                  <c:v>1.3622835275481393E-2</c:v>
                </c:pt>
                <c:pt idx="4">
                  <c:v>1.2005778575426874E-2</c:v>
                </c:pt>
                <c:pt idx="5">
                  <c:v>1.2533300367608823E-2</c:v>
                </c:pt>
                <c:pt idx="6">
                  <c:v>1.4360244325757434E-2</c:v>
                </c:pt>
                <c:pt idx="7">
                  <c:v>1.5123244983007832E-2</c:v>
                </c:pt>
                <c:pt idx="8">
                  <c:v>1.3480367706768715E-2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3-4FF0-83B3-3D8AC0733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030627504"/>
        <c:axId val="1030620432"/>
      </c:barChart>
      <c:catAx>
        <c:axId val="103062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0432"/>
        <c:crosses val="autoZero"/>
        <c:auto val="1"/>
        <c:lblAlgn val="ctr"/>
        <c:lblOffset val="100"/>
        <c:noMultiLvlLbl val="0"/>
      </c:catAx>
      <c:valAx>
        <c:axId val="103062043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3062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Paraguay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país'!$O$136:$X$136</c:f>
              <c:numCache>
                <c:formatCode>0.0</c:formatCode>
                <c:ptCount val="10"/>
                <c:pt idx="0">
                  <c:v>9.7178769999999997</c:v>
                </c:pt>
                <c:pt idx="1">
                  <c:v>12.441934</c:v>
                </c:pt>
                <c:pt idx="2">
                  <c:v>12.413</c:v>
                </c:pt>
                <c:pt idx="3">
                  <c:v>10.668150000000001</c:v>
                </c:pt>
                <c:pt idx="4">
                  <c:v>12.577065000000001</c:v>
                </c:pt>
                <c:pt idx="5">
                  <c:v>15.453499999999998</c:v>
                </c:pt>
                <c:pt idx="6">
                  <c:v>11.700337000000001</c:v>
                </c:pt>
                <c:pt idx="7">
                  <c:v>7.2510819999999994</c:v>
                </c:pt>
                <c:pt idx="8">
                  <c:v>2.4559499999999996</c:v>
                </c:pt>
                <c:pt idx="9">
                  <c:v>4.3528120000000001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Suiza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país'!$O$154:$X$154</c:f>
              <c:numCache>
                <c:formatCode>0.0</c:formatCode>
                <c:ptCount val="10"/>
                <c:pt idx="0">
                  <c:v>3.340544</c:v>
                </c:pt>
                <c:pt idx="1">
                  <c:v>3.2080579999999999</c:v>
                </c:pt>
                <c:pt idx="2">
                  <c:v>3.1921580000000005</c:v>
                </c:pt>
                <c:pt idx="3">
                  <c:v>2.8657890000000004</c:v>
                </c:pt>
                <c:pt idx="4">
                  <c:v>2.5863170000000002</c:v>
                </c:pt>
                <c:pt idx="5">
                  <c:v>2.609613</c:v>
                </c:pt>
                <c:pt idx="6">
                  <c:v>2.6529810000000005</c:v>
                </c:pt>
                <c:pt idx="7">
                  <c:v>2.0591660000000003</c:v>
                </c:pt>
                <c:pt idx="8">
                  <c:v>2.1811849999999997</c:v>
                </c:pt>
                <c:pt idx="9">
                  <c:v>2.0460050000000001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</a:t>
            </a:r>
            <a:r>
              <a:rPr lang="es-AR" baseline="0"/>
              <a:t> exportado vino fraccionado total</a:t>
            </a:r>
          </a:p>
          <a:p>
            <a:pPr>
              <a:defRPr/>
            </a:pPr>
            <a:r>
              <a:rPr lang="es-AR" baseline="0"/>
              <a:t>MAT Abril - MM litros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país'!$O$172:$X$172</c:f>
              <c:numCache>
                <c:formatCode>0.0</c:formatCode>
                <c:ptCount val="10"/>
                <c:pt idx="0">
                  <c:v>255.21192300000001</c:v>
                </c:pt>
                <c:pt idx="1">
                  <c:v>246.050648</c:v>
                </c:pt>
                <c:pt idx="2">
                  <c:v>223.39607700000002</c:v>
                </c:pt>
                <c:pt idx="3">
                  <c:v>294.86346400000002</c:v>
                </c:pt>
                <c:pt idx="4">
                  <c:v>358.17463999999995</c:v>
                </c:pt>
                <c:pt idx="5">
                  <c:v>339.38110899999998</c:v>
                </c:pt>
                <c:pt idx="6">
                  <c:v>280.67388400000004</c:v>
                </c:pt>
                <c:pt idx="7">
                  <c:v>225.58339599999999</c:v>
                </c:pt>
                <c:pt idx="8">
                  <c:v>180.84667099999999</c:v>
                </c:pt>
                <c:pt idx="9">
                  <c:v>194.14060199999997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Estados Unidos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país'!$O$189:$X$189</c:f>
              <c:numCache>
                <c:formatCode>0.0</c:formatCode>
                <c:ptCount val="10"/>
                <c:pt idx="0">
                  <c:v>284.72000000000003</c:v>
                </c:pt>
                <c:pt idx="1">
                  <c:v>276.19400000000002</c:v>
                </c:pt>
                <c:pt idx="2">
                  <c:v>264.08800000000002</c:v>
                </c:pt>
                <c:pt idx="3">
                  <c:v>258.37</c:v>
                </c:pt>
                <c:pt idx="4">
                  <c:v>240.28699999999998</c:v>
                </c:pt>
                <c:pt idx="5">
                  <c:v>218.11100000000002</c:v>
                </c:pt>
                <c:pt idx="6">
                  <c:v>247.20900000000003</c:v>
                </c:pt>
                <c:pt idx="7">
                  <c:v>223.06899999999999</c:v>
                </c:pt>
                <c:pt idx="8">
                  <c:v>181.50200000000001</c:v>
                </c:pt>
                <c:pt idx="9">
                  <c:v>190.49900000000002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Reino Unido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país'!$O$207:$X$207</c:f>
              <c:numCache>
                <c:formatCode>0.0</c:formatCode>
                <c:ptCount val="10"/>
                <c:pt idx="0">
                  <c:v>86.903000000000006</c:v>
                </c:pt>
                <c:pt idx="1">
                  <c:v>92.057000000000002</c:v>
                </c:pt>
                <c:pt idx="2">
                  <c:v>102.41900000000001</c:v>
                </c:pt>
                <c:pt idx="3">
                  <c:v>112.426</c:v>
                </c:pt>
                <c:pt idx="4">
                  <c:v>111.85000000000001</c:v>
                </c:pt>
                <c:pt idx="5">
                  <c:v>129.69999999999999</c:v>
                </c:pt>
                <c:pt idx="6">
                  <c:v>126.996</c:v>
                </c:pt>
                <c:pt idx="7">
                  <c:v>105.18600000000001</c:v>
                </c:pt>
                <c:pt idx="8">
                  <c:v>100.96000000000001</c:v>
                </c:pt>
                <c:pt idx="9">
                  <c:v>102.73699999999999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Canadá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país'!$O$225:$X$225</c:f>
              <c:numCache>
                <c:formatCode>0.0</c:formatCode>
                <c:ptCount val="10"/>
                <c:pt idx="0">
                  <c:v>72.158000000000001</c:v>
                </c:pt>
                <c:pt idx="1">
                  <c:v>65.837999999999994</c:v>
                </c:pt>
                <c:pt idx="2">
                  <c:v>65.564999999999998</c:v>
                </c:pt>
                <c:pt idx="3">
                  <c:v>71.472000000000008</c:v>
                </c:pt>
                <c:pt idx="4">
                  <c:v>68.418999999999997</c:v>
                </c:pt>
                <c:pt idx="5">
                  <c:v>66.62</c:v>
                </c:pt>
                <c:pt idx="6">
                  <c:v>61.445999999999998</c:v>
                </c:pt>
                <c:pt idx="7">
                  <c:v>48.510999999999996</c:v>
                </c:pt>
                <c:pt idx="8">
                  <c:v>43.695999999999998</c:v>
                </c:pt>
                <c:pt idx="9">
                  <c:v>49.765000000000001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Brasil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país'!$O$243:$X$243</c:f>
              <c:numCache>
                <c:formatCode>0.0</c:formatCode>
                <c:ptCount val="10"/>
                <c:pt idx="0">
                  <c:v>46.290999999999997</c:v>
                </c:pt>
                <c:pt idx="1">
                  <c:v>49.177999999999997</c:v>
                </c:pt>
                <c:pt idx="2">
                  <c:v>58.093999999999994</c:v>
                </c:pt>
                <c:pt idx="3">
                  <c:v>54.349999999999994</c:v>
                </c:pt>
                <c:pt idx="4">
                  <c:v>55.207999999999998</c:v>
                </c:pt>
                <c:pt idx="5">
                  <c:v>76.671999999999997</c:v>
                </c:pt>
                <c:pt idx="6">
                  <c:v>85.206999999999994</c:v>
                </c:pt>
                <c:pt idx="7">
                  <c:v>92.235000000000014</c:v>
                </c:pt>
                <c:pt idx="8">
                  <c:v>84.747</c:v>
                </c:pt>
                <c:pt idx="9">
                  <c:v>100.67399999999998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Países Bajos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país'!$O$261:$X$261</c:f>
              <c:numCache>
                <c:formatCode>0.0</c:formatCode>
                <c:ptCount val="10"/>
                <c:pt idx="0">
                  <c:v>34.484000000000002</c:v>
                </c:pt>
                <c:pt idx="1">
                  <c:v>32.242000000000004</c:v>
                </c:pt>
                <c:pt idx="2">
                  <c:v>29.603000000000002</c:v>
                </c:pt>
                <c:pt idx="3">
                  <c:v>26.396999999999998</c:v>
                </c:pt>
                <c:pt idx="4">
                  <c:v>25.448</c:v>
                </c:pt>
                <c:pt idx="5">
                  <c:v>30.818999999999996</c:v>
                </c:pt>
                <c:pt idx="6">
                  <c:v>25.387</c:v>
                </c:pt>
                <c:pt idx="7">
                  <c:v>22.829000000000001</c:v>
                </c:pt>
                <c:pt idx="8">
                  <c:v>21.118000000000002</c:v>
                </c:pt>
                <c:pt idx="9">
                  <c:v>19.805999999999997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China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país'!$O$279:$X$279</c:f>
              <c:numCache>
                <c:formatCode>0.0</c:formatCode>
                <c:ptCount val="10"/>
                <c:pt idx="0">
                  <c:v>20.771999999999998</c:v>
                </c:pt>
                <c:pt idx="1">
                  <c:v>22.553999999999995</c:v>
                </c:pt>
                <c:pt idx="2">
                  <c:v>23.612000000000002</c:v>
                </c:pt>
                <c:pt idx="3">
                  <c:v>22.680999999999997</c:v>
                </c:pt>
                <c:pt idx="4">
                  <c:v>26.564999999999998</c:v>
                </c:pt>
                <c:pt idx="5">
                  <c:v>23.417999999999999</c:v>
                </c:pt>
                <c:pt idx="6">
                  <c:v>22.771999999999998</c:v>
                </c:pt>
                <c:pt idx="7">
                  <c:v>15.244999999999997</c:v>
                </c:pt>
                <c:pt idx="8">
                  <c:v>12.577</c:v>
                </c:pt>
                <c:pt idx="9">
                  <c:v>8.2829999999999995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México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país'!$O$297:$X$297</c:f>
              <c:numCache>
                <c:formatCode>0.0</c:formatCode>
                <c:ptCount val="10"/>
                <c:pt idx="0">
                  <c:v>21.283999999999999</c:v>
                </c:pt>
                <c:pt idx="1">
                  <c:v>23.652999999999999</c:v>
                </c:pt>
                <c:pt idx="2">
                  <c:v>20.918000000000003</c:v>
                </c:pt>
                <c:pt idx="3">
                  <c:v>21.236000000000001</c:v>
                </c:pt>
                <c:pt idx="4">
                  <c:v>20.425000000000001</c:v>
                </c:pt>
                <c:pt idx="5">
                  <c:v>21.972000000000001</c:v>
                </c:pt>
                <c:pt idx="6">
                  <c:v>24.863</c:v>
                </c:pt>
                <c:pt idx="7">
                  <c:v>29.867000000000001</c:v>
                </c:pt>
                <c:pt idx="8">
                  <c:v>23.564</c:v>
                </c:pt>
                <c:pt idx="9">
                  <c:v>22.741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varietales blancos - Promedio últimos doce meses</a:t>
            </a:r>
          </a:p>
        </c:rich>
      </c:tx>
      <c:layout>
        <c:manualLayout>
          <c:xMode val="edge"/>
          <c:yMode val="edge"/>
          <c:x val="4.512248468941493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Sauvignon Blanc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variedad'!$N$92:$V$92</c:f>
              <c:numCache>
                <c:formatCode>0.0%</c:formatCode>
                <c:ptCount val="9"/>
                <c:pt idx="0">
                  <c:v>3.983771059317894E-3</c:v>
                </c:pt>
                <c:pt idx="1">
                  <c:v>4.191757535610457E-3</c:v>
                </c:pt>
                <c:pt idx="2">
                  <c:v>4.4076943210448619E-3</c:v>
                </c:pt>
                <c:pt idx="3">
                  <c:v>5.3456946049200904E-3</c:v>
                </c:pt>
                <c:pt idx="4">
                  <c:v>5.5117482950196219E-3</c:v>
                </c:pt>
                <c:pt idx="5">
                  <c:v>5.0634062689928431E-3</c:v>
                </c:pt>
                <c:pt idx="6">
                  <c:v>5.0830134166831202E-3</c:v>
                </c:pt>
                <c:pt idx="7">
                  <c:v>5.6476317319913358E-3</c:v>
                </c:pt>
                <c:pt idx="8">
                  <c:v>5.6554304880483451E-3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A-4E12-ACDF-7A322FE8D692}"/>
            </c:ext>
          </c:extLst>
        </c:ser>
        <c:ser>
          <c:idx val="1"/>
          <c:order val="1"/>
          <c:tx>
            <c:v>Chardonnay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variedad'!$N$110:$V$110</c:f>
              <c:numCache>
                <c:formatCode>0.0%</c:formatCode>
                <c:ptCount val="9"/>
                <c:pt idx="0">
                  <c:v>8.2751986789194876E-3</c:v>
                </c:pt>
                <c:pt idx="1">
                  <c:v>8.6699995171017705E-3</c:v>
                </c:pt>
                <c:pt idx="2">
                  <c:v>8.9669748058530865E-3</c:v>
                </c:pt>
                <c:pt idx="3">
                  <c:v>9.8015129225370919E-3</c:v>
                </c:pt>
                <c:pt idx="4">
                  <c:v>1.0291214228187144E-2</c:v>
                </c:pt>
                <c:pt idx="5">
                  <c:v>1.2968304957296272E-2</c:v>
                </c:pt>
                <c:pt idx="6">
                  <c:v>1.1138024049822108E-2</c:v>
                </c:pt>
                <c:pt idx="7">
                  <c:v>1.2645098810470132E-2</c:v>
                </c:pt>
                <c:pt idx="8">
                  <c:v>1.0755907389858061E-2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A-4E12-ACDF-7A322FE8D692}"/>
            </c:ext>
          </c:extLst>
        </c:ser>
        <c:ser>
          <c:idx val="2"/>
          <c:order val="2"/>
          <c:tx>
            <c:v>Torrontés Riojano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variedad'!$N$128:$V$128</c:f>
              <c:numCache>
                <c:formatCode>0.0%</c:formatCode>
                <c:ptCount val="9"/>
                <c:pt idx="0">
                  <c:v>1.3462038337884225E-2</c:v>
                </c:pt>
                <c:pt idx="1">
                  <c:v>1.2622871883664318E-2</c:v>
                </c:pt>
                <c:pt idx="2">
                  <c:v>1.5194557319524796E-2</c:v>
                </c:pt>
                <c:pt idx="3">
                  <c:v>1.607737575343161E-2</c:v>
                </c:pt>
                <c:pt idx="4">
                  <c:v>1.3222176105072451E-2</c:v>
                </c:pt>
                <c:pt idx="5">
                  <c:v>1.6244443588529358E-2</c:v>
                </c:pt>
                <c:pt idx="6">
                  <c:v>2.0100747744413661E-2</c:v>
                </c:pt>
                <c:pt idx="7">
                  <c:v>1.6072465274932803E-2</c:v>
                </c:pt>
                <c:pt idx="8">
                  <c:v>1.5738669161940066E-2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A-4E12-ACDF-7A322FE8D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030628592"/>
        <c:axId val="1030629136"/>
      </c:barChart>
      <c:catAx>
        <c:axId val="103062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9136"/>
        <c:crosses val="autoZero"/>
        <c:auto val="1"/>
        <c:lblAlgn val="ctr"/>
        <c:lblOffset val="100"/>
        <c:noMultiLvlLbl val="0"/>
      </c:catAx>
      <c:valAx>
        <c:axId val="10306291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03062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Paraguay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país'!$O$315:$X$315</c:f>
              <c:numCache>
                <c:formatCode>0.0</c:formatCode>
                <c:ptCount val="10"/>
                <c:pt idx="0">
                  <c:v>11.316000000000001</c:v>
                </c:pt>
                <c:pt idx="1">
                  <c:v>17.084</c:v>
                </c:pt>
                <c:pt idx="2">
                  <c:v>21.896000000000001</c:v>
                </c:pt>
                <c:pt idx="3">
                  <c:v>16.212</c:v>
                </c:pt>
                <c:pt idx="4">
                  <c:v>12.523</c:v>
                </c:pt>
                <c:pt idx="5">
                  <c:v>14.942</c:v>
                </c:pt>
                <c:pt idx="6">
                  <c:v>16.134</c:v>
                </c:pt>
                <c:pt idx="7">
                  <c:v>15.062999999999999</c:v>
                </c:pt>
                <c:pt idx="8">
                  <c:v>8.2230000000000008</c:v>
                </c:pt>
                <c:pt idx="9">
                  <c:v>12.524000000000001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Suiza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país'!$O$333:$X$333</c:f>
              <c:numCache>
                <c:formatCode>0.0</c:formatCode>
                <c:ptCount val="10"/>
                <c:pt idx="0">
                  <c:v>15.837999999999999</c:v>
                </c:pt>
                <c:pt idx="1">
                  <c:v>15.065000000000001</c:v>
                </c:pt>
                <c:pt idx="2">
                  <c:v>16.411999999999999</c:v>
                </c:pt>
                <c:pt idx="3">
                  <c:v>14.511999999999999</c:v>
                </c:pt>
                <c:pt idx="4">
                  <c:v>12.605999999999998</c:v>
                </c:pt>
                <c:pt idx="5">
                  <c:v>13.166999999999998</c:v>
                </c:pt>
                <c:pt idx="6">
                  <c:v>13.922999999999998</c:v>
                </c:pt>
                <c:pt idx="7">
                  <c:v>10.667</c:v>
                </c:pt>
                <c:pt idx="8">
                  <c:v>11.306000000000001</c:v>
                </c:pt>
                <c:pt idx="9">
                  <c:v>10.861999999999998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</a:t>
            </a:r>
            <a:r>
              <a:rPr lang="es-AR" baseline="0"/>
              <a:t> exportado vino fraccionado total</a:t>
            </a:r>
          </a:p>
          <a:p>
            <a:pPr>
              <a:defRPr/>
            </a:pPr>
            <a:r>
              <a:rPr lang="es-AR" baseline="0"/>
              <a:t>MAT Abril - MM dólares</a:t>
            </a:r>
            <a:endParaRPr lang="es-AR"/>
          </a:p>
        </c:rich>
      </c:tx>
      <c:layout>
        <c:manualLayout>
          <c:xMode val="edge"/>
          <c:yMode val="edge"/>
          <c:x val="0.1875137795275590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país'!$O$351:$X$351</c:f>
              <c:numCache>
                <c:formatCode>0.0</c:formatCode>
                <c:ptCount val="10"/>
                <c:pt idx="0">
                  <c:v>798.97900000000004</c:v>
                </c:pt>
                <c:pt idx="1">
                  <c:v>805.41500000000008</c:v>
                </c:pt>
                <c:pt idx="2">
                  <c:v>813.56900000000019</c:v>
                </c:pt>
                <c:pt idx="3">
                  <c:v>821.52099999999996</c:v>
                </c:pt>
                <c:pt idx="4">
                  <c:v>788.94</c:v>
                </c:pt>
                <c:pt idx="5">
                  <c:v>787.21399999999994</c:v>
                </c:pt>
                <c:pt idx="6">
                  <c:v>822.77700000000004</c:v>
                </c:pt>
                <c:pt idx="7">
                  <c:v>758.88600000000008</c:v>
                </c:pt>
                <c:pt idx="8">
                  <c:v>634.64099999999996</c:v>
                </c:pt>
                <c:pt idx="9">
                  <c:v>681.23199999999997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50227359"/>
        <c:axId val="850231103"/>
      </c:bar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tickMarkSkip val="1"/>
        <c:noMultiLvlLbl val="0"/>
      </c:catAx>
      <c:valAx>
        <c:axId val="850231103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Estados Unidos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país'!$O$368:$X$368</c:f>
              <c:numCache>
                <c:formatCode>0.00</c:formatCode>
                <c:ptCount val="10"/>
                <c:pt idx="0">
                  <c:v>3.5704770306291804</c:v>
                </c:pt>
                <c:pt idx="1">
                  <c:v>3.9333230578613936</c:v>
                </c:pt>
                <c:pt idx="2">
                  <c:v>4.483158786066368</c:v>
                </c:pt>
                <c:pt idx="3">
                  <c:v>3.8454665117049482</c:v>
                </c:pt>
                <c:pt idx="4">
                  <c:v>3.9936699482847433</c:v>
                </c:pt>
                <c:pt idx="5">
                  <c:v>3.5395525864410167</c:v>
                </c:pt>
                <c:pt idx="6">
                  <c:v>3.3577599666626785</c:v>
                </c:pt>
                <c:pt idx="7">
                  <c:v>4.0099179357187156</c:v>
                </c:pt>
                <c:pt idx="8">
                  <c:v>4.2198193360639644</c:v>
                </c:pt>
                <c:pt idx="9">
                  <c:v>4.244428590077419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Reino Unido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país'!$O$386:$X$386</c:f>
              <c:numCache>
                <c:formatCode>0.00</c:formatCode>
                <c:ptCount val="10"/>
                <c:pt idx="0">
                  <c:v>2.8851010490847973</c:v>
                </c:pt>
                <c:pt idx="1">
                  <c:v>2.8233348160975691</c:v>
                </c:pt>
                <c:pt idx="2">
                  <c:v>3.0298150079012034</c:v>
                </c:pt>
                <c:pt idx="3">
                  <c:v>2.9855582588437528</c:v>
                </c:pt>
                <c:pt idx="4">
                  <c:v>2.5456601183457703</c:v>
                </c:pt>
                <c:pt idx="5">
                  <c:v>2.1382056682496913</c:v>
                </c:pt>
                <c:pt idx="6">
                  <c:v>2.1771522277640396</c:v>
                </c:pt>
                <c:pt idx="7">
                  <c:v>2.0942274116421533</c:v>
                </c:pt>
                <c:pt idx="8">
                  <c:v>2.1079081527460906</c:v>
                </c:pt>
                <c:pt idx="9">
                  <c:v>2.0720679166007234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Canadá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país'!$O$404:$X$404</c:f>
              <c:numCache>
                <c:formatCode>0.00</c:formatCode>
                <c:ptCount val="10"/>
                <c:pt idx="0">
                  <c:v>3.2424167314778551</c:v>
                </c:pt>
                <c:pt idx="1">
                  <c:v>3.4138775017497691</c:v>
                </c:pt>
                <c:pt idx="2">
                  <c:v>4.0734446449533079</c:v>
                </c:pt>
                <c:pt idx="3">
                  <c:v>2.3028455150301821</c:v>
                </c:pt>
                <c:pt idx="4">
                  <c:v>1.7782636091070987</c:v>
                </c:pt>
                <c:pt idx="5">
                  <c:v>1.6036643465528766</c:v>
                </c:pt>
                <c:pt idx="6">
                  <c:v>3.0885094240100317</c:v>
                </c:pt>
                <c:pt idx="7">
                  <c:v>4.1304676374612326</c:v>
                </c:pt>
                <c:pt idx="8">
                  <c:v>3.5272599818890504</c:v>
                </c:pt>
                <c:pt idx="9">
                  <c:v>4.2626760971754818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Brasil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país'!$O$422:$X$422</c:f>
              <c:numCache>
                <c:formatCode>0.00</c:formatCode>
                <c:ptCount val="10"/>
                <c:pt idx="0">
                  <c:v>3.7540823445728728</c:v>
                </c:pt>
                <c:pt idx="1">
                  <c:v>3.157822616515904</c:v>
                </c:pt>
                <c:pt idx="2">
                  <c:v>3.4461072228494931</c:v>
                </c:pt>
                <c:pt idx="3">
                  <c:v>3.4489907593065792</c:v>
                </c:pt>
                <c:pt idx="4">
                  <c:v>3.2386148386611584</c:v>
                </c:pt>
                <c:pt idx="5">
                  <c:v>2.8885242569053591</c:v>
                </c:pt>
                <c:pt idx="6">
                  <c:v>2.955354231844447</c:v>
                </c:pt>
                <c:pt idx="7">
                  <c:v>3.1370754532034129</c:v>
                </c:pt>
                <c:pt idx="8">
                  <c:v>3.8147490485971667</c:v>
                </c:pt>
                <c:pt idx="9">
                  <c:v>3.6181916179531215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Países Bajos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país'!$O$440:$X$440</c:f>
              <c:numCache>
                <c:formatCode>0.00</c:formatCode>
                <c:ptCount val="10"/>
                <c:pt idx="0">
                  <c:v>2.983656167630186</c:v>
                </c:pt>
                <c:pt idx="1">
                  <c:v>3.1087734190905612</c:v>
                </c:pt>
                <c:pt idx="2">
                  <c:v>3.5549213919613361</c:v>
                </c:pt>
                <c:pt idx="3">
                  <c:v>3.6962595203502211</c:v>
                </c:pt>
                <c:pt idx="4">
                  <c:v>3.6086400894842914</c:v>
                </c:pt>
                <c:pt idx="5">
                  <c:v>3.6468956775310679</c:v>
                </c:pt>
                <c:pt idx="6">
                  <c:v>3.8777131161312983</c:v>
                </c:pt>
                <c:pt idx="7">
                  <c:v>3.5543776655107817</c:v>
                </c:pt>
                <c:pt idx="8">
                  <c:v>3.8833616031564131</c:v>
                </c:pt>
                <c:pt idx="9">
                  <c:v>3.7431707827811875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China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país'!$O$458:$X$458</c:f>
              <c:numCache>
                <c:formatCode>0.00</c:formatCode>
                <c:ptCount val="10"/>
                <c:pt idx="0">
                  <c:v>3.4700383438234672</c:v>
                </c:pt>
                <c:pt idx="1">
                  <c:v>3.2693002358117229</c:v>
                </c:pt>
                <c:pt idx="2">
                  <c:v>4.6195711186417068</c:v>
                </c:pt>
                <c:pt idx="3">
                  <c:v>5.0922948982304375</c:v>
                </c:pt>
                <c:pt idx="4">
                  <c:v>1.6175935724449007</c:v>
                </c:pt>
                <c:pt idx="5">
                  <c:v>2.4291528212839344</c:v>
                </c:pt>
                <c:pt idx="6">
                  <c:v>3.3866348090199416</c:v>
                </c:pt>
                <c:pt idx="7">
                  <c:v>5.4613722105177169</c:v>
                </c:pt>
                <c:pt idx="8">
                  <c:v>6.247181143914152</c:v>
                </c:pt>
                <c:pt idx="9">
                  <c:v>5.7593785461584677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México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país'!$O$476:$X$476</c:f>
              <c:numCache>
                <c:formatCode>0.00</c:formatCode>
                <c:ptCount val="10"/>
                <c:pt idx="0">
                  <c:v>2.1901903059690917</c:v>
                </c:pt>
                <c:pt idx="1">
                  <c:v>1.9010710071279915</c:v>
                </c:pt>
                <c:pt idx="2">
                  <c:v>1.6851687746717152</c:v>
                </c:pt>
                <c:pt idx="3">
                  <c:v>1.9905981824402543</c:v>
                </c:pt>
                <c:pt idx="4">
                  <c:v>1.6239877904741686</c:v>
                </c:pt>
                <c:pt idx="5">
                  <c:v>1.4218138285825219</c:v>
                </c:pt>
                <c:pt idx="6">
                  <c:v>2.66817480123906</c:v>
                </c:pt>
                <c:pt idx="7">
                  <c:v>3.522602293400797</c:v>
                </c:pt>
                <c:pt idx="8">
                  <c:v>3.374379404314062</c:v>
                </c:pt>
                <c:pt idx="9">
                  <c:v>3.4797822676318426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exportado de vinos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25626127972789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'Exportación por tipo'!$V$60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tipo'!$V$61:$V$72</c:f>
              <c:numCache>
                <c:formatCode>0.0</c:formatCode>
                <c:ptCount val="12"/>
                <c:pt idx="0">
                  <c:v>262.79939999999999</c:v>
                </c:pt>
                <c:pt idx="1">
                  <c:v>256.1739</c:v>
                </c:pt>
                <c:pt idx="2">
                  <c:v>249.54640000000001</c:v>
                </c:pt>
                <c:pt idx="3">
                  <c:v>239.41719999999998</c:v>
                </c:pt>
                <c:pt idx="4">
                  <c:v>233.35980000000001</c:v>
                </c:pt>
                <c:pt idx="5">
                  <c:v>222.22970000000001</c:v>
                </c:pt>
                <c:pt idx="6">
                  <c:v>220.61850000000001</c:v>
                </c:pt>
                <c:pt idx="7">
                  <c:v>214.1026</c:v>
                </c:pt>
                <c:pt idx="8">
                  <c:v>208.78930000000003</c:v>
                </c:pt>
                <c:pt idx="9">
                  <c:v>206.57740000000001</c:v>
                </c:pt>
                <c:pt idx="10">
                  <c:v>203.62180000000001</c:v>
                </c:pt>
                <c:pt idx="11">
                  <c:v>202.74120000000002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9-4518-BED4-CC4D7CEDA5A7}"/>
            </c:ext>
          </c:extLst>
        </c:ser>
        <c:ser>
          <c:idx val="1"/>
          <c:order val="1"/>
          <c:tx>
            <c:strRef>
              <c:f>'Exportación por tipo'!$W$60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tipo'!$W$61:$W$72</c:f>
              <c:numCache>
                <c:formatCode>0.0</c:formatCode>
                <c:ptCount val="12"/>
                <c:pt idx="0">
                  <c:v>200.98949999999999</c:v>
                </c:pt>
                <c:pt idx="1">
                  <c:v>200.23029999999997</c:v>
                </c:pt>
                <c:pt idx="2">
                  <c:v>196.63219999999998</c:v>
                </c:pt>
                <c:pt idx="3">
                  <c:v>201.11470000000003</c:v>
                </c:pt>
                <c:pt idx="4">
                  <c:v>201.9179</c:v>
                </c:pt>
                <c:pt idx="5">
                  <c:v>199.4136</c:v>
                </c:pt>
                <c:pt idx="6">
                  <c:v>205.95840000000001</c:v>
                </c:pt>
                <c:pt idx="7">
                  <c:v>208.03269999999998</c:v>
                </c:pt>
                <c:pt idx="8">
                  <c:v>206.50899999999999</c:v>
                </c:pt>
                <c:pt idx="9">
                  <c:v>207.98649999999998</c:v>
                </c:pt>
                <c:pt idx="10">
                  <c:v>209.57629999999997</c:v>
                </c:pt>
                <c:pt idx="11">
                  <c:v>210.24399999999997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9-4518-BED4-CC4D7CED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805406640"/>
        <c:axId val="805398736"/>
      </c:barChart>
      <c:lineChart>
        <c:grouping val="standard"/>
        <c:varyColors val="0"/>
        <c:ser>
          <c:idx val="2"/>
          <c:order val="2"/>
          <c:tx>
            <c:strRef>
              <c:f>'Exportación por tipo'!$X$60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tipo'!$X$61:$X$72</c:f>
              <c:numCache>
                <c:formatCode>0.0</c:formatCode>
                <c:ptCount val="12"/>
                <c:pt idx="0">
                  <c:v>208.64839999999998</c:v>
                </c:pt>
                <c:pt idx="1">
                  <c:v>208.81890000000001</c:v>
                </c:pt>
                <c:pt idx="2">
                  <c:v>208.24199999999999</c:v>
                </c:pt>
                <c:pt idx="3">
                  <c:v>205.44740000000002</c:v>
                </c:pt>
                <c:pt idx="4">
                  <c:v>203.62270000000001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B9-4518-BED4-CC4D7CED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406640"/>
        <c:axId val="805398736"/>
      </c:lineChart>
      <c:catAx>
        <c:axId val="80540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05398736"/>
        <c:crosses val="autoZero"/>
        <c:auto val="1"/>
        <c:lblAlgn val="ctr"/>
        <c:lblOffset val="100"/>
        <c:noMultiLvlLbl val="0"/>
      </c:catAx>
      <c:valAx>
        <c:axId val="80539873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0540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tx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Paraguay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país'!$O$494:$X$494</c:f>
              <c:numCache>
                <c:formatCode>0.00</c:formatCode>
                <c:ptCount val="10"/>
                <c:pt idx="0">
                  <c:v>1.1644518653611278</c:v>
                </c:pt>
                <c:pt idx="1">
                  <c:v>1.3730984266593924</c:v>
                </c:pt>
                <c:pt idx="2">
                  <c:v>1.7639571417062756</c:v>
                </c:pt>
                <c:pt idx="3">
                  <c:v>1.5196636717706442</c:v>
                </c:pt>
                <c:pt idx="4">
                  <c:v>0.99570130233086962</c:v>
                </c:pt>
                <c:pt idx="5">
                  <c:v>0.96690070210631907</c:v>
                </c:pt>
                <c:pt idx="6">
                  <c:v>1.3789346409423933</c:v>
                </c:pt>
                <c:pt idx="7">
                  <c:v>2.0773451465588169</c:v>
                </c:pt>
                <c:pt idx="8">
                  <c:v>3.3481951994136696</c:v>
                </c:pt>
                <c:pt idx="9">
                  <c:v>2.8772205185980924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Suiza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país'!$O$512:$X$512</c:f>
              <c:numCache>
                <c:formatCode>0.00</c:formatCode>
                <c:ptCount val="10"/>
                <c:pt idx="0">
                  <c:v>4.7411439573913707</c:v>
                </c:pt>
                <c:pt idx="1">
                  <c:v>4.6959874166863571</c:v>
                </c:pt>
                <c:pt idx="2">
                  <c:v>5.1413495196666323</c:v>
                </c:pt>
                <c:pt idx="3">
                  <c:v>5.0638759517884937</c:v>
                </c:pt>
                <c:pt idx="4">
                  <c:v>4.8741124927841391</c:v>
                </c:pt>
                <c:pt idx="5">
                  <c:v>5.0455757232969018</c:v>
                </c:pt>
                <c:pt idx="6">
                  <c:v>5.248058693220945</c:v>
                </c:pt>
                <c:pt idx="7">
                  <c:v>5.1802525876981251</c:v>
                </c:pt>
                <c:pt idx="8">
                  <c:v>5.1834209386182293</c:v>
                </c:pt>
                <c:pt idx="9">
                  <c:v>5.3088824318611136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exportado </a:t>
            </a:r>
            <a:r>
              <a:rPr lang="es-AR" baseline="0"/>
              <a:t>fraccionado total</a:t>
            </a:r>
          </a:p>
          <a:p>
            <a:pPr>
              <a:defRPr/>
            </a:pPr>
            <a:r>
              <a:rPr lang="es-AR" baseline="0"/>
              <a:t>MAT Abril - U$S/litro</a:t>
            </a:r>
            <a:endParaRPr lang="es-AR"/>
          </a:p>
        </c:rich>
      </c:tx>
      <c:layout>
        <c:manualLayout>
          <c:xMode val="edge"/>
          <c:yMode val="edge"/>
          <c:x val="0.1208471128608923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C00000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país'!$O$530:$X$530</c:f>
              <c:numCache>
                <c:formatCode>0.00</c:formatCode>
                <c:ptCount val="10"/>
                <c:pt idx="0">
                  <c:v>3.1306491899283246</c:v>
                </c:pt>
                <c:pt idx="1">
                  <c:v>3.2733707736465707</c:v>
                </c:pt>
                <c:pt idx="2">
                  <c:v>3.6418231283443716</c:v>
                </c:pt>
                <c:pt idx="3">
                  <c:v>2.7861064536635842</c:v>
                </c:pt>
                <c:pt idx="4">
                  <c:v>2.2026685083008672</c:v>
                </c:pt>
                <c:pt idx="5">
                  <c:v>2.3195575096078787</c:v>
                </c:pt>
                <c:pt idx="6">
                  <c:v>2.9314341194637117</c:v>
                </c:pt>
                <c:pt idx="7">
                  <c:v>3.3641039786456628</c:v>
                </c:pt>
                <c:pt idx="8">
                  <c:v>3.5092766512688529</c:v>
                </c:pt>
                <c:pt idx="9">
                  <c:v>3.5089620253675737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9FE-A4F8-DEC3BCC9B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227359"/>
        <c:axId val="850231103"/>
      </c:lineChart>
      <c:catAx>
        <c:axId val="85022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50231103"/>
        <c:crosses val="autoZero"/>
        <c:auto val="1"/>
        <c:lblAlgn val="ctr"/>
        <c:lblOffset val="100"/>
        <c:noMultiLvlLbl val="0"/>
      </c:catAx>
      <c:valAx>
        <c:axId val="850231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50227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total de vino varietal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Mayo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'Venta total por tipo'!$O$11:$X$11</c:f>
              <c:numCache>
                <c:formatCode>0.0</c:formatCode>
                <c:ptCount val="10"/>
                <c:pt idx="0">
                  <c:v>256.92228</c:v>
                </c:pt>
                <c:pt idx="1">
                  <c:v>228.76823100000001</c:v>
                </c:pt>
                <c:pt idx="2">
                  <c:v>220.51130000000001</c:v>
                </c:pt>
                <c:pt idx="3">
                  <c:v>294.79199999999997</c:v>
                </c:pt>
                <c:pt idx="4">
                  <c:v>369.78539999999998</c:v>
                </c:pt>
                <c:pt idx="5">
                  <c:v>353.81979999999999</c:v>
                </c:pt>
                <c:pt idx="6">
                  <c:v>307.70559999999995</c:v>
                </c:pt>
                <c:pt idx="7">
                  <c:v>276.10059999999999</c:v>
                </c:pt>
                <c:pt idx="8">
                  <c:v>249.43259999999998</c:v>
                </c:pt>
                <c:pt idx="9">
                  <c:v>253.11540000000002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total de vino sin mención varietal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Mayo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'Venta total por tipo'!$O$29:$X$29</c:f>
              <c:numCache>
                <c:formatCode>0.0</c:formatCode>
                <c:ptCount val="10"/>
                <c:pt idx="0">
                  <c:v>946.46303499999999</c:v>
                </c:pt>
                <c:pt idx="1">
                  <c:v>870.2966100000001</c:v>
                </c:pt>
                <c:pt idx="2">
                  <c:v>840.61550000000011</c:v>
                </c:pt>
                <c:pt idx="3">
                  <c:v>821.88799999999992</c:v>
                </c:pt>
                <c:pt idx="4">
                  <c:v>864.12959999999998</c:v>
                </c:pt>
                <c:pt idx="5">
                  <c:v>869.03499999999997</c:v>
                </c:pt>
                <c:pt idx="6">
                  <c:v>805.8495999999999</c:v>
                </c:pt>
                <c:pt idx="7">
                  <c:v>705.61480000000006</c:v>
                </c:pt>
                <c:pt idx="8">
                  <c:v>676.7962</c:v>
                </c:pt>
                <c:pt idx="9">
                  <c:v>682.26589999999999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total de vino espumante y gasificado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Mayo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'Venta total por tipo'!$O$47:$X$47</c:f>
              <c:numCache>
                <c:formatCode>0.0</c:formatCode>
                <c:ptCount val="10"/>
                <c:pt idx="0">
                  <c:v>50.807256000000002</c:v>
                </c:pt>
                <c:pt idx="1">
                  <c:v>46.825841000000004</c:v>
                </c:pt>
                <c:pt idx="2">
                  <c:v>40.771299999999997</c:v>
                </c:pt>
                <c:pt idx="3">
                  <c:v>31.943599999999996</c:v>
                </c:pt>
                <c:pt idx="4">
                  <c:v>31.788699999999999</c:v>
                </c:pt>
                <c:pt idx="5">
                  <c:v>32.508800000000001</c:v>
                </c:pt>
                <c:pt idx="6">
                  <c:v>41.548699999999997</c:v>
                </c:pt>
                <c:pt idx="7">
                  <c:v>43.835499999999996</c:v>
                </c:pt>
                <c:pt idx="8">
                  <c:v>38.211299999999994</c:v>
                </c:pt>
                <c:pt idx="9">
                  <c:v>32.823399999999999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total de vino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Mayo - MM litros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'Venta total por tipo'!$O$65:$X$65</c:f>
              <c:numCache>
                <c:formatCode>#,##0.0</c:formatCode>
                <c:ptCount val="10"/>
                <c:pt idx="0">
                  <c:v>1258.0048400000001</c:v>
                </c:pt>
                <c:pt idx="1">
                  <c:v>1149.4562569999998</c:v>
                </c:pt>
                <c:pt idx="2">
                  <c:v>1106.2538</c:v>
                </c:pt>
                <c:pt idx="3">
                  <c:v>1152.3255999999999</c:v>
                </c:pt>
                <c:pt idx="4">
                  <c:v>1269.3843999999999</c:v>
                </c:pt>
                <c:pt idx="5">
                  <c:v>1260.1742000000002</c:v>
                </c:pt>
                <c:pt idx="6">
                  <c:v>1159.7899</c:v>
                </c:pt>
                <c:pt idx="7">
                  <c:v>1030.1900999999998</c:v>
                </c:pt>
                <c:pt idx="8" formatCode="0.0">
                  <c:v>967.73100000000022</c:v>
                </c:pt>
                <c:pt idx="9" formatCode="0.0">
                  <c:v>972.83218899999997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438-94A1-000ECBDE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09148767"/>
        <c:axId val="647285839"/>
      </c:barChart>
      <c:catAx>
        <c:axId val="70914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47285839"/>
        <c:crosses val="autoZero"/>
        <c:auto val="1"/>
        <c:lblAlgn val="ctr"/>
        <c:lblOffset val="100"/>
        <c:tickMarkSkip val="1"/>
        <c:noMultiLvlLbl val="0"/>
      </c:catAx>
      <c:valAx>
        <c:axId val="647285839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70914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Venta total varietal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'Venta total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'Venta total por tipo'!$C$85:$K$85</c:f>
              <c:numCache>
                <c:formatCode>0.0%</c:formatCode>
                <c:ptCount val="9"/>
                <c:pt idx="0">
                  <c:v>-0.16931785418414158</c:v>
                </c:pt>
                <c:pt idx="1">
                  <c:v>4.9016108424662974E-2</c:v>
                </c:pt>
                <c:pt idx="2">
                  <c:v>0.46462424757559062</c:v>
                </c:pt>
                <c:pt idx="3">
                  <c:v>0.72124924700711834</c:v>
                </c:pt>
                <c:pt idx="4">
                  <c:v>-0.32659376669775364</c:v>
                </c:pt>
                <c:pt idx="5">
                  <c:v>-6.077077919701368E-2</c:v>
                </c:pt>
                <c:pt idx="6">
                  <c:v>-0.23396730489865381</c:v>
                </c:pt>
                <c:pt idx="7">
                  <c:v>-9.8695923769836269E-2</c:v>
                </c:pt>
                <c:pt idx="8">
                  <c:v>0.10326580186655954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6-4FA2-B515-217235AD2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45407"/>
        <c:axId val="584650687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'Venta total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'Venta total por tipo'!$C$80:$K$80</c:f>
              <c:numCache>
                <c:formatCode>0.0</c:formatCode>
                <c:ptCount val="9"/>
                <c:pt idx="0">
                  <c:v>38.356513</c:v>
                </c:pt>
                <c:pt idx="1">
                  <c:v>40.236599999999996</c:v>
                </c:pt>
                <c:pt idx="2">
                  <c:v>58.9315</c:v>
                </c:pt>
                <c:pt idx="3">
                  <c:v>101.4358</c:v>
                </c:pt>
                <c:pt idx="4">
                  <c:v>68.307500000000005</c:v>
                </c:pt>
                <c:pt idx="5">
                  <c:v>64.156399999999991</c:v>
                </c:pt>
                <c:pt idx="6">
                  <c:v>49.145899999999997</c:v>
                </c:pt>
                <c:pt idx="7">
                  <c:v>44.295400000000001</c:v>
                </c:pt>
                <c:pt idx="8">
                  <c:v>48.869599999999998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6-4FA2-B515-217235AD2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40127"/>
        <c:axId val="584654047"/>
      </c:lineChart>
      <c:catAx>
        <c:axId val="58464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54047"/>
        <c:crosses val="autoZero"/>
        <c:auto val="1"/>
        <c:lblAlgn val="ctr"/>
        <c:lblOffset val="100"/>
        <c:noMultiLvlLbl val="0"/>
      </c:catAx>
      <c:valAx>
        <c:axId val="58465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0127"/>
        <c:crosses val="autoZero"/>
        <c:crossBetween val="between"/>
      </c:valAx>
      <c:valAx>
        <c:axId val="58465068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5407"/>
        <c:crosses val="max"/>
        <c:crossBetween val="between"/>
      </c:valAx>
      <c:catAx>
        <c:axId val="58464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65068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Venta total sin mención varietal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'Venta total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'Venta total por tipo'!$C$100:$K$100</c:f>
              <c:numCache>
                <c:formatCode>0.0%</c:formatCode>
                <c:ptCount val="9"/>
                <c:pt idx="0">
                  <c:v>-0.11017972901349116</c:v>
                </c:pt>
                <c:pt idx="1">
                  <c:v>-2.7400708981421662E-2</c:v>
                </c:pt>
                <c:pt idx="2">
                  <c:v>2.9788451830105478E-2</c:v>
                </c:pt>
                <c:pt idx="3">
                  <c:v>6.4967614551230124E-2</c:v>
                </c:pt>
                <c:pt idx="4">
                  <c:v>-0.10178608078655982</c:v>
                </c:pt>
                <c:pt idx="5">
                  <c:v>-2.5060293664010302E-2</c:v>
                </c:pt>
                <c:pt idx="6">
                  <c:v>-0.13363102279880179</c:v>
                </c:pt>
                <c:pt idx="7">
                  <c:v>-4.4826138092459167E-2</c:v>
                </c:pt>
                <c:pt idx="8">
                  <c:v>1.9560217106474154E-2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0-4E0E-A068-81FB82D2C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45407"/>
        <c:axId val="584650687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'Venta total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'Venta total por tipo'!$C$95:$K$95</c:f>
              <c:numCache>
                <c:formatCode>0.0</c:formatCode>
                <c:ptCount val="9"/>
                <c:pt idx="0">
                  <c:v>191.8527</c:v>
                </c:pt>
                <c:pt idx="1">
                  <c:v>186.5958</c:v>
                </c:pt>
                <c:pt idx="2">
                  <c:v>192.1542</c:v>
                </c:pt>
                <c:pt idx="3">
                  <c:v>204.63800000000001</c:v>
                </c:pt>
                <c:pt idx="4">
                  <c:v>183.80869999999999</c:v>
                </c:pt>
                <c:pt idx="5">
                  <c:v>179.20240000000001</c:v>
                </c:pt>
                <c:pt idx="6">
                  <c:v>155.25540000000001</c:v>
                </c:pt>
                <c:pt idx="7">
                  <c:v>148.29590000000002</c:v>
                </c:pt>
                <c:pt idx="8">
                  <c:v>151.19659999999999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0-4E0E-A068-81FB82D2C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40127"/>
        <c:axId val="584654047"/>
      </c:lineChart>
      <c:catAx>
        <c:axId val="58464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54047"/>
        <c:crosses val="autoZero"/>
        <c:auto val="1"/>
        <c:lblAlgn val="ctr"/>
        <c:lblOffset val="100"/>
        <c:noMultiLvlLbl val="0"/>
      </c:catAx>
      <c:valAx>
        <c:axId val="58465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0127"/>
        <c:crosses val="autoZero"/>
        <c:crossBetween val="between"/>
      </c:valAx>
      <c:valAx>
        <c:axId val="58465068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5407"/>
        <c:crosses val="max"/>
        <c:crossBetween val="between"/>
      </c:valAx>
      <c:catAx>
        <c:axId val="58464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65068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Venta total espumante y gasificado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'Venta total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'Venta total por tipo'!$C$115:$K$115</c:f>
              <c:numCache>
                <c:formatCode>0.0%</c:formatCode>
                <c:ptCount val="9"/>
                <c:pt idx="0">
                  <c:v>-0.14582295461549755</c:v>
                </c:pt>
                <c:pt idx="1">
                  <c:v>-0.12587860504336534</c:v>
                </c:pt>
                <c:pt idx="2">
                  <c:v>-0.26107192321319295</c:v>
                </c:pt>
                <c:pt idx="3">
                  <c:v>-5.4268465444718972E-3</c:v>
                </c:pt>
                <c:pt idx="4">
                  <c:v>0.27472936845334628</c:v>
                </c:pt>
                <c:pt idx="5">
                  <c:v>0.25485207405752019</c:v>
                </c:pt>
                <c:pt idx="6">
                  <c:v>-0.11122527261767778</c:v>
                </c:pt>
                <c:pt idx="7">
                  <c:v>-0.24455508115356761</c:v>
                </c:pt>
                <c:pt idx="8">
                  <c:v>-2.0709636612189053E-2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1-4206-98AA-075B9507F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45407"/>
        <c:axId val="584650687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'Venta total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'Venta total por tipo'!$C$110:$K$110</c:f>
              <c:numCache>
                <c:formatCode>0.0</c:formatCode>
                <c:ptCount val="9"/>
                <c:pt idx="0">
                  <c:v>7.1035900000000005</c:v>
                </c:pt>
                <c:pt idx="1">
                  <c:v>6.2094000000000005</c:v>
                </c:pt>
                <c:pt idx="2">
                  <c:v>4.5883000000000003</c:v>
                </c:pt>
                <c:pt idx="3">
                  <c:v>4.5633999999999997</c:v>
                </c:pt>
                <c:pt idx="4">
                  <c:v>5.8170999999999999</c:v>
                </c:pt>
                <c:pt idx="5">
                  <c:v>7.2996000000000008</c:v>
                </c:pt>
                <c:pt idx="6">
                  <c:v>6.4877000000000002</c:v>
                </c:pt>
                <c:pt idx="7">
                  <c:v>4.9010999999999996</c:v>
                </c:pt>
                <c:pt idx="8">
                  <c:v>4.7995999999999999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1-4206-98AA-075B9507F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40127"/>
        <c:axId val="584654047"/>
      </c:lineChart>
      <c:catAx>
        <c:axId val="58464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54047"/>
        <c:crosses val="autoZero"/>
        <c:auto val="1"/>
        <c:lblAlgn val="ctr"/>
        <c:lblOffset val="100"/>
        <c:noMultiLvlLbl val="0"/>
      </c:catAx>
      <c:valAx>
        <c:axId val="5846540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0127"/>
        <c:crosses val="autoZero"/>
        <c:crossBetween val="between"/>
      </c:valAx>
      <c:valAx>
        <c:axId val="58465068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5407"/>
        <c:crosses val="max"/>
        <c:crossBetween val="between"/>
      </c:valAx>
      <c:catAx>
        <c:axId val="58464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65068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exportado de vinos - Ultimos doce meses</a:t>
            </a:r>
          </a:p>
          <a:p>
            <a:pPr algn="l">
              <a:defRPr/>
            </a:pPr>
            <a:r>
              <a:rPr lang="es-AR"/>
              <a:t>MM Dólares - Fuente: INV</a:t>
            </a:r>
          </a:p>
        </c:rich>
      </c:tx>
      <c:layout>
        <c:manualLayout>
          <c:xMode val="edge"/>
          <c:yMode val="edge"/>
          <c:x val="1.07241942350790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'Exportación por envase'!$V$6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envase'!$N$96:$N$107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envase'!$V$96:$V$107</c:f>
              <c:numCache>
                <c:formatCode>0.0</c:formatCode>
                <c:ptCount val="12"/>
                <c:pt idx="0">
                  <c:v>831.46500000000015</c:v>
                </c:pt>
                <c:pt idx="1">
                  <c:v>816.59899999999993</c:v>
                </c:pt>
                <c:pt idx="2">
                  <c:v>807.495</c:v>
                </c:pt>
                <c:pt idx="3">
                  <c:v>785.80599999999993</c:v>
                </c:pt>
                <c:pt idx="4">
                  <c:v>767.74900000000002</c:v>
                </c:pt>
                <c:pt idx="5">
                  <c:v>740.37400000000002</c:v>
                </c:pt>
                <c:pt idx="6">
                  <c:v>738.03600000000006</c:v>
                </c:pt>
                <c:pt idx="7">
                  <c:v>712.44499999999994</c:v>
                </c:pt>
                <c:pt idx="8">
                  <c:v>701.00200000000007</c:v>
                </c:pt>
                <c:pt idx="9">
                  <c:v>695.55500000000006</c:v>
                </c:pt>
                <c:pt idx="10">
                  <c:v>691.91500000000008</c:v>
                </c:pt>
                <c:pt idx="11">
                  <c:v>690.47000000000014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2-4AAF-9D01-39BF2E280DCA}"/>
            </c:ext>
          </c:extLst>
        </c:ser>
        <c:ser>
          <c:idx val="1"/>
          <c:order val="1"/>
          <c:tx>
            <c:strRef>
              <c:f>'Exportación por envase'!$W$6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envase'!$N$96:$N$107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envase'!$W$96:$W$107</c:f>
              <c:numCache>
                <c:formatCode>0.0</c:formatCode>
                <c:ptCount val="12"/>
                <c:pt idx="0">
                  <c:v>677.4190000000001</c:v>
                </c:pt>
                <c:pt idx="1">
                  <c:v>675.98200000000008</c:v>
                </c:pt>
                <c:pt idx="2">
                  <c:v>664.85</c:v>
                </c:pt>
                <c:pt idx="3">
                  <c:v>678.45099999999991</c:v>
                </c:pt>
                <c:pt idx="4">
                  <c:v>681.49799999999993</c:v>
                </c:pt>
                <c:pt idx="5">
                  <c:v>674.32099999999991</c:v>
                </c:pt>
                <c:pt idx="6">
                  <c:v>696.89499999999998</c:v>
                </c:pt>
                <c:pt idx="7">
                  <c:v>708.45100000000002</c:v>
                </c:pt>
                <c:pt idx="8">
                  <c:v>708.80499999999995</c:v>
                </c:pt>
                <c:pt idx="9">
                  <c:v>714.48199999999997</c:v>
                </c:pt>
                <c:pt idx="10">
                  <c:v>718.43000000000006</c:v>
                </c:pt>
                <c:pt idx="11">
                  <c:v>718.61800000000005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2-4AAF-9D01-39BF2E28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636731007"/>
        <c:axId val="636713119"/>
      </c:barChart>
      <c:lineChart>
        <c:grouping val="standard"/>
        <c:varyColors val="0"/>
        <c:ser>
          <c:idx val="2"/>
          <c:order val="2"/>
          <c:tx>
            <c:strRef>
              <c:f>'Exportación por envase'!$X$6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'Exportación por envase'!$N$96:$N$107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envase'!$X$96:$X$107</c:f>
              <c:numCache>
                <c:formatCode>0.0</c:formatCode>
                <c:ptCount val="12"/>
                <c:pt idx="0">
                  <c:v>714.4670000000001</c:v>
                </c:pt>
                <c:pt idx="1">
                  <c:v>716.846</c:v>
                </c:pt>
                <c:pt idx="2">
                  <c:v>717.05200000000002</c:v>
                </c:pt>
                <c:pt idx="3">
                  <c:v>711.42400000000009</c:v>
                </c:pt>
                <c:pt idx="4">
                  <c:v>706.33799999999997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72-4AAF-9D01-39BF2E28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731007"/>
        <c:axId val="636713119"/>
      </c:lineChart>
      <c:catAx>
        <c:axId val="636731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36713119"/>
        <c:crosses val="autoZero"/>
        <c:auto val="1"/>
        <c:lblAlgn val="ctr"/>
        <c:lblOffset val="100"/>
        <c:noMultiLvlLbl val="0"/>
      </c:catAx>
      <c:valAx>
        <c:axId val="63671311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3673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Venta total de vino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'Venta total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'Venta total por tipo'!$C$131:$K$131</c:f>
              <c:numCache>
                <c:formatCode>0.0%</c:formatCode>
                <c:ptCount val="9"/>
                <c:pt idx="0">
                  <c:v>-0.121282610639462</c:v>
                </c:pt>
                <c:pt idx="1">
                  <c:v>-1.7780204319477577E-2</c:v>
                </c:pt>
                <c:pt idx="2">
                  <c:v>9.5457423851058154E-2</c:v>
                </c:pt>
                <c:pt idx="3">
                  <c:v>0.21736080834070726</c:v>
                </c:pt>
                <c:pt idx="4">
                  <c:v>-0.16986147204191271</c:v>
                </c:pt>
                <c:pt idx="5">
                  <c:v>-2.8095199471628973E-2</c:v>
                </c:pt>
                <c:pt idx="6">
                  <c:v>-0.15982163046540854</c:v>
                </c:pt>
                <c:pt idx="7">
                  <c:v>-6.1872156701740844E-2</c:v>
                </c:pt>
                <c:pt idx="8">
                  <c:v>3.5871719540399027E-2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AA8-B0F7-B115CCF47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45407"/>
        <c:axId val="584650687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'Venta total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'Venta total por tipo'!$C$126:$K$126</c:f>
              <c:numCache>
                <c:formatCode>0.0</c:formatCode>
                <c:ptCount val="9"/>
                <c:pt idx="0">
                  <c:v>238.10749999999999</c:v>
                </c:pt>
                <c:pt idx="1">
                  <c:v>233.87389999999999</c:v>
                </c:pt>
                <c:pt idx="2">
                  <c:v>256.19889999999998</c:v>
                </c:pt>
                <c:pt idx="3">
                  <c:v>311.88650000000001</c:v>
                </c:pt>
                <c:pt idx="4">
                  <c:v>258.90899999999999</c:v>
                </c:pt>
                <c:pt idx="5">
                  <c:v>251.63490000000002</c:v>
                </c:pt>
                <c:pt idx="6">
                  <c:v>211.41819999999998</c:v>
                </c:pt>
                <c:pt idx="7">
                  <c:v>198.3373</c:v>
                </c:pt>
                <c:pt idx="8">
                  <c:v>205.452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2-4AA8-B0F7-B115CCF47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40127"/>
        <c:axId val="584654047"/>
      </c:lineChart>
      <c:catAx>
        <c:axId val="58464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54047"/>
        <c:crosses val="autoZero"/>
        <c:auto val="1"/>
        <c:lblAlgn val="ctr"/>
        <c:lblOffset val="100"/>
        <c:noMultiLvlLbl val="0"/>
      </c:catAx>
      <c:valAx>
        <c:axId val="5846540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0127"/>
        <c:crosses val="autoZero"/>
        <c:crossBetween val="between"/>
      </c:valAx>
      <c:valAx>
        <c:axId val="58465068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5407"/>
        <c:crosses val="max"/>
        <c:crossBetween val="between"/>
      </c:valAx>
      <c:catAx>
        <c:axId val="58464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65068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Mayo</a:t>
            </a:r>
          </a:p>
          <a:p>
            <a:pPr>
              <a:defRPr/>
            </a:pPr>
            <a:r>
              <a:rPr lang="es-AR"/>
              <a:t>Tinto Contado - $</a:t>
            </a:r>
            <a:r>
              <a:rPr lang="es-AR" baseline="0"/>
              <a:t> Dic 2024</a:t>
            </a:r>
            <a:r>
              <a:rPr lang="es-AR"/>
              <a:t>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'Precio Vino de Traslado'!$O$11:$X$11</c:f>
              <c:numCache>
                <c:formatCode>#,##0</c:formatCode>
                <c:ptCount val="10"/>
                <c:pt idx="0">
                  <c:v>32808.964197800211</c:v>
                </c:pt>
                <c:pt idx="1">
                  <c:v>71380.886605633845</c:v>
                </c:pt>
                <c:pt idx="2">
                  <c:v>65378.640672119342</c:v>
                </c:pt>
                <c:pt idx="3">
                  <c:v>38207.976844104531</c:v>
                </c:pt>
                <c:pt idx="4">
                  <c:v>23221.600420789968</c:v>
                </c:pt>
                <c:pt idx="5">
                  <c:v>37192.420340433957</c:v>
                </c:pt>
                <c:pt idx="6">
                  <c:v>54014.641214143798</c:v>
                </c:pt>
                <c:pt idx="7">
                  <c:v>58812.535569539526</c:v>
                </c:pt>
                <c:pt idx="8">
                  <c:v>50693.544451725982</c:v>
                </c:pt>
                <c:pt idx="9">
                  <c:v>38254.261211615871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Mayo</a:t>
            </a:r>
          </a:p>
          <a:p>
            <a:pPr>
              <a:defRPr/>
            </a:pPr>
            <a:r>
              <a:rPr lang="es-AR"/>
              <a:t>Rosado Contado - $ Dic 2024/Hl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'Precio Vino de Traslado'!$O$28:$X$28</c:f>
              <c:numCache>
                <c:formatCode>#,##0</c:formatCode>
                <c:ptCount val="10"/>
                <c:pt idx="0">
                  <c:v>23254.592929541774</c:v>
                </c:pt>
                <c:pt idx="1">
                  <c:v>39659.800703266854</c:v>
                </c:pt>
                <c:pt idx="2">
                  <c:v>42224.165149373519</c:v>
                </c:pt>
                <c:pt idx="3">
                  <c:v>27573.768597535262</c:v>
                </c:pt>
                <c:pt idx="4">
                  <c:v>19540.863115905482</c:v>
                </c:pt>
                <c:pt idx="5">
                  <c:v>32223.790493698747</c:v>
                </c:pt>
                <c:pt idx="6">
                  <c:v>42963.385115658595</c:v>
                </c:pt>
                <c:pt idx="7">
                  <c:v>54573.390220184752</c:v>
                </c:pt>
                <c:pt idx="8">
                  <c:v>43042.127830005113</c:v>
                </c:pt>
                <c:pt idx="9">
                  <c:v>29670.290422281967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</a:t>
            </a:r>
            <a:r>
              <a:rPr lang="es-AR" baseline="0"/>
              <a:t> Mayo</a:t>
            </a:r>
            <a:endParaRPr lang="es-AR"/>
          </a:p>
          <a:p>
            <a:pPr>
              <a:defRPr/>
            </a:pPr>
            <a:r>
              <a:rPr lang="es-AR"/>
              <a:t>Blanco Contado - $ Dic 2024/Hl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'Precio Vino de Traslado'!$O$45:$X$45</c:f>
              <c:numCache>
                <c:formatCode>#,##0</c:formatCode>
                <c:ptCount val="10"/>
                <c:pt idx="0">
                  <c:v>22029.157921038106</c:v>
                </c:pt>
                <c:pt idx="1">
                  <c:v>31149.076777762657</c:v>
                </c:pt>
                <c:pt idx="2">
                  <c:v>39861.992572468422</c:v>
                </c:pt>
                <c:pt idx="3">
                  <c:v>27071.435944350622</c:v>
                </c:pt>
                <c:pt idx="4">
                  <c:v>19657.971061952547</c:v>
                </c:pt>
                <c:pt idx="5">
                  <c:v>35037.878834640236</c:v>
                </c:pt>
                <c:pt idx="6">
                  <c:v>46203.066760297246</c:v>
                </c:pt>
                <c:pt idx="7">
                  <c:v>45475.789544568841</c:v>
                </c:pt>
                <c:pt idx="8">
                  <c:v>33795.383658076258</c:v>
                </c:pt>
                <c:pt idx="9">
                  <c:v>26560.647212907785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Mayo</a:t>
            </a:r>
          </a:p>
          <a:p>
            <a:pPr>
              <a:defRPr/>
            </a:pPr>
            <a:r>
              <a:rPr lang="es-AR"/>
              <a:t>Promedio Contado - $ Dic 2024/Hl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'Precio Vino de Traslado'!$O$62:$X$62</c:f>
              <c:numCache>
                <c:formatCode>#,##0</c:formatCode>
                <c:ptCount val="10"/>
                <c:pt idx="0">
                  <c:v>31141.232622358788</c:v>
                </c:pt>
                <c:pt idx="1">
                  <c:v>51677.452931339816</c:v>
                </c:pt>
                <c:pt idx="2">
                  <c:v>55032.806302853605</c:v>
                </c:pt>
                <c:pt idx="3">
                  <c:v>33052.270049768333</c:v>
                </c:pt>
                <c:pt idx="4">
                  <c:v>21770.56933593033</c:v>
                </c:pt>
                <c:pt idx="5">
                  <c:v>36755.671307634642</c:v>
                </c:pt>
                <c:pt idx="6">
                  <c:v>51395.245510356581</c:v>
                </c:pt>
                <c:pt idx="7">
                  <c:v>53241.989041784916</c:v>
                </c:pt>
                <c:pt idx="8">
                  <c:v>43690.057599248605</c:v>
                </c:pt>
                <c:pt idx="9">
                  <c:v>34119.546966506714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Mayo</a:t>
            </a:r>
          </a:p>
          <a:p>
            <a:pPr>
              <a:defRPr/>
            </a:pPr>
            <a:r>
              <a:rPr lang="es-AR"/>
              <a:t>Tinto financiado - $ Dic 2024/Hl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'Precio Vino de Traslado'!$O$79:$X$79</c:f>
              <c:numCache>
                <c:formatCode>#,##0</c:formatCode>
                <c:ptCount val="10"/>
                <c:pt idx="0">
                  <c:v>38795.047587656802</c:v>
                </c:pt>
                <c:pt idx="1">
                  <c:v>76844.890799530025</c:v>
                </c:pt>
                <c:pt idx="2">
                  <c:v>74423.236349101702</c:v>
                </c:pt>
                <c:pt idx="3">
                  <c:v>42718.148213916931</c:v>
                </c:pt>
                <c:pt idx="4">
                  <c:v>29313.899051217228</c:v>
                </c:pt>
                <c:pt idx="5">
                  <c:v>43825.694655148633</c:v>
                </c:pt>
                <c:pt idx="6">
                  <c:v>58691.253966632357</c:v>
                </c:pt>
                <c:pt idx="7">
                  <c:v>76310.43463194168</c:v>
                </c:pt>
                <c:pt idx="8">
                  <c:v>66488.320354022158</c:v>
                </c:pt>
                <c:pt idx="9">
                  <c:v>46546.73124456076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Mayo</a:t>
            </a:r>
          </a:p>
          <a:p>
            <a:pPr>
              <a:defRPr/>
            </a:pPr>
            <a:r>
              <a:rPr lang="es-AR"/>
              <a:t>Rosado financiado- $ Dic 2024/Hl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'Precio Vino de Traslado'!$O$6:$Y$6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Variación último año</c:v>
                </c:pt>
              </c:strCache>
            </c:strRef>
          </c:cat>
          <c:val>
            <c:numRef>
              <c:f>'Precio Vino de Traslado'!$O$96:$X$96</c:f>
              <c:numCache>
                <c:formatCode>#,##0</c:formatCode>
                <c:ptCount val="10"/>
                <c:pt idx="0">
                  <c:v>23796.335624356285</c:v>
                </c:pt>
                <c:pt idx="1">
                  <c:v>40578.623939208563</c:v>
                </c:pt>
                <c:pt idx="2">
                  <c:v>47412.371954417969</c:v>
                </c:pt>
                <c:pt idx="3">
                  <c:v>31352.915917978924</c:v>
                </c:pt>
                <c:pt idx="4">
                  <c:v>22587.68924721927</c:v>
                </c:pt>
                <c:pt idx="5">
                  <c:v>37739.597715815929</c:v>
                </c:pt>
                <c:pt idx="6">
                  <c:v>54142.366458156939</c:v>
                </c:pt>
                <c:pt idx="7">
                  <c:v>58383.200616756607</c:v>
                </c:pt>
                <c:pt idx="8">
                  <c:v>50787.77998031793</c:v>
                </c:pt>
                <c:pt idx="9">
                  <c:v>34375.176519442473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Mayo</a:t>
            </a:r>
          </a:p>
          <a:p>
            <a:pPr>
              <a:defRPr/>
            </a:pPr>
            <a:r>
              <a:rPr lang="es-AR"/>
              <a:t>Blanco financiado - $ Dic 2024/Hl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'Precio Vino de Traslado'!$O$113:$X$113</c:f>
              <c:numCache>
                <c:formatCode>#,##0</c:formatCode>
                <c:ptCount val="10"/>
                <c:pt idx="0">
                  <c:v>25170.403960836076</c:v>
                </c:pt>
                <c:pt idx="1">
                  <c:v>33857.202337182236</c:v>
                </c:pt>
                <c:pt idx="2">
                  <c:v>45261.425890987826</c:v>
                </c:pt>
                <c:pt idx="3">
                  <c:v>29681.550426894308</c:v>
                </c:pt>
                <c:pt idx="4">
                  <c:v>23629.166885534582</c:v>
                </c:pt>
                <c:pt idx="5">
                  <c:v>41160.293275403536</c:v>
                </c:pt>
                <c:pt idx="6">
                  <c:v>50533.730840489348</c:v>
                </c:pt>
                <c:pt idx="7">
                  <c:v>51665.672455430846</c:v>
                </c:pt>
                <c:pt idx="8">
                  <c:v>44575.489730730769</c:v>
                </c:pt>
                <c:pt idx="9">
                  <c:v>30088.137360738339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 últimos doce meses cerrados en Mayo</a:t>
            </a:r>
          </a:p>
          <a:p>
            <a:pPr>
              <a:defRPr/>
            </a:pPr>
            <a:r>
              <a:rPr lang="es-AR"/>
              <a:t>Promedio financiado - $ Dic 2024/Hl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'Precio Vino de Traslado'!$O$6:$X$6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'Precio Vino de Traslado'!$O$130:$X$130</c:f>
              <c:numCache>
                <c:formatCode>#,##0</c:formatCode>
                <c:ptCount val="10"/>
                <c:pt idx="0">
                  <c:v>34265.498961064681</c:v>
                </c:pt>
                <c:pt idx="1">
                  <c:v>58705.312092725282</c:v>
                </c:pt>
                <c:pt idx="2">
                  <c:v>63317.378631072323</c:v>
                </c:pt>
                <c:pt idx="3">
                  <c:v>37628.140479626549</c:v>
                </c:pt>
                <c:pt idx="4">
                  <c:v>27349.322737393668</c:v>
                </c:pt>
                <c:pt idx="5">
                  <c:v>42703.030850104806</c:v>
                </c:pt>
                <c:pt idx="6">
                  <c:v>55608.890376868112</c:v>
                </c:pt>
                <c:pt idx="7">
                  <c:v>65368.947183465272</c:v>
                </c:pt>
                <c:pt idx="8">
                  <c:v>55593.436025324685</c:v>
                </c:pt>
                <c:pt idx="9">
                  <c:v>40637.706857129393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F-49EA-8376-FE078FC1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85437296"/>
        <c:axId val="585449296"/>
      </c:barChart>
      <c:catAx>
        <c:axId val="585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5449296"/>
        <c:crosses val="autoZero"/>
        <c:auto val="1"/>
        <c:lblAlgn val="ctr"/>
        <c:lblOffset val="100"/>
        <c:tickMarkSkip val="1"/>
        <c:noMultiLvlLbl val="0"/>
      </c:catAx>
      <c:valAx>
        <c:axId val="5854492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54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accent6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de traslado tinto financiado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'Precio Vino de Traslado'!$C$144:$K$144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'Precio Vino de Traslado'!$C$150:$K$150</c:f>
              <c:numCache>
                <c:formatCode>0.0%</c:formatCode>
                <c:ptCount val="9"/>
                <c:pt idx="0">
                  <c:v>1.294638839468786</c:v>
                </c:pt>
                <c:pt idx="1">
                  <c:v>-0.2310365718496723</c:v>
                </c:pt>
                <c:pt idx="2">
                  <c:v>-0.44323058237039803</c:v>
                </c:pt>
                <c:pt idx="3">
                  <c:v>-0.29883443396945042</c:v>
                </c:pt>
                <c:pt idx="4">
                  <c:v>0.79298122511654401</c:v>
                </c:pt>
                <c:pt idx="5">
                  <c:v>0.23405728979045781</c:v>
                </c:pt>
                <c:pt idx="6">
                  <c:v>0.461685299437675</c:v>
                </c:pt>
                <c:pt idx="7">
                  <c:v>-0.23944217147276126</c:v>
                </c:pt>
                <c:pt idx="8">
                  <c:v>-0.3350311895800574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1-4E7B-B6A7-08F098627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45407"/>
        <c:axId val="584650687"/>
      </c:barChart>
      <c:lineChart>
        <c:grouping val="standard"/>
        <c:varyColors val="0"/>
        <c:ser>
          <c:idx val="0"/>
          <c:order val="0"/>
          <c:tx>
            <c:v>$ Dic 2024/Hl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'Precio Vino de Traslado'!$C$144:$K$144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'Precio Vino de Traslado'!$C$145:$K$145</c:f>
              <c:numCache>
                <c:formatCode>#,##0</c:formatCode>
                <c:ptCount val="9"/>
                <c:pt idx="0">
                  <c:v>86543.770295580471</c:v>
                </c:pt>
                <c:pt idx="1">
                  <c:v>66548.994291544062</c:v>
                </c:pt>
                <c:pt idx="2">
                  <c:v>37052.444795538693</c:v>
                </c:pt>
                <c:pt idx="3">
                  <c:v>25979.89842787958</c:v>
                </c:pt>
                <c:pt idx="4">
                  <c:v>46581.470111622904</c:v>
                </c:pt>
                <c:pt idx="5">
                  <c:v>57484.20276040458</c:v>
                </c:pt>
                <c:pt idx="6">
                  <c:v>84023.814124777986</c:v>
                </c:pt>
                <c:pt idx="7">
                  <c:v>63904.969615317474</c:v>
                </c:pt>
                <c:pt idx="8">
                  <c:v>42494.811625020237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1-4E7B-B6A7-08F098627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40127"/>
        <c:axId val="584654047"/>
      </c:lineChart>
      <c:catAx>
        <c:axId val="58464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54047"/>
        <c:crosses val="autoZero"/>
        <c:auto val="1"/>
        <c:lblAlgn val="ctr"/>
        <c:lblOffset val="100"/>
        <c:noMultiLvlLbl val="0"/>
      </c:catAx>
      <c:valAx>
        <c:axId val="5846540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0127"/>
        <c:crosses val="autoZero"/>
        <c:crossBetween val="between"/>
      </c:valAx>
      <c:valAx>
        <c:axId val="58465068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5407"/>
        <c:crosses val="max"/>
        <c:crossBetween val="between"/>
      </c:valAx>
      <c:catAx>
        <c:axId val="58464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65068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fraccionado - U$S/litro</a:t>
            </a:r>
          </a:p>
        </c:rich>
      </c:tx>
      <c:layout>
        <c:manualLayout>
          <c:xMode val="edge"/>
          <c:yMode val="edge"/>
          <c:x val="1.958223972003499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'Exportación por envase'!$I$112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envase'!$I$113:$I$124</c:f>
              <c:numCache>
                <c:formatCode>0.00</c:formatCode>
                <c:ptCount val="12"/>
                <c:pt idx="0">
                  <c:v>3.8771539323460829</c:v>
                </c:pt>
                <c:pt idx="1">
                  <c:v>4.075703288516797</c:v>
                </c:pt>
                <c:pt idx="2">
                  <c:v>4.12891804644382</c:v>
                </c:pt>
                <c:pt idx="3">
                  <c:v>4.2915067699659692</c:v>
                </c:pt>
                <c:pt idx="4">
                  <c:v>4.2178485576923084</c:v>
                </c:pt>
                <c:pt idx="5">
                  <c:v>4.553265793022371</c:v>
                </c:pt>
                <c:pt idx="6">
                  <c:v>4.1190465569285211</c:v>
                </c:pt>
                <c:pt idx="7">
                  <c:v>4.3286388411310677</c:v>
                </c:pt>
                <c:pt idx="8">
                  <c:v>4.5037308507582052</c:v>
                </c:pt>
                <c:pt idx="9">
                  <c:v>4.1993616863356342</c:v>
                </c:pt>
                <c:pt idx="10">
                  <c:v>4.1484095970418924</c:v>
                </c:pt>
                <c:pt idx="11">
                  <c:v>4.2491235958798601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2-4F56-8634-4DD4CF11E8FF}"/>
            </c:ext>
          </c:extLst>
        </c:ser>
        <c:ser>
          <c:idx val="1"/>
          <c:order val="1"/>
          <c:tx>
            <c:strRef>
              <c:f>'Exportación por envase'!$J$112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envase'!$J$113:$J$124</c:f>
              <c:numCache>
                <c:formatCode>0.00</c:formatCode>
                <c:ptCount val="12"/>
                <c:pt idx="0">
                  <c:v>4.2508500839323373</c:v>
                </c:pt>
                <c:pt idx="1">
                  <c:v>4.1248731059018562</c:v>
                </c:pt>
                <c:pt idx="2">
                  <c:v>4.2076965158819712</c:v>
                </c:pt>
                <c:pt idx="3">
                  <c:v>4.0303493801320238</c:v>
                </c:pt>
                <c:pt idx="4">
                  <c:v>4.0847330329100098</c:v>
                </c:pt>
                <c:pt idx="5">
                  <c:v>4.5808590806330063</c:v>
                </c:pt>
                <c:pt idx="6">
                  <c:v>4.2765546499311808</c:v>
                </c:pt>
                <c:pt idx="7">
                  <c:v>4.277100553752625</c:v>
                </c:pt>
                <c:pt idx="8">
                  <c:v>4.5528567063855787</c:v>
                </c:pt>
                <c:pt idx="9">
                  <c:v>4.3075939475740572</c:v>
                </c:pt>
                <c:pt idx="10">
                  <c:v>4.1826965445965758</c:v>
                </c:pt>
                <c:pt idx="11">
                  <c:v>4.2637122167561747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2-4F56-8634-4DD4CF11E8FF}"/>
            </c:ext>
          </c:extLst>
        </c:ser>
        <c:ser>
          <c:idx val="2"/>
          <c:order val="2"/>
          <c:tx>
            <c:strRef>
              <c:f>'Exportación por envase'!$K$112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envase'!$K$113:$K$124</c:f>
              <c:numCache>
                <c:formatCode>0.00</c:formatCode>
                <c:ptCount val="12"/>
                <c:pt idx="0">
                  <c:v>4.0197671864704594</c:v>
                </c:pt>
                <c:pt idx="1">
                  <c:v>4.3330787713971732</c:v>
                </c:pt>
                <c:pt idx="2">
                  <c:v>4.4198755977420632</c:v>
                </c:pt>
                <c:pt idx="3">
                  <c:v>4.1836965708765996</c:v>
                </c:pt>
                <c:pt idx="4">
                  <c:v>4.1729647208198557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2-4F56-8634-4DD4CF11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52272"/>
        <c:axId val="1955843568"/>
      </c:lineChart>
      <c:catAx>
        <c:axId val="195585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3568"/>
        <c:crosses val="autoZero"/>
        <c:auto val="1"/>
        <c:lblAlgn val="ctr"/>
        <c:lblOffset val="100"/>
        <c:noMultiLvlLbl val="0"/>
      </c:catAx>
      <c:valAx>
        <c:axId val="195584356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de traslado rosado financiado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'Precio Vino de Traslado'!$C$144:$K$144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'Precio Vino de Traslado'!$C$165:$K$165</c:f>
              <c:numCache>
                <c:formatCode>0.0%</c:formatCode>
                <c:ptCount val="9"/>
                <c:pt idx="0">
                  <c:v>0.72495983576050205</c:v>
                </c:pt>
                <c:pt idx="1">
                  <c:v>0.20833305156865656</c:v>
                </c:pt>
                <c:pt idx="2">
                  <c:v>-0.57567140014497409</c:v>
                </c:pt>
                <c:pt idx="3">
                  <c:v>-2.6971943849807278E-2</c:v>
                </c:pt>
                <c:pt idx="4">
                  <c:v>1.0905857242078643</c:v>
                </c:pt>
                <c:pt idx="5">
                  <c:v>0.43717436492202699</c:v>
                </c:pt>
                <c:pt idx="6">
                  <c:v>-5.7260962268746218E-2</c:v>
                </c:pt>
                <c:pt idx="7">
                  <c:v>-9.2757706984446298E-2</c:v>
                </c:pt>
                <c:pt idx="8">
                  <c:v>-0.3678655229469977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E-4A5E-BF7A-7B7D9AE26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45407"/>
        <c:axId val="584650687"/>
      </c:barChart>
      <c:lineChart>
        <c:grouping val="standard"/>
        <c:varyColors val="0"/>
        <c:ser>
          <c:idx val="0"/>
          <c:order val="0"/>
          <c:tx>
            <c:v>$ Dic 2024/Hl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'Precio Vino de Traslado'!$C$144:$K$144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'Precio Vino de Traslado'!$C$160:$K$160</c:f>
              <c:numCache>
                <c:formatCode>#,##0</c:formatCode>
                <c:ptCount val="9"/>
                <c:pt idx="0">
                  <c:v>38526.874988593772</c:v>
                </c:pt>
                <c:pt idx="1">
                  <c:v>46553.296422371663</c:v>
                </c:pt>
                <c:pt idx="2">
                  <c:v>19753.895089540954</c:v>
                </c:pt>
                <c:pt idx="3">
                  <c:v>19221.094140370871</c:v>
                </c:pt>
                <c:pt idx="4">
                  <c:v>40183.345013514772</c:v>
                </c:pt>
                <c:pt idx="5">
                  <c:v>57750.473350240791</c:v>
                </c:pt>
                <c:pt idx="6">
                  <c:v>54443.625674730421</c:v>
                </c:pt>
                <c:pt idx="7">
                  <c:v>49393.559797222901</c:v>
                </c:pt>
                <c:pt idx="8">
                  <c:v>31223.372092203699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E-4A5E-BF7A-7B7D9AE26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40127"/>
        <c:axId val="584654047"/>
      </c:lineChart>
      <c:catAx>
        <c:axId val="58464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54047"/>
        <c:crosses val="autoZero"/>
        <c:auto val="1"/>
        <c:lblAlgn val="ctr"/>
        <c:lblOffset val="100"/>
        <c:noMultiLvlLbl val="0"/>
      </c:catAx>
      <c:valAx>
        <c:axId val="5846540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0127"/>
        <c:crosses val="autoZero"/>
        <c:crossBetween val="between"/>
      </c:valAx>
      <c:valAx>
        <c:axId val="58465068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5407"/>
        <c:crosses val="max"/>
        <c:crossBetween val="between"/>
      </c:valAx>
      <c:catAx>
        <c:axId val="58464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65068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de traslado blanco financiado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'Precio Vino de Traslado'!$C$144:$K$144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'Precio Vino de Traslado'!$C$180:$K$180</c:f>
              <c:numCache>
                <c:formatCode>0.0%</c:formatCode>
                <c:ptCount val="9"/>
                <c:pt idx="0">
                  <c:v>0.61003635293289538</c:v>
                </c:pt>
                <c:pt idx="1">
                  <c:v>0.25964666453838436</c:v>
                </c:pt>
                <c:pt idx="2">
                  <c:v>-0.37352402652177574</c:v>
                </c:pt>
                <c:pt idx="3">
                  <c:v>-0.21627970155149545</c:v>
                </c:pt>
                <c:pt idx="4">
                  <c:v>1.1629914064140086</c:v>
                </c:pt>
                <c:pt idx="5">
                  <c:v>-3.9162653605147701E-2</c:v>
                </c:pt>
                <c:pt idx="6">
                  <c:v>0.21305080556625344</c:v>
                </c:pt>
                <c:pt idx="7">
                  <c:v>-0.33525018746485324</c:v>
                </c:pt>
                <c:pt idx="8">
                  <c:v>-0.25942663041937664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630-86CC-7AE91CECF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45407"/>
        <c:axId val="584650687"/>
      </c:barChart>
      <c:lineChart>
        <c:grouping val="standard"/>
        <c:varyColors val="0"/>
        <c:ser>
          <c:idx val="0"/>
          <c:order val="0"/>
          <c:tx>
            <c:v>$ Dic 2024/Hl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'Precio Vino de Traslado'!$C$144:$K$144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'Precio Vino de Traslado'!$C$175:$K$175</c:f>
              <c:numCache>
                <c:formatCode>#,##0</c:formatCode>
                <c:ptCount val="9"/>
                <c:pt idx="0">
                  <c:v>34056.94114856331</c:v>
                </c:pt>
                <c:pt idx="1">
                  <c:v>42899.712322167827</c:v>
                </c:pt>
                <c:pt idx="2">
                  <c:v>26875.639038965863</c:v>
                </c:pt>
                <c:pt idx="3">
                  <c:v>21062.983848612606</c:v>
                </c:pt>
                <c:pt idx="4">
                  <c:v>45559.05305798613</c:v>
                </c:pt>
                <c:pt idx="5">
                  <c:v>43774.839644497675</c:v>
                </c:pt>
                <c:pt idx="6">
                  <c:v>53101.104494291474</c:v>
                </c:pt>
                <c:pt idx="7">
                  <c:v>35298.949257989494</c:v>
                </c:pt>
                <c:pt idx="8">
                  <c:v>26141.461794644725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E-4630-86CC-7AE91CECF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40127"/>
        <c:axId val="584654047"/>
      </c:lineChart>
      <c:catAx>
        <c:axId val="58464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54047"/>
        <c:crosses val="autoZero"/>
        <c:auto val="1"/>
        <c:lblAlgn val="ctr"/>
        <c:lblOffset val="100"/>
        <c:noMultiLvlLbl val="0"/>
      </c:catAx>
      <c:valAx>
        <c:axId val="5846540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0127"/>
        <c:crosses val="autoZero"/>
        <c:crossBetween val="between"/>
      </c:valAx>
      <c:valAx>
        <c:axId val="58465068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5407"/>
        <c:crosses val="max"/>
        <c:crossBetween val="between"/>
      </c:valAx>
      <c:catAx>
        <c:axId val="58464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65068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de traslado total financiado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'Precio Vino de Traslado'!$C$144:$K$144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'Precio Vino de Traslado'!$C$196:$K$196</c:f>
              <c:numCache>
                <c:formatCode>0.0%</c:formatCode>
                <c:ptCount val="9"/>
                <c:pt idx="0">
                  <c:v>1.0410829240226498</c:v>
                </c:pt>
                <c:pt idx="1">
                  <c:v>-0.14928343186560922</c:v>
                </c:pt>
                <c:pt idx="2">
                  <c:v>-0.40809660051641428</c:v>
                </c:pt>
                <c:pt idx="3">
                  <c:v>-0.25912398920010238</c:v>
                </c:pt>
                <c:pt idx="4">
                  <c:v>0.87443670221368897</c:v>
                </c:pt>
                <c:pt idx="5">
                  <c:v>0.14292805264270414</c:v>
                </c:pt>
                <c:pt idx="6">
                  <c:v>0.36529350629334334</c:v>
                </c:pt>
                <c:pt idx="7">
                  <c:v>-0.23444585980726684</c:v>
                </c:pt>
                <c:pt idx="8">
                  <c:v>-0.29282350556374737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8-4B7E-8F30-8D98276CB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645407"/>
        <c:axId val="584650687"/>
      </c:barChart>
      <c:lineChart>
        <c:grouping val="standard"/>
        <c:varyColors val="0"/>
        <c:ser>
          <c:idx val="0"/>
          <c:order val="0"/>
          <c:tx>
            <c:v>$ Dic 2024/Hl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'Precio Vino de Traslado'!$C$144:$K$144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'Precio Vino de Traslado'!$C$191:$K$191</c:f>
              <c:numCache>
                <c:formatCode>#,##0</c:formatCode>
                <c:ptCount val="9"/>
                <c:pt idx="0">
                  <c:v>65467.848533809018</c:v>
                </c:pt>
                <c:pt idx="1">
                  <c:v>55694.583427824116</c:v>
                </c:pt>
                <c:pt idx="2">
                  <c:v>32965.813263751268</c:v>
                </c:pt>
                <c:pt idx="3">
                  <c:v>24423.580223622394</c:v>
                </c:pt>
                <c:pt idx="4">
                  <c:v>45780.455170618232</c:v>
                </c:pt>
                <c:pt idx="5">
                  <c:v>52323.766477251309</c:v>
                </c:pt>
                <c:pt idx="6">
                  <c:v>71437.298596200533</c:v>
                </c:pt>
                <c:pt idx="7">
                  <c:v>54689.119704505843</c:v>
                </c:pt>
                <c:pt idx="8">
                  <c:v>38674.859956437031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8-4B7E-8F30-8D98276CB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40127"/>
        <c:axId val="584654047"/>
      </c:lineChart>
      <c:catAx>
        <c:axId val="58464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54047"/>
        <c:crosses val="autoZero"/>
        <c:auto val="1"/>
        <c:lblAlgn val="ctr"/>
        <c:lblOffset val="100"/>
        <c:noMultiLvlLbl val="0"/>
      </c:catAx>
      <c:valAx>
        <c:axId val="5846540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0127"/>
        <c:crosses val="autoZero"/>
        <c:crossBetween val="between"/>
      </c:valAx>
      <c:valAx>
        <c:axId val="584650687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84645407"/>
        <c:crosses val="max"/>
        <c:crossBetween val="between"/>
      </c:valAx>
      <c:catAx>
        <c:axId val="58464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465068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granel - U$S/Litro</a:t>
            </a:r>
          </a:p>
        </c:rich>
      </c:tx>
      <c:layout>
        <c:manualLayout>
          <c:xMode val="edge"/>
          <c:yMode val="edge"/>
          <c:x val="1.84242424242425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'Exportación por envase'!$I$130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envase'!$A$131:$A$142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envase'!$I$131:$I$142</c:f>
              <c:numCache>
                <c:formatCode>0.00</c:formatCode>
                <c:ptCount val="12"/>
                <c:pt idx="0">
                  <c:v>0.95402278733570178</c:v>
                </c:pt>
                <c:pt idx="1">
                  <c:v>0.92349430276722733</c:v>
                </c:pt>
                <c:pt idx="2">
                  <c:v>1.0829694323144106</c:v>
                </c:pt>
                <c:pt idx="3">
                  <c:v>0.95040475458551077</c:v>
                </c:pt>
                <c:pt idx="4">
                  <c:v>1.055036855036855</c:v>
                </c:pt>
                <c:pt idx="5">
                  <c:v>1.0129588732863868</c:v>
                </c:pt>
                <c:pt idx="6">
                  <c:v>1.1086721384488132</c:v>
                </c:pt>
                <c:pt idx="7">
                  <c:v>1.0333026678932842</c:v>
                </c:pt>
                <c:pt idx="8">
                  <c:v>1.0204754973313925</c:v>
                </c:pt>
                <c:pt idx="9">
                  <c:v>0.96538329715526094</c:v>
                </c:pt>
                <c:pt idx="10">
                  <c:v>0.93361578316020521</c:v>
                </c:pt>
                <c:pt idx="11">
                  <c:v>1.0259712837837838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F-46D6-8C12-3D94014FDECC}"/>
            </c:ext>
          </c:extLst>
        </c:ser>
        <c:ser>
          <c:idx val="1"/>
          <c:order val="1"/>
          <c:tx>
            <c:strRef>
              <c:f>'Exportación por envase'!$J$130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envase'!$A$131:$A$142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envase'!$J$131:$J$142</c:f>
              <c:numCache>
                <c:formatCode>0.00</c:formatCode>
                <c:ptCount val="12"/>
                <c:pt idx="0">
                  <c:v>0.94806094182825495</c:v>
                </c:pt>
                <c:pt idx="1">
                  <c:v>1.1364844996402541</c:v>
                </c:pt>
                <c:pt idx="2">
                  <c:v>1.0185106201484262</c:v>
                </c:pt>
                <c:pt idx="3">
                  <c:v>0.9765780905367083</c:v>
                </c:pt>
                <c:pt idx="4">
                  <c:v>1.0602158627275096</c:v>
                </c:pt>
                <c:pt idx="5">
                  <c:v>0.93704891740176421</c:v>
                </c:pt>
                <c:pt idx="6">
                  <c:v>1.0134721371708513</c:v>
                </c:pt>
                <c:pt idx="7">
                  <c:v>0.99672198320016392</c:v>
                </c:pt>
                <c:pt idx="8">
                  <c:v>0.98768472906403948</c:v>
                </c:pt>
                <c:pt idx="9">
                  <c:v>1.0714351215038973</c:v>
                </c:pt>
                <c:pt idx="10">
                  <c:v>0.93843607125965622</c:v>
                </c:pt>
                <c:pt idx="11">
                  <c:v>0.92408088235294117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F-46D6-8C12-3D94014FDECC}"/>
            </c:ext>
          </c:extLst>
        </c:ser>
        <c:ser>
          <c:idx val="2"/>
          <c:order val="2"/>
          <c:tx>
            <c:strRef>
              <c:f>'Exportación por envase'!$K$130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envase'!$A$131:$A$142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envase'!$K$131:$K$142</c:f>
              <c:numCache>
                <c:formatCode>0.00</c:formatCode>
                <c:ptCount val="12"/>
                <c:pt idx="0">
                  <c:v>0.9159717767799872</c:v>
                </c:pt>
                <c:pt idx="1">
                  <c:v>1.0386466785861641</c:v>
                </c:pt>
                <c:pt idx="2">
                  <c:v>1.0200233694497558</c:v>
                </c:pt>
                <c:pt idx="3">
                  <c:v>0.98519515477792741</c:v>
                </c:pt>
                <c:pt idx="4">
                  <c:v>0.94571343814891728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F-46D6-8C12-3D94014FD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67504"/>
        <c:axId val="1955868048"/>
      </c:lineChart>
      <c:catAx>
        <c:axId val="19558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8048"/>
        <c:crosses val="autoZero"/>
        <c:auto val="1"/>
        <c:lblAlgn val="ctr"/>
        <c:lblOffset val="100"/>
        <c:noMultiLvlLbl val="0"/>
      </c:catAx>
      <c:valAx>
        <c:axId val="1955868048"/>
        <c:scaling>
          <c:orientation val="minMax"/>
          <c:max val="1.6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por envase en volumen - Promedio últimos doce meses</a:t>
            </a:r>
          </a:p>
        </c:rich>
      </c:tx>
      <c:layout>
        <c:manualLayout>
          <c:xMode val="edge"/>
          <c:yMode val="edge"/>
          <c:x val="7.61376909104634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Fraccionado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envase'!$O$20:$X$20</c:f>
              <c:numCache>
                <c:formatCode>0.0%</c:formatCode>
                <c:ptCount val="10"/>
                <c:pt idx="0">
                  <c:v>0.76685305332860354</c:v>
                </c:pt>
                <c:pt idx="1">
                  <c:v>0.83194539708175452</c:v>
                </c:pt>
                <c:pt idx="2">
                  <c:v>0.7937989504378582</c:v>
                </c:pt>
                <c:pt idx="3">
                  <c:v>0.63430349860640234</c:v>
                </c:pt>
                <c:pt idx="4">
                  <c:v>0.5160766095311653</c:v>
                </c:pt>
                <c:pt idx="5">
                  <c:v>0.60100457597387735</c:v>
                </c:pt>
                <c:pt idx="6">
                  <c:v>0.70299327246794896</c:v>
                </c:pt>
                <c:pt idx="7">
                  <c:v>0.75960482099212367</c:v>
                </c:pt>
                <c:pt idx="8">
                  <c:v>0.75853489255158524</c:v>
                </c:pt>
                <c:pt idx="9">
                  <c:v>0.75110131625223264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3-4BFE-973C-93A6B0242661}"/>
            </c:ext>
          </c:extLst>
        </c:ser>
        <c:ser>
          <c:idx val="1"/>
          <c:order val="1"/>
          <c:tx>
            <c:v>Granel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envase'!$O$38:$X$38</c:f>
              <c:numCache>
                <c:formatCode>0.0%</c:formatCode>
                <c:ptCount val="10"/>
                <c:pt idx="0">
                  <c:v>0.21744435851497057</c:v>
                </c:pt>
                <c:pt idx="1">
                  <c:v>0.16805460291824562</c:v>
                </c:pt>
                <c:pt idx="2">
                  <c:v>0.20620104956214164</c:v>
                </c:pt>
                <c:pt idx="3">
                  <c:v>0.36569650139359799</c:v>
                </c:pt>
                <c:pt idx="4">
                  <c:v>0.48392339046883448</c:v>
                </c:pt>
                <c:pt idx="5">
                  <c:v>0.39899542402612287</c:v>
                </c:pt>
                <c:pt idx="6">
                  <c:v>0.29700672753205082</c:v>
                </c:pt>
                <c:pt idx="7">
                  <c:v>0.24039517900787638</c:v>
                </c:pt>
                <c:pt idx="8">
                  <c:v>0.24146510744841462</c:v>
                </c:pt>
                <c:pt idx="9">
                  <c:v>0.24889868374776752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3-4BFE-973C-93A6B024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4112"/>
        <c:axId val="1955838672"/>
      </c:barChart>
      <c:catAx>
        <c:axId val="195584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8672"/>
        <c:crosses val="autoZero"/>
        <c:auto val="1"/>
        <c:lblAlgn val="ctr"/>
        <c:lblOffset val="100"/>
        <c:noMultiLvlLbl val="0"/>
      </c:catAx>
      <c:valAx>
        <c:axId val="1955838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4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por tipo - Promedio últimos doce meses</a:t>
            </a:r>
          </a:p>
        </c:rich>
      </c:tx>
      <c:layout>
        <c:manualLayout>
          <c:xMode val="edge"/>
          <c:yMode val="edge"/>
          <c:x val="4.582239720035019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Varietal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tipo'!$O$20:$X$20</c:f>
              <c:numCache>
                <c:formatCode>0.0%</c:formatCode>
                <c:ptCount val="10"/>
                <c:pt idx="0">
                  <c:v>0.21985847584556573</c:v>
                </c:pt>
                <c:pt idx="1">
                  <c:v>0.21490148446716639</c:v>
                </c:pt>
                <c:pt idx="2">
                  <c:v>0.21727564310707764</c:v>
                </c:pt>
                <c:pt idx="3">
                  <c:v>0.23582960780426299</c:v>
                </c:pt>
                <c:pt idx="4">
                  <c:v>0.25198853523262049</c:v>
                </c:pt>
                <c:pt idx="5">
                  <c:v>0.29172289582362015</c:v>
                </c:pt>
                <c:pt idx="6">
                  <c:v>0.30981230561947293</c:v>
                </c:pt>
                <c:pt idx="7">
                  <c:v>0.30840328326841626</c:v>
                </c:pt>
                <c:pt idx="8">
                  <c:v>0.29592872116410601</c:v>
                </c:pt>
                <c:pt idx="9">
                  <c:v>0.29664218681592558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E-4DCB-BD5A-61F9B08B6852}"/>
            </c:ext>
          </c:extLst>
        </c:ser>
        <c:ser>
          <c:idx val="1"/>
          <c:order val="1"/>
          <c:tx>
            <c:v>Sin mención varietal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tipo'!$O$38:$X$38</c:f>
              <c:numCache>
                <c:formatCode>0.0%</c:formatCode>
                <c:ptCount val="10"/>
                <c:pt idx="0">
                  <c:v>0.72907287415850175</c:v>
                </c:pt>
                <c:pt idx="1">
                  <c:v>0.73428998950504865</c:v>
                </c:pt>
                <c:pt idx="2">
                  <c:v>0.73658652696084947</c:v>
                </c:pt>
                <c:pt idx="3">
                  <c:v>0.72610546304881929</c:v>
                </c:pt>
                <c:pt idx="4">
                  <c:v>0.71319493277732482</c:v>
                </c:pt>
                <c:pt idx="5">
                  <c:v>0.66899840129565269</c:v>
                </c:pt>
                <c:pt idx="6">
                  <c:v>0.63966776493625188</c:v>
                </c:pt>
                <c:pt idx="7">
                  <c:v>0.63818015898474278</c:v>
                </c:pt>
                <c:pt idx="8">
                  <c:v>0.65865179508637672</c:v>
                </c:pt>
                <c:pt idx="9">
                  <c:v>0.66316458502916831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E-4DCB-BD5A-61F9B08B6852}"/>
            </c:ext>
          </c:extLst>
        </c:ser>
        <c:ser>
          <c:idx val="2"/>
          <c:order val="2"/>
          <c:tx>
            <c:v>Espumante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tipo'!$O$56:$X$56</c:f>
              <c:numCache>
                <c:formatCode>0.0%</c:formatCode>
                <c:ptCount val="10"/>
                <c:pt idx="0">
                  <c:v>4.7347261191885051E-2</c:v>
                </c:pt>
                <c:pt idx="1">
                  <c:v>4.6807754742657193E-2</c:v>
                </c:pt>
                <c:pt idx="2">
                  <c:v>4.1215302263711409E-2</c:v>
                </c:pt>
                <c:pt idx="3">
                  <c:v>3.4111130608931763E-2</c:v>
                </c:pt>
                <c:pt idx="4">
                  <c:v>3.0509216004482597E-2</c:v>
                </c:pt>
                <c:pt idx="5">
                  <c:v>3.3723460853321591E-2</c:v>
                </c:pt>
                <c:pt idx="6">
                  <c:v>4.4980772757024674E-2</c:v>
                </c:pt>
                <c:pt idx="7">
                  <c:v>4.8084340775762437E-2</c:v>
                </c:pt>
                <c:pt idx="8">
                  <c:v>4.1459029849592911E-2</c:v>
                </c:pt>
                <c:pt idx="9">
                  <c:v>3.6102365375859619E-2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E-4DCB-BD5A-61F9B08B6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20272"/>
        <c:axId val="1921223536"/>
      </c:barChart>
      <c:catAx>
        <c:axId val="192122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23536"/>
        <c:crosses val="autoZero"/>
        <c:auto val="1"/>
        <c:lblAlgn val="ctr"/>
        <c:lblOffset val="100"/>
        <c:noMultiLvlLbl val="0"/>
      </c:catAx>
      <c:valAx>
        <c:axId val="19212235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Participacion por envase en valor - Promedio últimos doce meses</a:t>
            </a:r>
          </a:p>
        </c:rich>
      </c:tx>
      <c:layout>
        <c:manualLayout>
          <c:xMode val="edge"/>
          <c:yMode val="edge"/>
          <c:x val="1.48331712343065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Fraccionado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envase'!$O$59:$X$59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envase'!$O$73:$X$73</c:f>
              <c:numCache>
                <c:formatCode>0.0%</c:formatCode>
                <c:ptCount val="10"/>
                <c:pt idx="0">
                  <c:v>0.932439993468551</c:v>
                </c:pt>
                <c:pt idx="1">
                  <c:v>0.93793563280268333</c:v>
                </c:pt>
                <c:pt idx="2">
                  <c:v>0.93639980225394503</c:v>
                </c:pt>
                <c:pt idx="3">
                  <c:v>0.91408651211126823</c:v>
                </c:pt>
                <c:pt idx="4">
                  <c:v>0.89844459925132236</c:v>
                </c:pt>
                <c:pt idx="5">
                  <c:v>0.90569617906550892</c:v>
                </c:pt>
                <c:pt idx="6">
                  <c:v>0.92452768446333988</c:v>
                </c:pt>
                <c:pt idx="7">
                  <c:v>0.93207672957221654</c:v>
                </c:pt>
                <c:pt idx="8">
                  <c:v>0.92976294636749623</c:v>
                </c:pt>
                <c:pt idx="9">
                  <c:v>0.92854432834276501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6-4CDE-91E8-C602DF0257B4}"/>
            </c:ext>
          </c:extLst>
        </c:ser>
        <c:ser>
          <c:idx val="1"/>
          <c:order val="1"/>
          <c:tx>
            <c:v>Granel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envase'!$O$59:$X$59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envase'!$O$91:$X$91</c:f>
              <c:numCache>
                <c:formatCode>0.0%</c:formatCode>
                <c:ptCount val="10"/>
                <c:pt idx="0">
                  <c:v>6.756011385001072E-2</c:v>
                </c:pt>
                <c:pt idx="1">
                  <c:v>6.2064367197316575E-2</c:v>
                </c:pt>
                <c:pt idx="2">
                  <c:v>6.3600197746055118E-2</c:v>
                </c:pt>
                <c:pt idx="3">
                  <c:v>8.5913487888731488E-2</c:v>
                </c:pt>
                <c:pt idx="4">
                  <c:v>0.10155540074867761</c:v>
                </c:pt>
                <c:pt idx="5">
                  <c:v>9.4303820934490953E-2</c:v>
                </c:pt>
                <c:pt idx="6">
                  <c:v>7.5472315536660145E-2</c:v>
                </c:pt>
                <c:pt idx="7">
                  <c:v>6.7923270427783497E-2</c:v>
                </c:pt>
                <c:pt idx="8">
                  <c:v>7.0237053632503765E-2</c:v>
                </c:pt>
                <c:pt idx="9">
                  <c:v>7.1455671657234862E-2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6-4CDE-91E8-C602DF025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65872"/>
        <c:axId val="1955865328"/>
      </c:barChart>
      <c:catAx>
        <c:axId val="195586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5328"/>
        <c:crosses val="autoZero"/>
        <c:auto val="1"/>
        <c:lblAlgn val="ctr"/>
        <c:lblOffset val="100"/>
        <c:noMultiLvlLbl val="0"/>
      </c:catAx>
      <c:valAx>
        <c:axId val="19558653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6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volumen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3393124065769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varietal'!$O$20:$X$20</c:f>
              <c:numCache>
                <c:formatCode>0.0%</c:formatCode>
                <c:ptCount val="10"/>
                <c:pt idx="0">
                  <c:v>0.57859083610132367</c:v>
                </c:pt>
                <c:pt idx="1">
                  <c:v>0.60429978588220468</c:v>
                </c:pt>
                <c:pt idx="2">
                  <c:v>0.61085081315393253</c:v>
                </c:pt>
                <c:pt idx="3">
                  <c:v>0.59886383968037615</c:v>
                </c:pt>
                <c:pt idx="4">
                  <c:v>0.57680737394093384</c:v>
                </c:pt>
                <c:pt idx="5">
                  <c:v>0.60118280461954932</c:v>
                </c:pt>
                <c:pt idx="6">
                  <c:v>0.62198391176329793</c:v>
                </c:pt>
                <c:pt idx="7">
                  <c:v>0.66528540345789178</c:v>
                </c:pt>
                <c:pt idx="8">
                  <c:v>0.70126657887684307</c:v>
                </c:pt>
                <c:pt idx="9">
                  <c:v>0.69953095059568426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F-4AFF-B125-E1C118A64311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varietal'!$O$38:$X$38</c:f>
              <c:numCache>
                <c:formatCode>0.0%</c:formatCode>
                <c:ptCount val="10"/>
                <c:pt idx="0">
                  <c:v>0.10470972813798629</c:v>
                </c:pt>
                <c:pt idx="1">
                  <c:v>9.3608003513231425E-2</c:v>
                </c:pt>
                <c:pt idx="2">
                  <c:v>9.1457066109643589E-2</c:v>
                </c:pt>
                <c:pt idx="3">
                  <c:v>8.5007296142720748E-2</c:v>
                </c:pt>
                <c:pt idx="4">
                  <c:v>8.5759357628139368E-2</c:v>
                </c:pt>
                <c:pt idx="5">
                  <c:v>9.0308662448093227E-2</c:v>
                </c:pt>
                <c:pt idx="6">
                  <c:v>8.6901665424490668E-2</c:v>
                </c:pt>
                <c:pt idx="7">
                  <c:v>9.4737749970484217E-2</c:v>
                </c:pt>
                <c:pt idx="8">
                  <c:v>8.9223689984950103E-2</c:v>
                </c:pt>
                <c:pt idx="9">
                  <c:v>8.9210614013163381E-2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F-4AFF-B125-E1C118A64311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varietal'!$O$110:$X$110</c:f>
              <c:numCache>
                <c:formatCode>0.0%</c:formatCode>
                <c:ptCount val="10"/>
                <c:pt idx="0">
                  <c:v>5.3158230019738476E-2</c:v>
                </c:pt>
                <c:pt idx="1">
                  <c:v>5.2664103645787719E-2</c:v>
                </c:pt>
                <c:pt idx="2">
                  <c:v>5.1451576675608658E-2</c:v>
                </c:pt>
                <c:pt idx="3">
                  <c:v>5.0829841631560277E-2</c:v>
                </c:pt>
                <c:pt idx="4">
                  <c:v>6.3961245856618415E-2</c:v>
                </c:pt>
                <c:pt idx="5">
                  <c:v>6.2547371474569943E-2</c:v>
                </c:pt>
                <c:pt idx="6">
                  <c:v>7.3142978176353943E-2</c:v>
                </c:pt>
                <c:pt idx="7">
                  <c:v>5.5250048091725741E-2</c:v>
                </c:pt>
                <c:pt idx="8">
                  <c:v>4.9433084833966516E-2</c:v>
                </c:pt>
                <c:pt idx="9">
                  <c:v>5.2709044960981971E-2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F-4AFF-B125-E1C118A6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955839216"/>
        <c:axId val="1955850096"/>
      </c:barChart>
      <c:catAx>
        <c:axId val="195583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0096"/>
        <c:crosses val="autoZero"/>
        <c:auto val="1"/>
        <c:lblAlgn val="ctr"/>
        <c:lblOffset val="100"/>
        <c:noMultiLvlLbl val="0"/>
      </c:catAx>
      <c:valAx>
        <c:axId val="19558500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3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valor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19041876522193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varietal'!$O$167:$X$167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varietal'!$O$181:$X$181</c:f>
              <c:numCache>
                <c:formatCode>0.0%</c:formatCode>
                <c:ptCount val="10"/>
                <c:pt idx="0">
                  <c:v>0.62766809988733463</c:v>
                </c:pt>
                <c:pt idx="1">
                  <c:v>0.64352171834446459</c:v>
                </c:pt>
                <c:pt idx="2">
                  <c:v>0.65445842222767914</c:v>
                </c:pt>
                <c:pt idx="3">
                  <c:v>0.65623355973748465</c:v>
                </c:pt>
                <c:pt idx="4">
                  <c:v>0.65170181526412962</c:v>
                </c:pt>
                <c:pt idx="5">
                  <c:v>0.65277700830425445</c:v>
                </c:pt>
                <c:pt idx="6">
                  <c:v>0.65302846706621898</c:v>
                </c:pt>
                <c:pt idx="7">
                  <c:v>0.65240503765854829</c:v>
                </c:pt>
                <c:pt idx="8">
                  <c:v>0.67127288188107848</c:v>
                </c:pt>
                <c:pt idx="9">
                  <c:v>0.66512236447319784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3-461D-BB33-27DD5F0FAEF6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varietal'!$O$167:$X$167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varietal'!$O$199:$X$199</c:f>
              <c:numCache>
                <c:formatCode>0.0%</c:formatCode>
                <c:ptCount val="10"/>
                <c:pt idx="0">
                  <c:v>0.10363688487334907</c:v>
                </c:pt>
                <c:pt idx="1">
                  <c:v>0.10446168036258351</c:v>
                </c:pt>
                <c:pt idx="2">
                  <c:v>9.8957148231837974E-2</c:v>
                </c:pt>
                <c:pt idx="3">
                  <c:v>9.4770179401344398E-2</c:v>
                </c:pt>
                <c:pt idx="4">
                  <c:v>9.5501223235371469E-2</c:v>
                </c:pt>
                <c:pt idx="5">
                  <c:v>9.5247452585762893E-2</c:v>
                </c:pt>
                <c:pt idx="6">
                  <c:v>9.8848825407853211E-2</c:v>
                </c:pt>
                <c:pt idx="7">
                  <c:v>0.10503055099695521</c:v>
                </c:pt>
                <c:pt idx="8">
                  <c:v>9.6177689795691523E-2</c:v>
                </c:pt>
                <c:pt idx="9">
                  <c:v>9.7980201991461832E-2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93-461D-BB33-27DD5F0FAEF6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varietal'!$O$167:$X$167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varietal'!$O$271:$X$271</c:f>
              <c:numCache>
                <c:formatCode>0.0%</c:formatCode>
                <c:ptCount val="10"/>
                <c:pt idx="0">
                  <c:v>5.0391811449346E-2</c:v>
                </c:pt>
                <c:pt idx="1">
                  <c:v>4.8713693462998031E-2</c:v>
                </c:pt>
                <c:pt idx="2">
                  <c:v>4.7341843159960276E-2</c:v>
                </c:pt>
                <c:pt idx="3">
                  <c:v>4.8396402522963518E-2</c:v>
                </c:pt>
                <c:pt idx="4">
                  <c:v>5.5202455944895687E-2</c:v>
                </c:pt>
                <c:pt idx="5">
                  <c:v>5.8006208497122985E-2</c:v>
                </c:pt>
                <c:pt idx="6">
                  <c:v>6.1038299279298887E-2</c:v>
                </c:pt>
                <c:pt idx="7">
                  <c:v>5.8680680777204584E-2</c:v>
                </c:pt>
                <c:pt idx="8">
                  <c:v>5.7970315482534604E-2</c:v>
                </c:pt>
                <c:pt idx="9">
                  <c:v>6.042679957072053E-2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93-461D-BB33-27DD5F0F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955859888"/>
        <c:axId val="1955838128"/>
      </c:barChart>
      <c:catAx>
        <c:axId val="195585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8128"/>
        <c:crosses val="autoZero"/>
        <c:auto val="1"/>
        <c:lblAlgn val="ctr"/>
        <c:lblOffset val="100"/>
        <c:noMultiLvlLbl val="0"/>
      </c:catAx>
      <c:valAx>
        <c:axId val="19558381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5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en volumen principales destinos de exportación - Promedio últimos doce meses</a:t>
            </a:r>
            <a:endParaRPr lang="es-AR"/>
          </a:p>
        </c:rich>
      </c:tx>
      <c:layout>
        <c:manualLayout>
          <c:xMode val="edge"/>
          <c:yMode val="edge"/>
          <c:x val="6.809669731019593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Estados Unidos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país'!$O$20:$X$20</c:f>
              <c:numCache>
                <c:formatCode>0.0%</c:formatCode>
                <c:ptCount val="10"/>
                <c:pt idx="0">
                  <c:v>0.31124935999061154</c:v>
                </c:pt>
                <c:pt idx="1">
                  <c:v>0.28725889596388066</c:v>
                </c:pt>
                <c:pt idx="2">
                  <c:v>0.24944453380973411</c:v>
                </c:pt>
                <c:pt idx="3">
                  <c:v>0.22416411908750783</c:v>
                </c:pt>
                <c:pt idx="4">
                  <c:v>0.16674580879506717</c:v>
                </c:pt>
                <c:pt idx="5">
                  <c:v>0.19820254389597095</c:v>
                </c:pt>
                <c:pt idx="6">
                  <c:v>0.26158645748371201</c:v>
                </c:pt>
                <c:pt idx="7">
                  <c:v>0.2398247377628914</c:v>
                </c:pt>
                <c:pt idx="8">
                  <c:v>0.23504312110487605</c:v>
                </c:pt>
                <c:pt idx="9">
                  <c:v>0.23205096856377525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7-4086-96A3-09D94E507D5C}"/>
            </c:ext>
          </c:extLst>
        </c:ser>
        <c:ser>
          <c:idx val="1"/>
          <c:order val="1"/>
          <c:tx>
            <c:v>Reino Unido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país'!$O$38:$X$38</c:f>
              <c:numCache>
                <c:formatCode>0.0%</c:formatCode>
                <c:ptCount val="10"/>
                <c:pt idx="0">
                  <c:v>0.11841685525584231</c:v>
                </c:pt>
                <c:pt idx="1">
                  <c:v>0.13848383809635684</c:v>
                </c:pt>
                <c:pt idx="2">
                  <c:v>0.14157588796349937</c:v>
                </c:pt>
                <c:pt idx="3">
                  <c:v>0.1329125390379729</c:v>
                </c:pt>
                <c:pt idx="4">
                  <c:v>0.13219117673552125</c:v>
                </c:pt>
                <c:pt idx="5">
                  <c:v>0.18301675988414531</c:v>
                </c:pt>
                <c:pt idx="6">
                  <c:v>0.20700979367286307</c:v>
                </c:pt>
                <c:pt idx="7">
                  <c:v>0.2332458233712221</c:v>
                </c:pt>
                <c:pt idx="8">
                  <c:v>0.26510498143180306</c:v>
                </c:pt>
                <c:pt idx="9">
                  <c:v>0.25937799061862477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7-4086-96A3-09D94E507D5C}"/>
            </c:ext>
          </c:extLst>
        </c:ser>
        <c:ser>
          <c:idx val="2"/>
          <c:order val="2"/>
          <c:tx>
            <c:v>Canadá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país'!$O$56:$X$56</c:f>
              <c:numCache>
                <c:formatCode>0.0%</c:formatCode>
                <c:ptCount val="10"/>
                <c:pt idx="0">
                  <c:v>8.3349632771199597E-2</c:v>
                </c:pt>
                <c:pt idx="1">
                  <c:v>7.6907971704123862E-2</c:v>
                </c:pt>
                <c:pt idx="2">
                  <c:v>7.6476242253325638E-2</c:v>
                </c:pt>
                <c:pt idx="3">
                  <c:v>0.1079886083829948</c:v>
                </c:pt>
                <c:pt idx="4">
                  <c:v>0.1102887689591497</c:v>
                </c:pt>
                <c:pt idx="5">
                  <c:v>0.115163451056357</c:v>
                </c:pt>
                <c:pt idx="6">
                  <c:v>6.7035781884996204E-2</c:v>
                </c:pt>
                <c:pt idx="7">
                  <c:v>5.1177749556937019E-2</c:v>
                </c:pt>
                <c:pt idx="8">
                  <c:v>6.6597704345681186E-2</c:v>
                </c:pt>
                <c:pt idx="9">
                  <c:v>6.8218531308619254E-2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7-4086-96A3-09D94E507D5C}"/>
            </c:ext>
          </c:extLst>
        </c:ser>
        <c:ser>
          <c:idx val="3"/>
          <c:order val="3"/>
          <c:tx>
            <c:v>Brasil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país'!$O$74:$X$74</c:f>
              <c:numCache>
                <c:formatCode>0.0%</c:formatCode>
                <c:ptCount val="10"/>
                <c:pt idx="0">
                  <c:v>5.0634904053561858E-2</c:v>
                </c:pt>
                <c:pt idx="1">
                  <c:v>6.5788674273004305E-2</c:v>
                </c:pt>
                <c:pt idx="2">
                  <c:v>6.9729416117043252E-2</c:v>
                </c:pt>
                <c:pt idx="3">
                  <c:v>5.4830090013326498E-2</c:v>
                </c:pt>
                <c:pt idx="4">
                  <c:v>5.1585583669076326E-2</c:v>
                </c:pt>
                <c:pt idx="5">
                  <c:v>8.3924148644208135E-2</c:v>
                </c:pt>
                <c:pt idx="6">
                  <c:v>0.10647367631189615</c:v>
                </c:pt>
                <c:pt idx="7">
                  <c:v>0.13431492047441901</c:v>
                </c:pt>
                <c:pt idx="8">
                  <c:v>0.13060979334771283</c:v>
                </c:pt>
                <c:pt idx="9">
                  <c:v>0.13522542386300376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E7-4086-96A3-09D94E507D5C}"/>
            </c:ext>
          </c:extLst>
        </c:ser>
        <c:ser>
          <c:idx val="4"/>
          <c:order val="4"/>
          <c:tx>
            <c:v>Países Bajos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país'!$O$92:$X$92</c:f>
              <c:numCache>
                <c:formatCode>0.0%</c:formatCode>
                <c:ptCount val="10"/>
                <c:pt idx="0">
                  <c:v>4.2846607405689394E-2</c:v>
                </c:pt>
                <c:pt idx="1">
                  <c:v>4.1329022536795143E-2</c:v>
                </c:pt>
                <c:pt idx="2">
                  <c:v>3.3599920902441703E-2</c:v>
                </c:pt>
                <c:pt idx="3">
                  <c:v>2.4290318144449433E-2</c:v>
                </c:pt>
                <c:pt idx="4">
                  <c:v>2.1006067582168182E-2</c:v>
                </c:pt>
                <c:pt idx="5">
                  <c:v>2.3303082224116461E-2</c:v>
                </c:pt>
                <c:pt idx="6">
                  <c:v>2.5167933259914611E-2</c:v>
                </c:pt>
                <c:pt idx="7">
                  <c:v>2.872464281696353E-2</c:v>
                </c:pt>
                <c:pt idx="8">
                  <c:v>2.9670520679832887E-2</c:v>
                </c:pt>
                <c:pt idx="9">
                  <c:v>2.7998412508297148E-2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E7-4086-96A3-09D94E507D5C}"/>
            </c:ext>
          </c:extLst>
        </c:ser>
        <c:ser>
          <c:idx val="5"/>
          <c:order val="5"/>
          <c:tx>
            <c:v>China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país'!$O$110:$X$110</c:f>
              <c:numCache>
                <c:formatCode>0.0%</c:formatCode>
                <c:ptCount val="10"/>
                <c:pt idx="0">
                  <c:v>2.0547614703096666E-2</c:v>
                </c:pt>
                <c:pt idx="1">
                  <c:v>2.2008333220527226E-2</c:v>
                </c:pt>
                <c:pt idx="2">
                  <c:v>2.0998614905827519E-2</c:v>
                </c:pt>
                <c:pt idx="3">
                  <c:v>2.412911728538969E-2</c:v>
                </c:pt>
                <c:pt idx="4">
                  <c:v>8.0392801255257967E-2</c:v>
                </c:pt>
                <c:pt idx="5">
                  <c:v>6.6831883103329617E-2</c:v>
                </c:pt>
                <c:pt idx="6">
                  <c:v>2.2022714278827796E-2</c:v>
                </c:pt>
                <c:pt idx="7">
                  <c:v>1.2225532297012271E-2</c:v>
                </c:pt>
                <c:pt idx="8">
                  <c:v>1.0123680143197344E-2</c:v>
                </c:pt>
                <c:pt idx="9">
                  <c:v>7.535095958982726E-3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E7-4086-96A3-09D94E50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2480"/>
        <c:axId val="1955847920"/>
      </c:barChart>
      <c:catAx>
        <c:axId val="195584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7920"/>
        <c:crosses val="autoZero"/>
        <c:auto val="1"/>
        <c:lblAlgn val="ctr"/>
        <c:lblOffset val="100"/>
        <c:noMultiLvlLbl val="0"/>
      </c:catAx>
      <c:valAx>
        <c:axId val="1955847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en volumen principales destinos de exportación - Promedio últimos doce meses - Fuente: CIC</a:t>
            </a:r>
            <a:endParaRPr lang="es-AR"/>
          </a:p>
        </c:rich>
      </c:tx>
      <c:layout>
        <c:manualLayout>
          <c:xMode val="edge"/>
          <c:yMode val="edge"/>
          <c:x val="6.809669731019593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Estados Unidos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país'!$O$199:$X$199</c:f>
              <c:numCache>
                <c:formatCode>0.0%</c:formatCode>
                <c:ptCount val="10"/>
                <c:pt idx="0">
                  <c:v>0.35844170903853911</c:v>
                </c:pt>
                <c:pt idx="1">
                  <c:v>0.34336834791706028</c:v>
                </c:pt>
                <c:pt idx="2">
                  <c:v>0.32473830333513248</c:v>
                </c:pt>
                <c:pt idx="3">
                  <c:v>0.31044154603227897</c:v>
                </c:pt>
                <c:pt idx="4">
                  <c:v>0.298907712265436</c:v>
                </c:pt>
                <c:pt idx="5">
                  <c:v>0.28687537815637815</c:v>
                </c:pt>
                <c:pt idx="6">
                  <c:v>0.29800703352020153</c:v>
                </c:pt>
                <c:pt idx="7">
                  <c:v>0.2852555006495987</c:v>
                </c:pt>
                <c:pt idx="8">
                  <c:v>0.28550292578423331</c:v>
                </c:pt>
                <c:pt idx="9">
                  <c:v>0.28359078363275919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3-4D48-9EE8-03C2692071DA}"/>
            </c:ext>
          </c:extLst>
        </c:ser>
        <c:ser>
          <c:idx val="1"/>
          <c:order val="1"/>
          <c:tx>
            <c:v>Reino Unido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país'!$O$217:$X$217</c:f>
              <c:numCache>
                <c:formatCode>0.0%</c:formatCode>
                <c:ptCount val="10"/>
                <c:pt idx="0">
                  <c:v>0.10945205947488905</c:v>
                </c:pt>
                <c:pt idx="1">
                  <c:v>0.1176720718179191</c:v>
                </c:pt>
                <c:pt idx="2">
                  <c:v>0.12535650606007581</c:v>
                </c:pt>
                <c:pt idx="3">
                  <c:v>0.13906316330383625</c:v>
                </c:pt>
                <c:pt idx="4">
                  <c:v>0.1510946091799065</c:v>
                </c:pt>
                <c:pt idx="5">
                  <c:v>0.15704679796249188</c:v>
                </c:pt>
                <c:pt idx="6">
                  <c:v>0.15066466155002167</c:v>
                </c:pt>
                <c:pt idx="7">
                  <c:v>0.14494837251709508</c:v>
                </c:pt>
                <c:pt idx="8">
                  <c:v>0.15744128746228259</c:v>
                </c:pt>
                <c:pt idx="9">
                  <c:v>0.15336114032219583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3-4D48-9EE8-03C2692071DA}"/>
            </c:ext>
          </c:extLst>
        </c:ser>
        <c:ser>
          <c:idx val="2"/>
          <c:order val="2"/>
          <c:tx>
            <c:v>Canadá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país'!$O$235:$X$235</c:f>
              <c:numCache>
                <c:formatCode>0.0%</c:formatCode>
                <c:ptCount val="10"/>
                <c:pt idx="0">
                  <c:v>8.6824081925510416E-2</c:v>
                </c:pt>
                <c:pt idx="1">
                  <c:v>8.18938862054987E-2</c:v>
                </c:pt>
                <c:pt idx="2">
                  <c:v>8.2076451769828501E-2</c:v>
                </c:pt>
                <c:pt idx="3">
                  <c:v>8.541002364102844E-2</c:v>
                </c:pt>
                <c:pt idx="4">
                  <c:v>8.6438540317569479E-2</c:v>
                </c:pt>
                <c:pt idx="5">
                  <c:v>8.385255897161005E-2</c:v>
                </c:pt>
                <c:pt idx="6">
                  <c:v>7.346953736379426E-2</c:v>
                </c:pt>
                <c:pt idx="7">
                  <c:v>6.3529072380483997E-2</c:v>
                </c:pt>
                <c:pt idx="8">
                  <c:v>6.9467212435914472E-2</c:v>
                </c:pt>
                <c:pt idx="9">
                  <c:v>7.3234889523186728E-2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3-4D48-9EE8-03C2692071DA}"/>
            </c:ext>
          </c:extLst>
        </c:ser>
        <c:ser>
          <c:idx val="3"/>
          <c:order val="3"/>
          <c:tx>
            <c:v>Brasil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país'!$O$253:$X$253</c:f>
              <c:numCache>
                <c:formatCode>0.0%</c:formatCode>
                <c:ptCount val="10"/>
                <c:pt idx="0">
                  <c:v>5.7319177970146601E-2</c:v>
                </c:pt>
                <c:pt idx="1">
                  <c:v>6.3047635125097312E-2</c:v>
                </c:pt>
                <c:pt idx="2">
                  <c:v>7.0938700965725715E-2</c:v>
                </c:pt>
                <c:pt idx="3">
                  <c:v>6.7161409942858838E-2</c:v>
                </c:pt>
                <c:pt idx="4">
                  <c:v>7.4927987493451711E-2</c:v>
                </c:pt>
                <c:pt idx="5">
                  <c:v>9.8758909213578147E-2</c:v>
                </c:pt>
                <c:pt idx="6">
                  <c:v>0.10557967487787047</c:v>
                </c:pt>
                <c:pt idx="7">
                  <c:v>0.12710154492900033</c:v>
                </c:pt>
                <c:pt idx="8">
                  <c:v>0.13997513408304829</c:v>
                </c:pt>
                <c:pt idx="9">
                  <c:v>0.14760275183146135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3-4D48-9EE8-03C2692071DA}"/>
            </c:ext>
          </c:extLst>
        </c:ser>
        <c:ser>
          <c:idx val="4"/>
          <c:order val="4"/>
          <c:tx>
            <c:v>Países Bajos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país'!$O$271:$X$271</c:f>
              <c:numCache>
                <c:formatCode>0.0%</c:formatCode>
                <c:ptCount val="10"/>
                <c:pt idx="0">
                  <c:v>4.1389942361829392E-2</c:v>
                </c:pt>
                <c:pt idx="1">
                  <c:v>3.9245134196982771E-2</c:v>
                </c:pt>
                <c:pt idx="2">
                  <c:v>3.5232494157286791E-2</c:v>
                </c:pt>
                <c:pt idx="3">
                  <c:v>3.2205469892214934E-2</c:v>
                </c:pt>
                <c:pt idx="4">
                  <c:v>3.5610229539003356E-2</c:v>
                </c:pt>
                <c:pt idx="5">
                  <c:v>3.5431602826006395E-2</c:v>
                </c:pt>
                <c:pt idx="6">
                  <c:v>3.1237667412646084E-2</c:v>
                </c:pt>
                <c:pt idx="7">
                  <c:v>3.1033225811659175E-2</c:v>
                </c:pt>
                <c:pt idx="8">
                  <c:v>3.2406217039855037E-2</c:v>
                </c:pt>
                <c:pt idx="9">
                  <c:v>2.9765849836368832E-2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D3-4D48-9EE8-03C2692071DA}"/>
            </c:ext>
          </c:extLst>
        </c:ser>
        <c:ser>
          <c:idx val="5"/>
          <c:order val="5"/>
          <c:tx>
            <c:v>China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país'!$O$289:$X$289</c:f>
              <c:numCache>
                <c:formatCode>0.0%</c:formatCode>
                <c:ptCount val="10"/>
                <c:pt idx="0">
                  <c:v>2.6426381654351135E-2</c:v>
                </c:pt>
                <c:pt idx="1">
                  <c:v>2.7708960965111638E-2</c:v>
                </c:pt>
                <c:pt idx="2">
                  <c:v>2.8760067165355951E-2</c:v>
                </c:pt>
                <c:pt idx="3">
                  <c:v>2.9790470191068223E-2</c:v>
                </c:pt>
                <c:pt idx="4">
                  <c:v>3.1031470106674116E-2</c:v>
                </c:pt>
                <c:pt idx="5">
                  <c:v>3.0746776616337273E-2</c:v>
                </c:pt>
                <c:pt idx="6">
                  <c:v>2.4998930921220089E-2</c:v>
                </c:pt>
                <c:pt idx="7">
                  <c:v>2.1003458677541893E-2</c:v>
                </c:pt>
                <c:pt idx="8">
                  <c:v>1.7585029688498208E-2</c:v>
                </c:pt>
                <c:pt idx="9">
                  <c:v>1.2584945343360346E-2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D3-4D48-9EE8-03C269207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4656"/>
        <c:axId val="1955852816"/>
      </c:barChart>
      <c:catAx>
        <c:axId val="195584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2816"/>
        <c:crosses val="autoZero"/>
        <c:auto val="1"/>
        <c:lblAlgn val="ctr"/>
        <c:lblOffset val="100"/>
        <c:noMultiLvlLbl val="0"/>
      </c:catAx>
      <c:valAx>
        <c:axId val="19558528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4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por tipo - Promedio últimos doce meses</a:t>
            </a:r>
            <a:endParaRPr lang="es-AR"/>
          </a:p>
        </c:rich>
      </c:tx>
      <c:layout>
        <c:manualLayout>
          <c:xMode val="edge"/>
          <c:yMode val="edge"/>
          <c:x val="2.912417729008609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Varietal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tipo'!$Q$6:$W$6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'Venta total por tipo'!$Q$20:$W$20</c:f>
              <c:numCache>
                <c:formatCode>0.0%</c:formatCode>
                <c:ptCount val="7"/>
                <c:pt idx="0">
                  <c:v>0.21050471281302116</c:v>
                </c:pt>
                <c:pt idx="1">
                  <c:v>0.2551502302446364</c:v>
                </c:pt>
                <c:pt idx="2">
                  <c:v>0.2876536623535485</c:v>
                </c:pt>
                <c:pt idx="3">
                  <c:v>0.27930468212537368</c:v>
                </c:pt>
                <c:pt idx="4">
                  <c:v>0.270816316856482</c:v>
                </c:pt>
                <c:pt idx="5">
                  <c:v>0.26233464491544695</c:v>
                </c:pt>
                <c:pt idx="6">
                  <c:v>0.25410829888956632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E-4241-8178-BA3B5B0DC929}"/>
            </c:ext>
          </c:extLst>
        </c:ser>
        <c:ser>
          <c:idx val="1"/>
          <c:order val="1"/>
          <c:tx>
            <c:v>Sin mención varietal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tipo'!$Q$6:$W$6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'Venta total por tipo'!$Q$38:$W$38</c:f>
              <c:numCache>
                <c:formatCode>0.0%</c:formatCode>
                <c:ptCount val="7"/>
                <c:pt idx="0">
                  <c:v>0.75013286192851458</c:v>
                </c:pt>
                <c:pt idx="1">
                  <c:v>0.71367439588911441</c:v>
                </c:pt>
                <c:pt idx="2">
                  <c:v>0.68526955944232681</c:v>
                </c:pt>
                <c:pt idx="3">
                  <c:v>0.68978395197060549</c:v>
                </c:pt>
                <c:pt idx="4">
                  <c:v>0.68730128933745138</c:v>
                </c:pt>
                <c:pt idx="5">
                  <c:v>0.69083964170350975</c:v>
                </c:pt>
                <c:pt idx="6">
                  <c:v>0.70487770901840319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E-4241-8178-BA3B5B0DC929}"/>
            </c:ext>
          </c:extLst>
        </c:ser>
        <c:ser>
          <c:idx val="2"/>
          <c:order val="2"/>
          <c:tx>
            <c:v>Espumante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'Venta total por tipo'!$Q$6:$W$6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'Venta total por tipo'!$Q$56:$W$56</c:f>
              <c:numCache>
                <c:formatCode>0.0%</c:formatCode>
                <c:ptCount val="7"/>
                <c:pt idx="0">
                  <c:v>3.54273346352868E-2</c:v>
                </c:pt>
                <c:pt idx="1">
                  <c:v>2.8131700415584798E-2</c:v>
                </c:pt>
                <c:pt idx="2">
                  <c:v>2.4006789234523967E-2</c:v>
                </c:pt>
                <c:pt idx="3">
                  <c:v>2.691226490150038E-2</c:v>
                </c:pt>
                <c:pt idx="4">
                  <c:v>3.7757459109458075E-2</c:v>
                </c:pt>
                <c:pt idx="5">
                  <c:v>4.2641904956695419E-2</c:v>
                </c:pt>
                <c:pt idx="6">
                  <c:v>3.7627532708593155E-2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E-4241-8178-BA3B5B0DC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1955866416"/>
        <c:axId val="1955846288"/>
      </c:barChart>
      <c:catAx>
        <c:axId val="195586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6288"/>
        <c:crosses val="autoZero"/>
        <c:auto val="1"/>
        <c:lblAlgn val="ctr"/>
        <c:lblOffset val="100"/>
        <c:noMultiLvlLbl val="0"/>
      </c:catAx>
      <c:valAx>
        <c:axId val="19558462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6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Venta total de vinos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036303840216489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 total por tipo'!$V$60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 total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'Venta total por tipo'!$V$61:$V$72</c:f>
              <c:numCache>
                <c:formatCode>#,##0.0</c:formatCode>
                <c:ptCount val="12"/>
                <c:pt idx="0">
                  <c:v>1088.2899</c:v>
                </c:pt>
                <c:pt idx="1">
                  <c:v>1073.9671000000001</c:v>
                </c:pt>
                <c:pt idx="2">
                  <c:v>1052.6591999999998</c:v>
                </c:pt>
                <c:pt idx="3">
                  <c:v>1038.7458999999999</c:v>
                </c:pt>
                <c:pt idx="4">
                  <c:v>1030.1900999999998</c:v>
                </c:pt>
                <c:pt idx="5">
                  <c:v>1012.5165</c:v>
                </c:pt>
                <c:pt idx="6">
                  <c:v>1002.5805</c:v>
                </c:pt>
                <c:pt idx="7">
                  <c:v>989.1742999999999</c:v>
                </c:pt>
                <c:pt idx="8">
                  <c:v>977.44389999999999</c:v>
                </c:pt>
                <c:pt idx="9">
                  <c:v>976.18259999999987</c:v>
                </c:pt>
                <c:pt idx="10">
                  <c:v>976.00299999999993</c:v>
                </c:pt>
                <c:pt idx="11">
                  <c:v>978.00139999999999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5-4023-B80F-3CA9E2BF8CE3}"/>
            </c:ext>
          </c:extLst>
        </c:ser>
        <c:ser>
          <c:idx val="1"/>
          <c:order val="1"/>
          <c:tx>
            <c:strRef>
              <c:f>'Venta total por tipo'!$W$60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 total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'Venta total por tipo'!$W$61:$W$72</c:f>
              <c:numCache>
                <c:formatCode>0.0</c:formatCode>
                <c:ptCount val="12"/>
                <c:pt idx="0">
                  <c:v>971.23720000000003</c:v>
                </c:pt>
                <c:pt idx="1">
                  <c:v>971.2553999999999</c:v>
                </c:pt>
                <c:pt idx="2">
                  <c:v>964.92049999999995</c:v>
                </c:pt>
                <c:pt idx="3">
                  <c:v>962.85440000000006</c:v>
                </c:pt>
                <c:pt idx="4">
                  <c:v>967.73100000000022</c:v>
                </c:pt>
                <c:pt idx="5">
                  <c:v>959.60699999999997</c:v>
                </c:pt>
                <c:pt idx="6">
                  <c:v>971.11959999999988</c:v>
                </c:pt>
                <c:pt idx="7">
                  <c:v>977.48389999999995</c:v>
                </c:pt>
                <c:pt idx="8">
                  <c:v>975.40930000000003</c:v>
                </c:pt>
                <c:pt idx="9">
                  <c:v>969.78388899999993</c:v>
                </c:pt>
                <c:pt idx="10">
                  <c:v>973.44148899999993</c:v>
                </c:pt>
                <c:pt idx="11">
                  <c:v>972.87658899999997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5-4023-B80F-3CA9E2BF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55848464"/>
        <c:axId val="1955839760"/>
      </c:barChart>
      <c:lineChart>
        <c:grouping val="standard"/>
        <c:varyColors val="0"/>
        <c:ser>
          <c:idx val="2"/>
          <c:order val="2"/>
          <c:tx>
            <c:strRef>
              <c:f>'Venta total por tipo'!$X$60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'Venta total por tipo'!$A$61:$A$72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'Venta total por tipo'!$X$61:$X$72</c:f>
              <c:numCache>
                <c:formatCode>0.0</c:formatCode>
                <c:ptCount val="12"/>
                <c:pt idx="0">
                  <c:v>976.28698900000006</c:v>
                </c:pt>
                <c:pt idx="1">
                  <c:v>979.51748899999996</c:v>
                </c:pt>
                <c:pt idx="2">
                  <c:v>979.99128900000005</c:v>
                </c:pt>
                <c:pt idx="3">
                  <c:v>981.48608900000022</c:v>
                </c:pt>
                <c:pt idx="4">
                  <c:v>972.83218899999997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5-4023-B80F-3CA9E2BF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8464"/>
        <c:axId val="1955839760"/>
      </c:lineChart>
      <c:catAx>
        <c:axId val="195584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9760"/>
        <c:crosses val="autoZero"/>
        <c:auto val="1"/>
        <c:lblAlgn val="ctr"/>
        <c:lblOffset val="100"/>
        <c:noMultiLvlLbl val="0"/>
      </c:catAx>
      <c:valAx>
        <c:axId val="195583976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5584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vino fraccionado - U$S/litro</a:t>
            </a:r>
          </a:p>
        </c:rich>
      </c:tx>
      <c:layout>
        <c:manualLayout>
          <c:xMode val="edge"/>
          <c:yMode val="edge"/>
          <c:x val="1.958223972003499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'Exportación por envase'!$E$112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envase'!$E$113:$E$124</c:f>
              <c:numCache>
                <c:formatCode>0.00</c:formatCode>
                <c:ptCount val="12"/>
                <c:pt idx="0">
                  <c:v>3.9160428488544867</c:v>
                </c:pt>
                <c:pt idx="1">
                  <c:v>4.0386253041362536</c:v>
                </c:pt>
                <c:pt idx="2">
                  <c:v>3.7511183724277428</c:v>
                </c:pt>
                <c:pt idx="3">
                  <c:v>3.8240884638374175</c:v>
                </c:pt>
                <c:pt idx="4">
                  <c:v>3.8332715328547953</c:v>
                </c:pt>
                <c:pt idx="5">
                  <c:v>3.7501942423198273</c:v>
                </c:pt>
                <c:pt idx="6">
                  <c:v>4.048420048199846</c:v>
                </c:pt>
                <c:pt idx="7">
                  <c:v>4.0406261589006176</c:v>
                </c:pt>
                <c:pt idx="8">
                  <c:v>3.751847665420398</c:v>
                </c:pt>
                <c:pt idx="9">
                  <c:v>3.4704545943967093</c:v>
                </c:pt>
                <c:pt idx="10">
                  <c:v>3.6540867523958158</c:v>
                </c:pt>
                <c:pt idx="11">
                  <c:v>3.8499944982394365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0-4EC2-9702-495321428299}"/>
            </c:ext>
          </c:extLst>
        </c:ser>
        <c:ser>
          <c:idx val="1"/>
          <c:order val="1"/>
          <c:tx>
            <c:strRef>
              <c:f>'Exportación por envase'!$F$112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envase'!$F$113:$F$124</c:f>
              <c:numCache>
                <c:formatCode>0.00</c:formatCode>
                <c:ptCount val="12"/>
                <c:pt idx="0">
                  <c:v>3.7372375128860522</c:v>
                </c:pt>
                <c:pt idx="1">
                  <c:v>3.7810899500107342</c:v>
                </c:pt>
                <c:pt idx="2">
                  <c:v>3.6767908067937571</c:v>
                </c:pt>
                <c:pt idx="3">
                  <c:v>3.4400997163048568</c:v>
                </c:pt>
                <c:pt idx="4">
                  <c:v>3.0865357722212901</c:v>
                </c:pt>
                <c:pt idx="5">
                  <c:v>3.03154145003055</c:v>
                </c:pt>
                <c:pt idx="6">
                  <c:v>3.6137151795177864</c:v>
                </c:pt>
                <c:pt idx="7">
                  <c:v>3.4266028790807677</c:v>
                </c:pt>
                <c:pt idx="8">
                  <c:v>3.4009495908677643</c:v>
                </c:pt>
                <c:pt idx="9">
                  <c:v>3.5953007132266199</c:v>
                </c:pt>
                <c:pt idx="10">
                  <c:v>3.6320763261978803</c:v>
                </c:pt>
                <c:pt idx="11">
                  <c:v>3.7753349603331872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0-4EC2-9702-495321428299}"/>
            </c:ext>
          </c:extLst>
        </c:ser>
        <c:ser>
          <c:idx val="2"/>
          <c:order val="2"/>
          <c:tx>
            <c:strRef>
              <c:f>'Exportación por envase'!$G$112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'Exportación por envase'!$A$113:$A$124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'Exportación por envase'!$G$113:$G$124</c:f>
              <c:numCache>
                <c:formatCode>0.00</c:formatCode>
                <c:ptCount val="12"/>
                <c:pt idx="0">
                  <c:v>3.6436984971671289</c:v>
                </c:pt>
                <c:pt idx="1">
                  <c:v>3.6736988546490581</c:v>
                </c:pt>
                <c:pt idx="2">
                  <c:v>3.5714508304854107</c:v>
                </c:pt>
                <c:pt idx="3">
                  <c:v>3.6934676213350253</c:v>
                </c:pt>
                <c:pt idx="4">
                  <c:v>3.5890342850493493</c:v>
                </c:pt>
                <c:pt idx="5">
                  <c:v>3.7407210525316574</c:v>
                </c:pt>
                <c:pt idx="6">
                  <c:v>3.9784753363228704</c:v>
                </c:pt>
                <c:pt idx="7">
                  <c:v>3.677622860367737</c:v>
                </c:pt>
                <c:pt idx="8">
                  <c:v>4.0120893295227491</c:v>
                </c:pt>
                <c:pt idx="9">
                  <c:v>3.7291985554060605</c:v>
                </c:pt>
                <c:pt idx="10">
                  <c:v>3.8213717120748107</c:v>
                </c:pt>
                <c:pt idx="11">
                  <c:v>3.6195494877397709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0-4EC2-9702-49532142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60432"/>
        <c:axId val="1955860976"/>
      </c:lineChart>
      <c:catAx>
        <c:axId val="19558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0976"/>
        <c:crosses val="autoZero"/>
        <c:auto val="1"/>
        <c:lblAlgn val="ctr"/>
        <c:lblOffset val="100"/>
        <c:noMultiLvlLbl val="0"/>
      </c:catAx>
      <c:valAx>
        <c:axId val="1955860976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volumen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3393124065769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varietal'!$O$20:$T$20</c:f>
              <c:numCache>
                <c:formatCode>0.0%</c:formatCode>
                <c:ptCount val="6"/>
                <c:pt idx="0">
                  <c:v>0.57859083610132367</c:v>
                </c:pt>
                <c:pt idx="1">
                  <c:v>0.60429978588220468</c:v>
                </c:pt>
                <c:pt idx="2">
                  <c:v>0.61085081315393253</c:v>
                </c:pt>
                <c:pt idx="3">
                  <c:v>0.59886383968037615</c:v>
                </c:pt>
                <c:pt idx="4">
                  <c:v>0.57680737394093384</c:v>
                </c:pt>
                <c:pt idx="5">
                  <c:v>0.60118280461954932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5-4097-9A3E-FC9F45336AB7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varietal'!$O$38:$T$38</c:f>
              <c:numCache>
                <c:formatCode>0.0%</c:formatCode>
                <c:ptCount val="6"/>
                <c:pt idx="0">
                  <c:v>0.10470972813798629</c:v>
                </c:pt>
                <c:pt idx="1">
                  <c:v>9.3608003513231425E-2</c:v>
                </c:pt>
                <c:pt idx="2">
                  <c:v>9.1457066109643589E-2</c:v>
                </c:pt>
                <c:pt idx="3">
                  <c:v>8.5007296142720748E-2</c:v>
                </c:pt>
                <c:pt idx="4">
                  <c:v>8.5759357628139368E-2</c:v>
                </c:pt>
                <c:pt idx="5">
                  <c:v>9.0308662448093227E-2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5-4097-9A3E-FC9F45336AB7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varietal'!$O$110:$T$110</c:f>
              <c:numCache>
                <c:formatCode>0.0%</c:formatCode>
                <c:ptCount val="6"/>
                <c:pt idx="0">
                  <c:v>5.3158230019738476E-2</c:v>
                </c:pt>
                <c:pt idx="1">
                  <c:v>5.2664103645787719E-2</c:v>
                </c:pt>
                <c:pt idx="2">
                  <c:v>5.1451576675608658E-2</c:v>
                </c:pt>
                <c:pt idx="3">
                  <c:v>5.0829841631560277E-2</c:v>
                </c:pt>
                <c:pt idx="4">
                  <c:v>6.3961245856618415E-2</c:v>
                </c:pt>
                <c:pt idx="5">
                  <c:v>6.2547371474569943E-2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5-4097-9A3E-FC9F45336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856080"/>
        <c:axId val="1955853904"/>
      </c:barChart>
      <c:catAx>
        <c:axId val="195585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3904"/>
        <c:crosses val="autoZero"/>
        <c:auto val="1"/>
        <c:lblAlgn val="ctr"/>
        <c:lblOffset val="100"/>
        <c:noMultiLvlLbl val="0"/>
      </c:catAx>
      <c:valAx>
        <c:axId val="19558539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5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en valor principales varietales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1.719041876522193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Malbec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varietal'!$O$167:$T$167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varietal'!$O$181:$T$181</c:f>
              <c:numCache>
                <c:formatCode>0.0%</c:formatCode>
                <c:ptCount val="6"/>
                <c:pt idx="0">
                  <c:v>0.62766809988733463</c:v>
                </c:pt>
                <c:pt idx="1">
                  <c:v>0.64352171834446459</c:v>
                </c:pt>
                <c:pt idx="2">
                  <c:v>0.65445842222767914</c:v>
                </c:pt>
                <c:pt idx="3">
                  <c:v>0.65623355973748465</c:v>
                </c:pt>
                <c:pt idx="4">
                  <c:v>0.65170181526412962</c:v>
                </c:pt>
                <c:pt idx="5">
                  <c:v>0.65277700830425445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4-4050-A9BA-DF570D6444C6}"/>
            </c:ext>
          </c:extLst>
        </c:ser>
        <c:ser>
          <c:idx val="1"/>
          <c:order val="1"/>
          <c:tx>
            <c:v>Cabernet Sauvignon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varietal'!$O$167:$T$167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varietal'!$O$199:$T$199</c:f>
              <c:numCache>
                <c:formatCode>0.0%</c:formatCode>
                <c:ptCount val="6"/>
                <c:pt idx="0">
                  <c:v>0.10363688487334907</c:v>
                </c:pt>
                <c:pt idx="1">
                  <c:v>0.10446168036258351</c:v>
                </c:pt>
                <c:pt idx="2">
                  <c:v>9.8957148231837974E-2</c:v>
                </c:pt>
                <c:pt idx="3">
                  <c:v>9.4770179401344398E-2</c:v>
                </c:pt>
                <c:pt idx="4">
                  <c:v>9.5501223235371469E-2</c:v>
                </c:pt>
                <c:pt idx="5">
                  <c:v>9.5247452585762893E-2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4-4050-A9BA-DF570D6444C6}"/>
            </c:ext>
          </c:extLst>
        </c:ser>
        <c:ser>
          <c:idx val="2"/>
          <c:order val="2"/>
          <c:tx>
            <c:v>Chardonnay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varietal'!$O$167:$T$167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varietal'!$O$271:$T$271</c:f>
              <c:numCache>
                <c:formatCode>0.0%</c:formatCode>
                <c:ptCount val="6"/>
                <c:pt idx="0">
                  <c:v>5.0391811449346E-2</c:v>
                </c:pt>
                <c:pt idx="1">
                  <c:v>4.8713693462998031E-2</c:v>
                </c:pt>
                <c:pt idx="2">
                  <c:v>4.7341843159960276E-2</c:v>
                </c:pt>
                <c:pt idx="3">
                  <c:v>4.8396402522963518E-2</c:v>
                </c:pt>
                <c:pt idx="4">
                  <c:v>5.5202455944895687E-2</c:v>
                </c:pt>
                <c:pt idx="5">
                  <c:v>5.8006208497122985E-2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74-4050-A9BA-DF570D644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866960"/>
        <c:axId val="1955861520"/>
      </c:barChart>
      <c:catAx>
        <c:axId val="195586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61520"/>
        <c:crosses val="autoZero"/>
        <c:auto val="1"/>
        <c:lblAlgn val="ctr"/>
        <c:lblOffset val="100"/>
        <c:noMultiLvlLbl val="0"/>
      </c:catAx>
      <c:valAx>
        <c:axId val="19558615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6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por envase - Promedio últimos doce meses</a:t>
            </a:r>
          </a:p>
        </c:rich>
      </c:tx>
      <c:layout>
        <c:manualLayout>
          <c:xMode val="edge"/>
          <c:yMode val="edge"/>
          <c:x val="2.777777777777225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Damjuana</c:v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envase'!$O$20:$X$20</c:f>
              <c:numCache>
                <c:formatCode>0.0%</c:formatCode>
                <c:ptCount val="10"/>
                <c:pt idx="0">
                  <c:v>3.7081461381967426E-2</c:v>
                </c:pt>
                <c:pt idx="1">
                  <c:v>4.1006976006681586E-2</c:v>
                </c:pt>
                <c:pt idx="2">
                  <c:v>3.9706112811916314E-2</c:v>
                </c:pt>
                <c:pt idx="3">
                  <c:v>3.7464652832592385E-2</c:v>
                </c:pt>
                <c:pt idx="4">
                  <c:v>3.5747333592860996E-2</c:v>
                </c:pt>
                <c:pt idx="5">
                  <c:v>3.8522224004889638E-2</c:v>
                </c:pt>
                <c:pt idx="6">
                  <c:v>3.6243044663258749E-2</c:v>
                </c:pt>
                <c:pt idx="7">
                  <c:v>3.625894665400111E-2</c:v>
                </c:pt>
                <c:pt idx="8">
                  <c:v>3.1285471427371002E-2</c:v>
                </c:pt>
                <c:pt idx="9">
                  <c:v>2.8946929456495993E-2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B-4B95-8A00-703123D334B8}"/>
            </c:ext>
          </c:extLst>
        </c:ser>
        <c:ser>
          <c:idx val="1"/>
          <c:order val="1"/>
          <c:tx>
            <c:v>Botella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envase'!$O$38:$X$38</c:f>
              <c:numCache>
                <c:formatCode>0.0%</c:formatCode>
                <c:ptCount val="10"/>
                <c:pt idx="0">
                  <c:v>0.54402182230562968</c:v>
                </c:pt>
                <c:pt idx="1">
                  <c:v>0.54471149790555007</c:v>
                </c:pt>
                <c:pt idx="2">
                  <c:v>0.55399936545291162</c:v>
                </c:pt>
                <c:pt idx="3">
                  <c:v>0.55791112111528307</c:v>
                </c:pt>
                <c:pt idx="4">
                  <c:v>0.58380035640934758</c:v>
                </c:pt>
                <c:pt idx="5">
                  <c:v>0.60790013226402972</c:v>
                </c:pt>
                <c:pt idx="6">
                  <c:v>0.60943706205515757</c:v>
                </c:pt>
                <c:pt idx="7">
                  <c:v>0.62250970822741591</c:v>
                </c:pt>
                <c:pt idx="8">
                  <c:v>0.62652654748254499</c:v>
                </c:pt>
                <c:pt idx="9">
                  <c:v>0.63674773425537512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BB-4B95-8A00-703123D334B8}"/>
            </c:ext>
          </c:extLst>
        </c:ser>
        <c:ser>
          <c:idx val="2"/>
          <c:order val="2"/>
          <c:tx>
            <c:v>Tetrabrik</c:v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envase'!$O$56:$X$56</c:f>
              <c:numCache>
                <c:formatCode>0.0%</c:formatCode>
                <c:ptCount val="10"/>
                <c:pt idx="0">
                  <c:v>0.41459561838441888</c:v>
                </c:pt>
                <c:pt idx="1">
                  <c:v>0.41208238068426084</c:v>
                </c:pt>
                <c:pt idx="2">
                  <c:v>0.40490581081698834</c:v>
                </c:pt>
                <c:pt idx="3">
                  <c:v>0.40452303912370113</c:v>
                </c:pt>
                <c:pt idx="4">
                  <c:v>0.37786549107667633</c:v>
                </c:pt>
                <c:pt idx="5">
                  <c:v>0.34830486939940908</c:v>
                </c:pt>
                <c:pt idx="6">
                  <c:v>0.34847300456828717</c:v>
                </c:pt>
                <c:pt idx="7">
                  <c:v>0.33507999744865252</c:v>
                </c:pt>
                <c:pt idx="8">
                  <c:v>0.33721361019916796</c:v>
                </c:pt>
                <c:pt idx="9">
                  <c:v>0.32968855288566012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BB-4B95-8A00-703123D3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33872"/>
        <c:axId val="1921239856"/>
      </c:barChart>
      <c:catAx>
        <c:axId val="192123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39856"/>
        <c:crosses val="autoZero"/>
        <c:auto val="1"/>
        <c:lblAlgn val="ctr"/>
        <c:lblOffset val="100"/>
        <c:noMultiLvlLbl val="0"/>
      </c:catAx>
      <c:valAx>
        <c:axId val="19212398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33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</a:t>
            </a:r>
            <a:r>
              <a:rPr lang="es-AR" baseline="0"/>
              <a:t> en volumen principales destinos de exportación - Promedio últimos doce meses</a:t>
            </a:r>
            <a:endParaRPr lang="es-AR"/>
          </a:p>
        </c:rich>
      </c:tx>
      <c:layout>
        <c:manualLayout>
          <c:xMode val="edge"/>
          <c:yMode val="edge"/>
          <c:x val="6.8096697310195933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Estados Unidos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país'!$O$20:$T$20</c:f>
              <c:numCache>
                <c:formatCode>0.0%</c:formatCode>
                <c:ptCount val="6"/>
                <c:pt idx="0">
                  <c:v>0.31124935999061154</c:v>
                </c:pt>
                <c:pt idx="1">
                  <c:v>0.28725889596388066</c:v>
                </c:pt>
                <c:pt idx="2">
                  <c:v>0.24944453380973411</c:v>
                </c:pt>
                <c:pt idx="3">
                  <c:v>0.22416411908750783</c:v>
                </c:pt>
                <c:pt idx="4">
                  <c:v>0.16674580879506717</c:v>
                </c:pt>
                <c:pt idx="5">
                  <c:v>0.19820254389597095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1-4C16-AB98-3C2F943899B2}"/>
            </c:ext>
          </c:extLst>
        </c:ser>
        <c:ser>
          <c:idx val="1"/>
          <c:order val="1"/>
          <c:tx>
            <c:v>Reino Unido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país'!$O$38:$T$38</c:f>
              <c:numCache>
                <c:formatCode>0.0%</c:formatCode>
                <c:ptCount val="6"/>
                <c:pt idx="0">
                  <c:v>0.11841685525584231</c:v>
                </c:pt>
                <c:pt idx="1">
                  <c:v>0.13848383809635684</c:v>
                </c:pt>
                <c:pt idx="2">
                  <c:v>0.14157588796349937</c:v>
                </c:pt>
                <c:pt idx="3">
                  <c:v>0.1329125390379729</c:v>
                </c:pt>
                <c:pt idx="4">
                  <c:v>0.13219117673552125</c:v>
                </c:pt>
                <c:pt idx="5">
                  <c:v>0.18301675988414531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81-4C16-AB98-3C2F943899B2}"/>
            </c:ext>
          </c:extLst>
        </c:ser>
        <c:ser>
          <c:idx val="2"/>
          <c:order val="2"/>
          <c:tx>
            <c:v>Canadá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país'!$O$56:$T$56</c:f>
              <c:numCache>
                <c:formatCode>0.0%</c:formatCode>
                <c:ptCount val="6"/>
                <c:pt idx="0">
                  <c:v>8.3349632771199597E-2</c:v>
                </c:pt>
                <c:pt idx="1">
                  <c:v>7.6907971704123862E-2</c:v>
                </c:pt>
                <c:pt idx="2">
                  <c:v>7.6476242253325638E-2</c:v>
                </c:pt>
                <c:pt idx="3">
                  <c:v>0.1079886083829948</c:v>
                </c:pt>
                <c:pt idx="4">
                  <c:v>0.1102887689591497</c:v>
                </c:pt>
                <c:pt idx="5">
                  <c:v>0.115163451056357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81-4C16-AB98-3C2F943899B2}"/>
            </c:ext>
          </c:extLst>
        </c:ser>
        <c:ser>
          <c:idx val="3"/>
          <c:order val="3"/>
          <c:tx>
            <c:v>Brasil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país'!$O$74:$T$74</c:f>
              <c:numCache>
                <c:formatCode>0.0%</c:formatCode>
                <c:ptCount val="6"/>
                <c:pt idx="0">
                  <c:v>5.0634904053561858E-2</c:v>
                </c:pt>
                <c:pt idx="1">
                  <c:v>6.5788674273004305E-2</c:v>
                </c:pt>
                <c:pt idx="2">
                  <c:v>6.9729416117043252E-2</c:v>
                </c:pt>
                <c:pt idx="3">
                  <c:v>5.4830090013326498E-2</c:v>
                </c:pt>
                <c:pt idx="4">
                  <c:v>5.1585583669076326E-2</c:v>
                </c:pt>
                <c:pt idx="5">
                  <c:v>8.3924148644208135E-2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81-4C16-AB98-3C2F943899B2}"/>
            </c:ext>
          </c:extLst>
        </c:ser>
        <c:ser>
          <c:idx val="4"/>
          <c:order val="4"/>
          <c:tx>
            <c:v>Países Bajos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país'!$O$92:$T$92</c:f>
              <c:numCache>
                <c:formatCode>0.0%</c:formatCode>
                <c:ptCount val="6"/>
                <c:pt idx="0">
                  <c:v>4.2846607405689394E-2</c:v>
                </c:pt>
                <c:pt idx="1">
                  <c:v>4.1329022536795143E-2</c:v>
                </c:pt>
                <c:pt idx="2">
                  <c:v>3.3599920902441703E-2</c:v>
                </c:pt>
                <c:pt idx="3">
                  <c:v>2.4290318144449433E-2</c:v>
                </c:pt>
                <c:pt idx="4">
                  <c:v>2.1006067582168182E-2</c:v>
                </c:pt>
                <c:pt idx="5">
                  <c:v>2.3303082224116461E-2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81-4C16-AB98-3C2F943899B2}"/>
            </c:ext>
          </c:extLst>
        </c:ser>
        <c:ser>
          <c:idx val="5"/>
          <c:order val="5"/>
          <c:tx>
            <c:v>China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país'!$O$6:$T$6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'Exportación por país'!$O$110:$T$110</c:f>
              <c:numCache>
                <c:formatCode>0.0%</c:formatCode>
                <c:ptCount val="6"/>
                <c:pt idx="0">
                  <c:v>2.0547614703096666E-2</c:v>
                </c:pt>
                <c:pt idx="1">
                  <c:v>2.2008333220527226E-2</c:v>
                </c:pt>
                <c:pt idx="2">
                  <c:v>2.0998614905827519E-2</c:v>
                </c:pt>
                <c:pt idx="3">
                  <c:v>2.412911728538969E-2</c:v>
                </c:pt>
                <c:pt idx="4">
                  <c:v>8.0392801255257967E-2</c:v>
                </c:pt>
                <c:pt idx="5">
                  <c:v>6.6831883103329617E-2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81-4C16-AB98-3C2F9438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835952"/>
        <c:axId val="1955845200"/>
      </c:barChart>
      <c:catAx>
        <c:axId val="195583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5200"/>
        <c:crosses val="autoZero"/>
        <c:auto val="1"/>
        <c:lblAlgn val="ctr"/>
        <c:lblOffset val="100"/>
        <c:noMultiLvlLbl val="0"/>
      </c:catAx>
      <c:valAx>
        <c:axId val="195584520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5583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</a:t>
            </a:r>
            <a:r>
              <a:rPr lang="es-AR" baseline="0"/>
              <a:t> del vino de traslado tinto financiado - $ Dic 2024/Hl</a:t>
            </a:r>
          </a:p>
          <a:p>
            <a:pPr algn="l">
              <a:defRPr/>
            </a:pPr>
            <a:r>
              <a:rPr lang="es-AR" baseline="0"/>
              <a:t>Fuente: Bolsa de Comercio de Mendoza</a:t>
            </a:r>
            <a:endParaRPr lang="es-AR"/>
          </a:p>
        </c:rich>
      </c:tx>
      <c:layout>
        <c:manualLayout>
          <c:xMode val="edge"/>
          <c:yMode val="edge"/>
          <c:x val="1.139223079348577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Vino de Traslado'!$I$74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Traslado'!$A$75:$A$86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Traslado'!$I$75:$I$86</c:f>
              <c:numCache>
                <c:formatCode>#,##0</c:formatCode>
                <c:ptCount val="12"/>
                <c:pt idx="0">
                  <c:v>81584.626447458606</c:v>
                </c:pt>
                <c:pt idx="1">
                  <c:v>91247.754494292312</c:v>
                </c:pt>
                <c:pt idx="2">
                  <c:v>79239.061432583025</c:v>
                </c:pt>
                <c:pt idx="3">
                  <c:v>98824.537777097546</c:v>
                </c:pt>
                <c:pt idx="4">
                  <c:v>80198.208551723001</c:v>
                </c:pt>
                <c:pt idx="5">
                  <c:v>74365.905953144436</c:v>
                </c:pt>
                <c:pt idx="6">
                  <c:v>80448.518855054121</c:v>
                </c:pt>
                <c:pt idx="7">
                  <c:v>73054.074664788626</c:v>
                </c:pt>
                <c:pt idx="8">
                  <c:v>72134.805128349733</c:v>
                </c:pt>
                <c:pt idx="9">
                  <c:v>63523.271441791396</c:v>
                </c:pt>
                <c:pt idx="10">
                  <c:v>63901.112424769504</c:v>
                </c:pt>
                <c:pt idx="11">
                  <c:v>63048.129153070659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7-4054-939E-231C0240CB42}"/>
            </c:ext>
          </c:extLst>
        </c:ser>
        <c:ser>
          <c:idx val="1"/>
          <c:order val="1"/>
          <c:tx>
            <c:strRef>
              <c:f>'Precio Vino de Traslado'!$J$74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Traslado'!$A$75:$A$86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Traslado'!$J$75:$J$86</c:f>
              <c:numCache>
                <c:formatCode>#,##0</c:formatCode>
                <c:ptCount val="12"/>
                <c:pt idx="0">
                  <c:v>64828.631350798823</c:v>
                </c:pt>
                <c:pt idx="1">
                  <c:v>62394.199584379923</c:v>
                </c:pt>
                <c:pt idx="2">
                  <c:v>64492.077910773682</c:v>
                </c:pt>
                <c:pt idx="3">
                  <c:v>59014.794978026432</c:v>
                </c:pt>
                <c:pt idx="4">
                  <c:v>56654.322803318639</c:v>
                </c:pt>
                <c:pt idx="5">
                  <c:v>57102.322499290742</c:v>
                </c:pt>
                <c:pt idx="6">
                  <c:v>53923.005318697411</c:v>
                </c:pt>
                <c:pt idx="7">
                  <c:v>54002.863981084243</c:v>
                </c:pt>
                <c:pt idx="8">
                  <c:v>49234.633615431674</c:v>
                </c:pt>
                <c:pt idx="9">
                  <c:v>48939.691141119998</c:v>
                </c:pt>
                <c:pt idx="10">
                  <c:v>44958.177940000001</c:v>
                </c:pt>
                <c:pt idx="11">
                  <c:v>44774.559999999998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7-4054-939E-231C0240CB42}"/>
            </c:ext>
          </c:extLst>
        </c:ser>
        <c:ser>
          <c:idx val="2"/>
          <c:order val="2"/>
          <c:tx>
            <c:strRef>
              <c:f>'Precio Vino de Traslado'!$K$74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Traslado'!$A$75:$A$86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Traslado'!$K$75:$K$86</c:f>
              <c:numCache>
                <c:formatCode>#,##0</c:formatCode>
                <c:ptCount val="12"/>
                <c:pt idx="0">
                  <c:v>43182.56133464181</c:v>
                </c:pt>
                <c:pt idx="1">
                  <c:v>43867.781679342501</c:v>
                </c:pt>
                <c:pt idx="2">
                  <c:v>40434.091861076391</c:v>
                </c:pt>
                <c:pt idx="3">
                  <c:v>39278.286509497499</c:v>
                </c:pt>
                <c:pt idx="4">
                  <c:v>38862.799054546842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E7-4054-939E-231C0240C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0304"/>
        <c:axId val="1955849008"/>
      </c:lineChart>
      <c:catAx>
        <c:axId val="195584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9008"/>
        <c:crosses val="autoZero"/>
        <c:auto val="1"/>
        <c:lblAlgn val="ctr"/>
        <c:lblOffset val="100"/>
        <c:noMultiLvlLbl val="0"/>
      </c:catAx>
      <c:valAx>
        <c:axId val="19558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</a:t>
            </a:r>
            <a:r>
              <a:rPr lang="es-AR" baseline="0"/>
              <a:t> del vino de traslado blanco financiado - $ Dic 2024/Hl</a:t>
            </a:r>
          </a:p>
          <a:p>
            <a:pPr algn="l">
              <a:defRPr/>
            </a:pPr>
            <a:r>
              <a:rPr lang="es-AR" baseline="0"/>
              <a:t>Fuente: Bolsa de Comercio de Mendoza</a:t>
            </a:r>
            <a:endParaRPr lang="es-AR"/>
          </a:p>
        </c:rich>
      </c:tx>
      <c:layout>
        <c:manualLayout>
          <c:xMode val="edge"/>
          <c:yMode val="edge"/>
          <c:x val="9.644225943838302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Vino de Traslado'!$I$74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Traslado'!$A$109:$A$120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Traslado'!$I$109:$I$120</c:f>
              <c:numCache>
                <c:formatCode>#,##0</c:formatCode>
                <c:ptCount val="12"/>
                <c:pt idx="0">
                  <c:v>48273.471613682217</c:v>
                </c:pt>
                <c:pt idx="1">
                  <c:v>42532.562505514346</c:v>
                </c:pt>
                <c:pt idx="2">
                  <c:v>68497.279363677881</c:v>
                </c:pt>
                <c:pt idx="3">
                  <c:v>63255.742741690272</c:v>
                </c:pt>
                <c:pt idx="4">
                  <c:v>63075.58509348979</c:v>
                </c:pt>
                <c:pt idx="5">
                  <c:v>57525.84383284278</c:v>
                </c:pt>
                <c:pt idx="6">
                  <c:v>56263.08783346758</c:v>
                </c:pt>
                <c:pt idx="7">
                  <c:v>50846.144555888699</c:v>
                </c:pt>
                <c:pt idx="8">
                  <c:v>60747.650890193399</c:v>
                </c:pt>
                <c:pt idx="9">
                  <c:v>59722.473374197354</c:v>
                </c:pt>
                <c:pt idx="10">
                  <c:v>42187.639921735397</c:v>
                </c:pt>
                <c:pt idx="11">
                  <c:v>36204.132702756317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D-4A47-9140-965454AE39F9}"/>
            </c:ext>
          </c:extLst>
        </c:ser>
        <c:ser>
          <c:idx val="1"/>
          <c:order val="1"/>
          <c:tx>
            <c:strRef>
              <c:f>'Precio Vino de Traslado'!$J$74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Traslado'!$A$109:$A$120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Traslado'!$J$109:$J$120</c:f>
              <c:numCache>
                <c:formatCode>#,##0</c:formatCode>
                <c:ptCount val="12"/>
                <c:pt idx="0">
                  <c:v>34313.843509169878</c:v>
                </c:pt>
                <c:pt idx="1">
                  <c:v>37805.992513367019</c:v>
                </c:pt>
                <c:pt idx="2">
                  <c:v>33777.011751431579</c:v>
                </c:pt>
                <c:pt idx="3">
                  <c:v>32719.672351132995</c:v>
                </c:pt>
                <c:pt idx="4">
                  <c:v>32792.383532586296</c:v>
                </c:pt>
                <c:pt idx="5">
                  <c:v>32236.231271914377</c:v>
                </c:pt>
                <c:pt idx="6">
                  <c:v>33220.106657338343</c:v>
                </c:pt>
                <c:pt idx="7">
                  <c:v>33762.398327579744</c:v>
                </c:pt>
                <c:pt idx="8">
                  <c:v>36467.051654492156</c:v>
                </c:pt>
                <c:pt idx="9">
                  <c:v>30365.35796736</c:v>
                </c:pt>
                <c:pt idx="10">
                  <c:v>29165.526519999996</c:v>
                </c:pt>
                <c:pt idx="11">
                  <c:v>28080.620000000003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D-4A47-9140-965454AE39F9}"/>
            </c:ext>
          </c:extLst>
        </c:ser>
        <c:ser>
          <c:idx val="2"/>
          <c:order val="2"/>
          <c:tx>
            <c:strRef>
              <c:f>'Precio Vino de Traslado'!$K$74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Traslado'!$A$109:$A$120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Traslado'!$K$109:$K$120</c:f>
              <c:numCache>
                <c:formatCode>#,##0</c:formatCode>
                <c:ptCount val="12"/>
                <c:pt idx="0">
                  <c:v>28102.325809617276</c:v>
                </c:pt>
                <c:pt idx="1">
                  <c:v>25404.990723135434</c:v>
                </c:pt>
                <c:pt idx="2">
                  <c:v>24917.068851181462</c:v>
                </c:pt>
                <c:pt idx="3">
                  <c:v>27217.442921106744</c:v>
                </c:pt>
                <c:pt idx="4">
                  <c:v>32118.527625134553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D-4A47-9140-965454AE3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1392"/>
        <c:axId val="1955834864"/>
      </c:lineChart>
      <c:catAx>
        <c:axId val="195584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4864"/>
        <c:crosses val="autoZero"/>
        <c:auto val="1"/>
        <c:lblAlgn val="ctr"/>
        <c:lblOffset val="100"/>
        <c:noMultiLvlLbl val="0"/>
      </c:catAx>
      <c:valAx>
        <c:axId val="195583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del vino de traslado</a:t>
            </a:r>
            <a:r>
              <a:rPr lang="es-AR" baseline="0"/>
              <a:t> rosado financiado - $ Dic 202/Hl</a:t>
            </a:r>
          </a:p>
          <a:p>
            <a:pPr algn="l">
              <a:defRPr/>
            </a:pPr>
            <a:r>
              <a:rPr lang="es-AR" baseline="0"/>
              <a:t>Fuente: Bolsa de Comercio de Mendoza</a:t>
            </a:r>
            <a:endParaRPr lang="es-AR"/>
          </a:p>
        </c:rich>
      </c:tx>
      <c:layout>
        <c:manualLayout>
          <c:xMode val="edge"/>
          <c:yMode val="edge"/>
          <c:x val="6.9819819819819822E-4"/>
          <c:y val="9.6969696969696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Vino de Traslado'!$I$74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Traslado'!$A$92:$A$103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Traslado'!$I$92:$I$103</c:f>
              <c:numCache>
                <c:formatCode>#,##0</c:formatCode>
                <c:ptCount val="12"/>
                <c:pt idx="0">
                  <c:v>49725.880660125571</c:v>
                </c:pt>
                <c:pt idx="1">
                  <c:v>53555.879129812965</c:v>
                </c:pt>
                <c:pt idx="2">
                  <c:v>60049.117234252721</c:v>
                </c:pt>
                <c:pt idx="3">
                  <c:v>70581.980390884462</c:v>
                </c:pt>
                <c:pt idx="4">
                  <c:v>81090.710366782572</c:v>
                </c:pt>
                <c:pt idx="5">
                  <c:v>60393.718447331972</c:v>
                </c:pt>
                <c:pt idx="6">
                  <c:v>61224.823129724668</c:v>
                </c:pt>
                <c:pt idx="7">
                  <c:v>53541.1472484103</c:v>
                </c:pt>
                <c:pt idx="8">
                  <c:v>48918.147538943813</c:v>
                </c:pt>
                <c:pt idx="9">
                  <c:v>42743.092973388288</c:v>
                </c:pt>
                <c:pt idx="10">
                  <c:v>46474.611267303568</c:v>
                </c:pt>
                <c:pt idx="11">
                  <c:v>51105.22377364651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E-4D3E-A64B-1816C9715103}"/>
            </c:ext>
          </c:extLst>
        </c:ser>
        <c:ser>
          <c:idx val="1"/>
          <c:order val="1"/>
          <c:tx>
            <c:strRef>
              <c:f>'Precio Vino de Traslado'!$J$74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Traslado'!$A$92:$A$103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Traslado'!$J$92:$J$103</c:f>
              <c:numCache>
                <c:formatCode>#,##0</c:formatCode>
                <c:ptCount val="12"/>
                <c:pt idx="0">
                  <c:v>34388.98513413778</c:v>
                </c:pt>
                <c:pt idx="1">
                  <c:v>51271.147534925192</c:v>
                </c:pt>
                <c:pt idx="2">
                  <c:v>62520.546722605744</c:v>
                </c:pt>
                <c:pt idx="3">
                  <c:v>60143.108350535309</c:v>
                </c:pt>
                <c:pt idx="4">
                  <c:v>36728.807642862019</c:v>
                </c:pt>
                <c:pt idx="5">
                  <c:v>35666.607562635028</c:v>
                </c:pt>
                <c:pt idx="6">
                  <c:v>45483.086839141528</c:v>
                </c:pt>
                <c:pt idx="7">
                  <c:v>38394.151337312403</c:v>
                </c:pt>
                <c:pt idx="8">
                  <c:v>33465.570356408309</c:v>
                </c:pt>
                <c:pt idx="9">
                  <c:v>37788.625704959995</c:v>
                </c:pt>
                <c:pt idx="10">
                  <c:v>38198.679609999999</c:v>
                </c:pt>
                <c:pt idx="11">
                  <c:v>30499.309999999998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E-4D3E-A64B-1816C9715103}"/>
            </c:ext>
          </c:extLst>
        </c:ser>
        <c:ser>
          <c:idx val="2"/>
          <c:order val="2"/>
          <c:tx>
            <c:strRef>
              <c:f>'Precio Vino de Traslado'!$K$74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Traslado'!$A$92:$A$103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Traslado'!$K$92:$K$103</c:f>
              <c:numCache>
                <c:formatCode>#,##0</c:formatCode>
                <c:ptCount val="12"/>
                <c:pt idx="0">
                  <c:v>32344.131501472031</c:v>
                </c:pt>
                <c:pt idx="1">
                  <c:v>34952.523153827286</c:v>
                </c:pt>
                <c:pt idx="2">
                  <c:v>26373.461621311766</c:v>
                </c:pt>
                <c:pt idx="3">
                  <c:v>27217.442921106744</c:v>
                </c:pt>
                <c:pt idx="4">
                  <c:v>32118.527625134553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9E-4D3E-A64B-1816C971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36496"/>
        <c:axId val="1955846832"/>
      </c:lineChart>
      <c:catAx>
        <c:axId val="195583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6832"/>
        <c:crosses val="autoZero"/>
        <c:auto val="1"/>
        <c:lblAlgn val="ctr"/>
        <c:lblOffset val="100"/>
        <c:noMultiLvlLbl val="0"/>
      </c:catAx>
      <c:valAx>
        <c:axId val="19558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3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total del</a:t>
            </a:r>
            <a:r>
              <a:rPr lang="es-AR" baseline="0"/>
              <a:t> vino de traslado financiado - $ Dic 2024/Hl</a:t>
            </a:r>
          </a:p>
          <a:p>
            <a:pPr algn="l">
              <a:defRPr/>
            </a:pPr>
            <a:r>
              <a:rPr lang="es-AR" baseline="0"/>
              <a:t>Fuente: Bolsa de Comercio de Mendoza</a:t>
            </a:r>
            <a:endParaRPr lang="es-AR"/>
          </a:p>
        </c:rich>
      </c:tx>
      <c:layout>
        <c:manualLayout>
          <c:xMode val="edge"/>
          <c:yMode val="edge"/>
          <c:x val="1.6636248297737734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'Precio Vino de Traslado'!$I$74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Traslado'!$A$126:$A$137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Traslado'!$I$126:$I$137</c:f>
              <c:numCache>
                <c:formatCode>#,##0</c:formatCode>
                <c:ptCount val="12"/>
                <c:pt idx="0">
                  <c:v>64751.075616798465</c:v>
                </c:pt>
                <c:pt idx="1">
                  <c:v>73519.83179866476</c:v>
                </c:pt>
                <c:pt idx="2">
                  <c:v>76040.988373138374</c:v>
                </c:pt>
                <c:pt idx="3">
                  <c:v>76926.910194416356</c:v>
                </c:pt>
                <c:pt idx="4">
                  <c:v>76349.759816133985</c:v>
                </c:pt>
                <c:pt idx="5">
                  <c:v>67512.435754685692</c:v>
                </c:pt>
                <c:pt idx="6">
                  <c:v>65734.690642641552</c:v>
                </c:pt>
                <c:pt idx="7">
                  <c:v>58167.778942026373</c:v>
                </c:pt>
                <c:pt idx="8">
                  <c:v>61461.682408901805</c:v>
                </c:pt>
                <c:pt idx="9">
                  <c:v>55085.297190463411</c:v>
                </c:pt>
                <c:pt idx="10">
                  <c:v>50779.456284273772</c:v>
                </c:pt>
                <c:pt idx="11">
                  <c:v>47126.567180208949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C-4144-8A3E-86C4B0E4C231}"/>
            </c:ext>
          </c:extLst>
        </c:ser>
        <c:ser>
          <c:idx val="1"/>
          <c:order val="1"/>
          <c:tx>
            <c:strRef>
              <c:f>'Precio Vino de Traslado'!$J$74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'Precio Vino de Traslado'!$A$126:$A$137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Traslado'!$J$126:$J$137</c:f>
              <c:numCache>
                <c:formatCode>#,##0</c:formatCode>
                <c:ptCount val="12"/>
                <c:pt idx="0">
                  <c:v>55687.883252446889</c:v>
                </c:pt>
                <c:pt idx="1">
                  <c:v>53114.325684079638</c:v>
                </c:pt>
                <c:pt idx="2">
                  <c:v>55265.150176991003</c:v>
                </c:pt>
                <c:pt idx="3">
                  <c:v>48855.834098731924</c:v>
                </c:pt>
                <c:pt idx="4">
                  <c:v>48330.130688445206</c:v>
                </c:pt>
                <c:pt idx="5">
                  <c:v>48903.086218147109</c:v>
                </c:pt>
                <c:pt idx="6">
                  <c:v>45403.263545338334</c:v>
                </c:pt>
                <c:pt idx="7">
                  <c:v>46358.700291233734</c:v>
                </c:pt>
                <c:pt idx="8">
                  <c:v>40143.073493452794</c:v>
                </c:pt>
                <c:pt idx="9">
                  <c:v>42267.489372159995</c:v>
                </c:pt>
                <c:pt idx="10">
                  <c:v>39120.80236999999</c:v>
                </c:pt>
                <c:pt idx="11">
                  <c:v>37528.51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C-4144-8A3E-86C4B0E4C231}"/>
            </c:ext>
          </c:extLst>
        </c:ser>
        <c:ser>
          <c:idx val="2"/>
          <c:order val="2"/>
          <c:tx>
            <c:strRef>
              <c:f>'Precio Vino de Traslado'!$K$74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cat>
            <c:strRef>
              <c:f>'Precio Vino de Traslado'!$A$126:$A$137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'Precio Vino de Traslado'!$K$126:$K$137</c:f>
              <c:numCache>
                <c:formatCode>#,##0</c:formatCode>
                <c:ptCount val="12"/>
                <c:pt idx="0">
                  <c:v>39067.095191364089</c:v>
                </c:pt>
                <c:pt idx="1">
                  <c:v>39834.98106292935</c:v>
                </c:pt>
                <c:pt idx="2">
                  <c:v>37122.50361501766</c:v>
                </c:pt>
                <c:pt idx="3">
                  <c:v>36648.557254979649</c:v>
                </c:pt>
                <c:pt idx="4">
                  <c:v>35254.419870930033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C-4144-8A3E-86C4B0E4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843024"/>
        <c:axId val="1955858800"/>
      </c:lineChart>
      <c:catAx>
        <c:axId val="195584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58800"/>
        <c:crosses val="autoZero"/>
        <c:auto val="1"/>
        <c:lblAlgn val="ctr"/>
        <c:lblOffset val="100"/>
        <c:noMultiLvlLbl val="0"/>
      </c:catAx>
      <c:valAx>
        <c:axId val="195585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5584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de vino varietal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tipo'!$O$11:$X$11</c:f>
              <c:numCache>
                <c:formatCode>0.0</c:formatCode>
                <c:ptCount val="10"/>
                <c:pt idx="0">
                  <c:v>220.226887</c:v>
                </c:pt>
                <c:pt idx="1">
                  <c:v>197.043813</c:v>
                </c:pt>
                <c:pt idx="2">
                  <c:v>191.2817</c:v>
                </c:pt>
                <c:pt idx="3">
                  <c:v>198.09180000000001</c:v>
                </c:pt>
                <c:pt idx="4">
                  <c:v>221.81550000000001</c:v>
                </c:pt>
                <c:pt idx="5">
                  <c:v>263.24699999999996</c:v>
                </c:pt>
                <c:pt idx="6">
                  <c:v>256.20669999999996</c:v>
                </c:pt>
                <c:pt idx="7">
                  <c:v>252.71629999999999</c:v>
                </c:pt>
                <c:pt idx="8">
                  <c:v>229.66759999999999</c:v>
                </c:pt>
                <c:pt idx="9">
                  <c:v>231.26990000000001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de vino sin mención varietal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tipo'!$O$29:$X$29</c:f>
              <c:numCache>
                <c:formatCode>0.0</c:formatCode>
                <c:ptCount val="10"/>
                <c:pt idx="0">
                  <c:v>730.49733600000002</c:v>
                </c:pt>
                <c:pt idx="1">
                  <c:v>665.58010000000002</c:v>
                </c:pt>
                <c:pt idx="2">
                  <c:v>650.15050000000008</c:v>
                </c:pt>
                <c:pt idx="3">
                  <c:v>618.24580000000003</c:v>
                </c:pt>
                <c:pt idx="4">
                  <c:v>640.9507000000001</c:v>
                </c:pt>
                <c:pt idx="5">
                  <c:v>602.99790000000007</c:v>
                </c:pt>
                <c:pt idx="6">
                  <c:v>553.85470000000009</c:v>
                </c:pt>
                <c:pt idx="7">
                  <c:v>501.35059999999999</c:v>
                </c:pt>
                <c:pt idx="8">
                  <c:v>499.68599999999998</c:v>
                </c:pt>
                <c:pt idx="9">
                  <c:v>505.4203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de vino espumante y gasificado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tipo'!$O$47:$X$47</c:f>
              <c:numCache>
                <c:formatCode>0.0</c:formatCode>
                <c:ptCount val="10"/>
                <c:pt idx="0">
                  <c:v>47.439907000000005</c:v>
                </c:pt>
                <c:pt idx="1">
                  <c:v>43.472369999999998</c:v>
                </c:pt>
                <c:pt idx="2">
                  <c:v>37.405699999999996</c:v>
                </c:pt>
                <c:pt idx="3">
                  <c:v>28.703700000000001</c:v>
                </c:pt>
                <c:pt idx="4">
                  <c:v>28.497299999999999</c:v>
                </c:pt>
                <c:pt idx="5">
                  <c:v>29.444099999999999</c:v>
                </c:pt>
                <c:pt idx="6">
                  <c:v>36.529499999999999</c:v>
                </c:pt>
                <c:pt idx="7">
                  <c:v>38.155500000000004</c:v>
                </c:pt>
                <c:pt idx="8">
                  <c:v>33.430799999999998</c:v>
                </c:pt>
                <c:pt idx="9">
                  <c:v>27.914200000000001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del total de vino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tipo'!$O$65:$X$65</c:f>
              <c:numCache>
                <c:formatCode>#,##0.0</c:formatCode>
                <c:ptCount val="10"/>
                <c:pt idx="0">
                  <c:v>1001.8343880000001</c:v>
                </c:pt>
                <c:pt idx="1">
                  <c:v>909.51599999999985</c:v>
                </c:pt>
                <c:pt idx="2">
                  <c:v>883.15359999999998</c:v>
                </c:pt>
                <c:pt idx="3">
                  <c:v>848.56669999999997</c:v>
                </c:pt>
                <c:pt idx="4">
                  <c:v>894.92180000000008</c:v>
                </c:pt>
                <c:pt idx="5">
                  <c:v>900.47329999999999</c:v>
                </c:pt>
                <c:pt idx="6">
                  <c:v>851.22109999999998</c:v>
                </c:pt>
                <c:pt idx="7">
                  <c:v>796.83029999999997</c:v>
                </c:pt>
                <c:pt idx="8">
                  <c:v>765.81309999999996</c:v>
                </c:pt>
                <c:pt idx="9">
                  <c:v>769.20948899999996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2B8-AA96-9D31284F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5940815"/>
        <c:axId val="435933327"/>
      </c:barChart>
      <c:catAx>
        <c:axId val="435940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5933327"/>
        <c:crosses val="autoZero"/>
        <c:auto val="1"/>
        <c:lblAlgn val="ctr"/>
        <c:lblOffset val="100"/>
        <c:tickMarkSkip val="1"/>
        <c:noMultiLvlLbl val="0"/>
      </c:catAx>
      <c:valAx>
        <c:axId val="435933327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3594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vino varietal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'Despacho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tipo'!$C$85:$K$85</c:f>
              <c:numCache>
                <c:formatCode>0.0%</c:formatCode>
                <c:ptCount val="9"/>
                <c:pt idx="0">
                  <c:v>-0.13671664014181972</c:v>
                </c:pt>
                <c:pt idx="1">
                  <c:v>3.8909498889692751E-2</c:v>
                </c:pt>
                <c:pt idx="2">
                  <c:v>0.12372416358605953</c:v>
                </c:pt>
                <c:pt idx="3">
                  <c:v>7.5665959757926782E-2</c:v>
                </c:pt>
                <c:pt idx="4">
                  <c:v>0.24394290206940306</c:v>
                </c:pt>
                <c:pt idx="5">
                  <c:v>6.4722629726485792E-2</c:v>
                </c:pt>
                <c:pt idx="6">
                  <c:v>-0.18116664215966594</c:v>
                </c:pt>
                <c:pt idx="7">
                  <c:v>-9.6773192333699076E-2</c:v>
                </c:pt>
                <c:pt idx="8">
                  <c:v>9.659216423588779E-2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F-4363-87A9-DBCB4CD4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812783"/>
        <c:axId val="57080318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'Despacho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tipo'!$C$80:$K$80</c:f>
              <c:numCache>
                <c:formatCode>0.0</c:formatCode>
                <c:ptCount val="9"/>
                <c:pt idx="0">
                  <c:v>33.120113000000003</c:v>
                </c:pt>
                <c:pt idx="1">
                  <c:v>34.408799999999999</c:v>
                </c:pt>
                <c:pt idx="2">
                  <c:v>38.666000000000004</c:v>
                </c:pt>
                <c:pt idx="3">
                  <c:v>41.591700000000003</c:v>
                </c:pt>
                <c:pt idx="4">
                  <c:v>51.737699999999997</c:v>
                </c:pt>
                <c:pt idx="5">
                  <c:v>55.086300000000001</c:v>
                </c:pt>
                <c:pt idx="6">
                  <c:v>45.106499999999997</c:v>
                </c:pt>
                <c:pt idx="7">
                  <c:v>40.741399999999999</c:v>
                </c:pt>
                <c:pt idx="8">
                  <c:v>44.676699999999997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F-4363-87A9-DBCB4CD4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49247"/>
        <c:axId val="1121661247"/>
      </c:lineChart>
      <c:catAx>
        <c:axId val="112164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61247"/>
        <c:crosses val="autoZero"/>
        <c:auto val="1"/>
        <c:lblAlgn val="ctr"/>
        <c:lblOffset val="100"/>
        <c:noMultiLvlLbl val="0"/>
      </c:catAx>
      <c:valAx>
        <c:axId val="11216612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49247"/>
        <c:crosses val="autoZero"/>
        <c:crossBetween val="between"/>
      </c:valAx>
      <c:valAx>
        <c:axId val="57080318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812783"/>
        <c:crosses val="max"/>
        <c:crossBetween val="between"/>
      </c:valAx>
      <c:catAx>
        <c:axId val="570812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80318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Blanco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2.374890638670162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 mención varietal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color'!$O$20:$X$20</c:f>
              <c:numCache>
                <c:formatCode>0.0%</c:formatCode>
                <c:ptCount val="10"/>
                <c:pt idx="0">
                  <c:v>0.17600611429697696</c:v>
                </c:pt>
                <c:pt idx="1">
                  <c:v>0.21490148446716639</c:v>
                </c:pt>
                <c:pt idx="2">
                  <c:v>0.21727564310707764</c:v>
                </c:pt>
                <c:pt idx="3">
                  <c:v>0.23582960780426299</c:v>
                </c:pt>
                <c:pt idx="4">
                  <c:v>0.25198853523262049</c:v>
                </c:pt>
                <c:pt idx="5">
                  <c:v>0.29172289582362015</c:v>
                </c:pt>
                <c:pt idx="6">
                  <c:v>0.30981230561947293</c:v>
                </c:pt>
                <c:pt idx="7">
                  <c:v>0.30839600154381008</c:v>
                </c:pt>
                <c:pt idx="8">
                  <c:v>0.29581797056608811</c:v>
                </c:pt>
                <c:pt idx="9">
                  <c:v>0.29643748344444959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B-49F7-82BA-804314B61200}"/>
            </c:ext>
          </c:extLst>
        </c:ser>
        <c:ser>
          <c:idx val="1"/>
          <c:order val="1"/>
          <c:tx>
            <c:v>Varietal</c:v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color'!$O$38:$X$38</c:f>
              <c:numCache>
                <c:formatCode>0.0%</c:formatCode>
                <c:ptCount val="10"/>
                <c:pt idx="0">
                  <c:v>3.1228513773598941E-2</c:v>
                </c:pt>
                <c:pt idx="1">
                  <c:v>3.2342981474339283E-2</c:v>
                </c:pt>
                <c:pt idx="2">
                  <c:v>3.4956202098364149E-2</c:v>
                </c:pt>
                <c:pt idx="3">
                  <c:v>4.0059970295098418E-2</c:v>
                </c:pt>
                <c:pt idx="4">
                  <c:v>3.9747254997965005E-2</c:v>
                </c:pt>
                <c:pt idx="5">
                  <c:v>4.4315645781076989E-2</c:v>
                </c:pt>
                <c:pt idx="6">
                  <c:v>4.6829657391380952E-2</c:v>
                </c:pt>
                <c:pt idx="7">
                  <c:v>4.5037223965122365E-2</c:v>
                </c:pt>
                <c:pt idx="8">
                  <c:v>4.3876825208147924E-2</c:v>
                </c:pt>
                <c:pt idx="9">
                  <c:v>4.7181222059648219E-2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B-49F7-82BA-804314B61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34416"/>
        <c:axId val="1921218640"/>
      </c:barChart>
      <c:catAx>
        <c:axId val="192123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8640"/>
        <c:crosses val="autoZero"/>
        <c:auto val="1"/>
        <c:lblAlgn val="ctr"/>
        <c:lblOffset val="100"/>
        <c:noMultiLvlLbl val="0"/>
      </c:catAx>
      <c:valAx>
        <c:axId val="19212186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3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vino sin</a:t>
            </a:r>
            <a:r>
              <a:rPr lang="es-AR" baseline="0"/>
              <a:t> mención </a:t>
            </a:r>
            <a:r>
              <a:rPr lang="es-AR"/>
              <a:t>varietal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'Despacho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tipo'!$C$102:$K$102</c:f>
              <c:numCache>
                <c:formatCode>0.0%</c:formatCode>
                <c:ptCount val="9"/>
                <c:pt idx="0">
                  <c:v>-0.10331678775054998</c:v>
                </c:pt>
                <c:pt idx="1">
                  <c:v>-1.2882209731294725E-2</c:v>
                </c:pt>
                <c:pt idx="2">
                  <c:v>-2.8966846820124292E-3</c:v>
                </c:pt>
                <c:pt idx="3">
                  <c:v>4.4047707577375972E-2</c:v>
                </c:pt>
                <c:pt idx="4">
                  <c:v>-0.19163947925313551</c:v>
                </c:pt>
                <c:pt idx="5">
                  <c:v>2.0615296691785856E-2</c:v>
                </c:pt>
                <c:pt idx="6">
                  <c:v>-0.10677397881996964</c:v>
                </c:pt>
                <c:pt idx="7">
                  <c:v>-1.1265155251562353E-2</c:v>
                </c:pt>
                <c:pt idx="8">
                  <c:v>4.8379684826292513E-2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F-4363-87A9-DBCB4CD4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812783"/>
        <c:axId val="57080318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'Despacho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tipo'!$C$97:$K$97</c:f>
              <c:numCache>
                <c:formatCode>0.0</c:formatCode>
                <c:ptCount val="9"/>
                <c:pt idx="0">
                  <c:v>146.18610000000001</c:v>
                </c:pt>
                <c:pt idx="1">
                  <c:v>144.30289999999999</c:v>
                </c:pt>
                <c:pt idx="2">
                  <c:v>143.88490000000002</c:v>
                </c:pt>
                <c:pt idx="3">
                  <c:v>150.2227</c:v>
                </c:pt>
                <c:pt idx="4">
                  <c:v>121.4341</c:v>
                </c:pt>
                <c:pt idx="5">
                  <c:v>123.9375</c:v>
                </c:pt>
                <c:pt idx="6">
                  <c:v>110.70420000000001</c:v>
                </c:pt>
                <c:pt idx="7">
                  <c:v>109.45710000000001</c:v>
                </c:pt>
                <c:pt idx="8">
                  <c:v>114.7526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F-4363-87A9-DBCB4CD4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49247"/>
        <c:axId val="1121661247"/>
      </c:lineChart>
      <c:catAx>
        <c:axId val="112164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61247"/>
        <c:crosses val="autoZero"/>
        <c:auto val="1"/>
        <c:lblAlgn val="ctr"/>
        <c:lblOffset val="100"/>
        <c:noMultiLvlLbl val="0"/>
      </c:catAx>
      <c:valAx>
        <c:axId val="11216612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49247"/>
        <c:crosses val="autoZero"/>
        <c:crossBetween val="between"/>
      </c:valAx>
      <c:valAx>
        <c:axId val="57080318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812783"/>
        <c:crosses val="max"/>
        <c:crossBetween val="between"/>
      </c:valAx>
      <c:catAx>
        <c:axId val="570812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80318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vino espumante y gasificado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'Despacho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tipo'!$C$119:$K$119</c:f>
              <c:numCache>
                <c:formatCode>0.0%</c:formatCode>
                <c:ptCount val="9"/>
                <c:pt idx="0">
                  <c:v>-0.16510533798233951</c:v>
                </c:pt>
                <c:pt idx="1">
                  <c:v>-0.13526275308534363</c:v>
                </c:pt>
                <c:pt idx="2">
                  <c:v>-0.28347361720186737</c:v>
                </c:pt>
                <c:pt idx="3">
                  <c:v>2.9614274080103087E-4</c:v>
                </c:pt>
                <c:pt idx="4">
                  <c:v>0.27505982779463656</c:v>
                </c:pt>
                <c:pt idx="5">
                  <c:v>0.22226307031461623</c:v>
                </c:pt>
                <c:pt idx="6">
                  <c:v>-0.13207427693963825</c:v>
                </c:pt>
                <c:pt idx="7">
                  <c:v>-0.27038266515886633</c:v>
                </c:pt>
                <c:pt idx="8">
                  <c:v>-1.2124393780310827E-2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F-4363-87A9-DBCB4CD4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812783"/>
        <c:axId val="57080318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'Despacho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tipo'!$C$114:$K$114</c:f>
              <c:numCache>
                <c:formatCode>0.0</c:formatCode>
                <c:ptCount val="9"/>
                <c:pt idx="0">
                  <c:v>6.53979</c:v>
                </c:pt>
                <c:pt idx="1">
                  <c:v>5.6552000000000007</c:v>
                </c:pt>
                <c:pt idx="2">
                  <c:v>4.0521000000000003</c:v>
                </c:pt>
                <c:pt idx="3">
                  <c:v>4.0533000000000001</c:v>
                </c:pt>
                <c:pt idx="4">
                  <c:v>5.1682000000000006</c:v>
                </c:pt>
                <c:pt idx="5">
                  <c:v>6.3169000000000004</c:v>
                </c:pt>
                <c:pt idx="6">
                  <c:v>5.4825999999999997</c:v>
                </c:pt>
                <c:pt idx="7">
                  <c:v>4.0001999999999995</c:v>
                </c:pt>
                <c:pt idx="8">
                  <c:v>3.9517000000000002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F-4363-87A9-DBCB4CD4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49247"/>
        <c:axId val="1121661247"/>
      </c:lineChart>
      <c:catAx>
        <c:axId val="112164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61247"/>
        <c:crosses val="autoZero"/>
        <c:auto val="1"/>
        <c:lblAlgn val="ctr"/>
        <c:lblOffset val="100"/>
        <c:noMultiLvlLbl val="0"/>
      </c:catAx>
      <c:valAx>
        <c:axId val="11216612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49247"/>
        <c:crosses val="autoZero"/>
        <c:crossBetween val="between"/>
      </c:valAx>
      <c:valAx>
        <c:axId val="57080318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812783"/>
        <c:crosses val="max"/>
        <c:crossBetween val="between"/>
      </c:valAx>
      <c:catAx>
        <c:axId val="570812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80318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doméstico total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'Despacho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tipo'!$C$136:$K$136</c:f>
              <c:numCache>
                <c:formatCode>0.0%</c:formatCode>
                <c:ptCount val="9"/>
                <c:pt idx="0">
                  <c:v>-7.9821536542021843E-3</c:v>
                </c:pt>
                <c:pt idx="1">
                  <c:v>6.7227417084647634E-4</c:v>
                </c:pt>
                <c:pt idx="2">
                  <c:v>2.0390797380718251E-3</c:v>
                </c:pt>
                <c:pt idx="3">
                  <c:v>6.7442016711172226E-3</c:v>
                </c:pt>
                <c:pt idx="4">
                  <c:v>-4.4138924551710979E-3</c:v>
                </c:pt>
                <c:pt idx="5">
                  <c:v>-3.4313459328475515E-3</c:v>
                </c:pt>
                <c:pt idx="6">
                  <c:v>-4.1268311332867125E-3</c:v>
                </c:pt>
                <c:pt idx="7">
                  <c:v>-1.5205448637111152E-3</c:v>
                </c:pt>
                <c:pt idx="8">
                  <c:v>4.2676432756729721E-3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F-4363-87A9-DBCB4CD4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812783"/>
        <c:axId val="57080318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'Despacho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tipo'!$C$131:$K$131</c:f>
              <c:numCache>
                <c:formatCode>#,##0</c:formatCode>
                <c:ptCount val="9"/>
                <c:pt idx="0">
                  <c:v>2133.0583000000001</c:v>
                </c:pt>
                <c:pt idx="1">
                  <c:v>2134.4922999999999</c:v>
                </c:pt>
                <c:pt idx="2">
                  <c:v>2138.8447000000001</c:v>
                </c:pt>
                <c:pt idx="3">
                  <c:v>2153.2695000000003</c:v>
                </c:pt>
                <c:pt idx="4">
                  <c:v>2143.7652000000003</c:v>
                </c:pt>
                <c:pt idx="5">
                  <c:v>2136.4092000000001</c:v>
                </c:pt>
                <c:pt idx="6">
                  <c:v>2127.5925999999999</c:v>
                </c:pt>
                <c:pt idx="7">
                  <c:v>2124.3575000000001</c:v>
                </c:pt>
                <c:pt idx="8">
                  <c:v>2133.4235000000003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F-4363-87A9-DBCB4CD4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49247"/>
        <c:axId val="1121661247"/>
      </c:lineChart>
      <c:catAx>
        <c:axId val="112164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61247"/>
        <c:crosses val="autoZero"/>
        <c:auto val="1"/>
        <c:lblAlgn val="ctr"/>
        <c:lblOffset val="100"/>
        <c:noMultiLvlLbl val="0"/>
      </c:catAx>
      <c:valAx>
        <c:axId val="11216612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49247"/>
        <c:crosses val="autoZero"/>
        <c:crossBetween val="between"/>
      </c:valAx>
      <c:valAx>
        <c:axId val="57080318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812783"/>
        <c:crosses val="max"/>
        <c:crossBetween val="between"/>
      </c:valAx>
      <c:catAx>
        <c:axId val="570812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80318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en damajuana</a:t>
            </a:r>
          </a:p>
          <a:p>
            <a:pPr>
              <a:defRPr/>
            </a:pPr>
            <a:r>
              <a:rPr lang="es-AR"/>
              <a:t>MAT Abril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envase'!$O$10:$X$10</c:f>
              <c:numCache>
                <c:formatCode>0.0</c:formatCode>
                <c:ptCount val="10"/>
                <c:pt idx="0">
                  <c:v>35.046933333333335</c:v>
                </c:pt>
                <c:pt idx="1">
                  <c:v>38.073800000000006</c:v>
                </c:pt>
                <c:pt idx="2">
                  <c:v>35.293300000000002</c:v>
                </c:pt>
                <c:pt idx="3">
                  <c:v>32.191100000000006</c:v>
                </c:pt>
                <c:pt idx="4">
                  <c:v>30.895400000000002</c:v>
                </c:pt>
                <c:pt idx="5">
                  <c:v>35.610799999999998</c:v>
                </c:pt>
                <c:pt idx="6">
                  <c:v>31.398099999999999</c:v>
                </c:pt>
                <c:pt idx="7">
                  <c:v>28.365299999999998</c:v>
                </c:pt>
                <c:pt idx="8">
                  <c:v>25.390500000000003</c:v>
                </c:pt>
                <c:pt idx="9">
                  <c:v>22.231399999999997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en botella</a:t>
            </a:r>
          </a:p>
          <a:p>
            <a:pPr>
              <a:defRPr/>
            </a:pPr>
            <a:r>
              <a:rPr lang="es-AR"/>
              <a:t>MAT Mayo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envase'!$O$29:$X$29</c:f>
              <c:numCache>
                <c:formatCode>0.0</c:formatCode>
                <c:ptCount val="10"/>
                <c:pt idx="0">
                  <c:v>501.5495777777777</c:v>
                </c:pt>
                <c:pt idx="1">
                  <c:v>493.44589999999999</c:v>
                </c:pt>
                <c:pt idx="2">
                  <c:v>489.04259999999999</c:v>
                </c:pt>
                <c:pt idx="3">
                  <c:v>473.26440000000002</c:v>
                </c:pt>
                <c:pt idx="4">
                  <c:v>515.06629999999996</c:v>
                </c:pt>
                <c:pt idx="5">
                  <c:v>554.66430000000003</c:v>
                </c:pt>
                <c:pt idx="6">
                  <c:v>513.38840000000005</c:v>
                </c:pt>
                <c:pt idx="7">
                  <c:v>496.99290000000002</c:v>
                </c:pt>
                <c:pt idx="8">
                  <c:v>475.64160000000004</c:v>
                </c:pt>
                <c:pt idx="9">
                  <c:v>496.73099999999999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en tetrabrik</a:t>
            </a:r>
          </a:p>
          <a:p>
            <a:pPr>
              <a:defRPr/>
            </a:pPr>
            <a:r>
              <a:rPr lang="es-AR"/>
              <a:t>MAT Mayo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envase'!$O$47:$X$47</c:f>
              <c:numCache>
                <c:formatCode>0.0</c:formatCode>
                <c:ptCount val="10"/>
                <c:pt idx="0">
                  <c:v>403.54444444444442</c:v>
                </c:pt>
                <c:pt idx="1">
                  <c:v>376.27509199999997</c:v>
                </c:pt>
                <c:pt idx="2">
                  <c:v>358.21130000000005</c:v>
                </c:pt>
                <c:pt idx="3">
                  <c:v>342.2183</c:v>
                </c:pt>
                <c:pt idx="4">
                  <c:v>347.13610000000006</c:v>
                </c:pt>
                <c:pt idx="5">
                  <c:v>306.01940000000002</c:v>
                </c:pt>
                <c:pt idx="6">
                  <c:v>301.72719999999998</c:v>
                </c:pt>
                <c:pt idx="7">
                  <c:v>265.46640000000002</c:v>
                </c:pt>
                <c:pt idx="8">
                  <c:v>262.39640000000003</c:v>
                </c:pt>
                <c:pt idx="9">
                  <c:v>247.29609999999997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en otros envases</a:t>
            </a:r>
          </a:p>
          <a:p>
            <a:pPr>
              <a:defRPr/>
            </a:pPr>
            <a:r>
              <a:rPr lang="es-AR"/>
              <a:t>MAT Mayo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envase'!$O$65:$X$65</c:f>
              <c:numCache>
                <c:formatCode>0.0</c:formatCode>
                <c:ptCount val="10"/>
                <c:pt idx="0">
                  <c:v>1.7331555555557259</c:v>
                </c:pt>
                <c:pt idx="1">
                  <c:v>2.4041079999999853</c:v>
                </c:pt>
                <c:pt idx="2">
                  <c:v>1.0600999999999674</c:v>
                </c:pt>
                <c:pt idx="3">
                  <c:v>2.4025000000000043</c:v>
                </c:pt>
                <c:pt idx="4">
                  <c:v>1.7861000000000073</c:v>
                </c:pt>
                <c:pt idx="5">
                  <c:v>4.1954999999999991</c:v>
                </c:pt>
                <c:pt idx="6">
                  <c:v>5.0203000000000069</c:v>
                </c:pt>
                <c:pt idx="7">
                  <c:v>5.4226999999999883</c:v>
                </c:pt>
                <c:pt idx="8">
                  <c:v>3.5060999999999991</c:v>
                </c:pt>
                <c:pt idx="9">
                  <c:v>3.4106890000000192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total</a:t>
            </a:r>
            <a:r>
              <a:rPr lang="es-AR" baseline="0"/>
              <a:t> de vino</a:t>
            </a:r>
            <a:endParaRPr lang="es-AR"/>
          </a:p>
          <a:p>
            <a:pPr>
              <a:defRPr/>
            </a:pPr>
            <a:r>
              <a:rPr lang="es-AR"/>
              <a:t>MAT Mayo - MM litros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envase'!$O$83:$X$83</c:f>
              <c:numCache>
                <c:formatCode>#,##0.0</c:formatCode>
                <c:ptCount val="10"/>
                <c:pt idx="0">
                  <c:v>938.92403333333334</c:v>
                </c:pt>
                <c:pt idx="1">
                  <c:v>909.51599999999985</c:v>
                </c:pt>
                <c:pt idx="2">
                  <c:v>883.15359999999998</c:v>
                </c:pt>
                <c:pt idx="3">
                  <c:v>848.56669999999997</c:v>
                </c:pt>
                <c:pt idx="4">
                  <c:v>894.92180000000008</c:v>
                </c:pt>
                <c:pt idx="5">
                  <c:v>900.47329999999999</c:v>
                </c:pt>
                <c:pt idx="6">
                  <c:v>851.22109999999998</c:v>
                </c:pt>
                <c:pt idx="7">
                  <c:v>796.83029999999997</c:v>
                </c:pt>
                <c:pt idx="8" formatCode="0.0">
                  <c:v>765.81309999999996</c:v>
                </c:pt>
                <c:pt idx="9" formatCode="0.0">
                  <c:v>769.20948899999996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4-4465-9848-8B2E1AC7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472591"/>
        <c:axId val="261473839"/>
      </c:barChart>
      <c:catAx>
        <c:axId val="26147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61473839"/>
        <c:crosses val="autoZero"/>
        <c:auto val="1"/>
        <c:lblAlgn val="ctr"/>
        <c:lblOffset val="100"/>
        <c:tickMarkSkip val="1"/>
        <c:noMultiLvlLbl val="0"/>
      </c:catAx>
      <c:valAx>
        <c:axId val="261473839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2614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vino envasado en damajuana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'Despacho por envase'!$C$98:$K$98</c:f>
              <c:numCache>
                <c:formatCode>0.0</c:formatCode>
                <c:ptCount val="9"/>
                <c:pt idx="0">
                  <c:v>8.2279</c:v>
                </c:pt>
                <c:pt idx="1">
                  <c:v>7.7675000000000001</c:v>
                </c:pt>
                <c:pt idx="2">
                  <c:v>7.5384999999999991</c:v>
                </c:pt>
                <c:pt idx="3">
                  <c:v>6.6530999999999993</c:v>
                </c:pt>
                <c:pt idx="4">
                  <c:v>6.8464999999999998</c:v>
                </c:pt>
                <c:pt idx="5">
                  <c:v>6.6273</c:v>
                </c:pt>
                <c:pt idx="6">
                  <c:v>6.1451999999999991</c:v>
                </c:pt>
                <c:pt idx="7">
                  <c:v>4.4094999999999995</c:v>
                </c:pt>
                <c:pt idx="8">
                  <c:v>4.7942</c:v>
                </c:pt>
              </c:numCache>
            </c:numRef>
          </c:cat>
          <c:val>
            <c:numRef>
              <c:f>'Despacho por envase'!$C$103:$K$103</c:f>
              <c:numCache>
                <c:formatCode>0.0%</c:formatCode>
                <c:ptCount val="9"/>
                <c:pt idx="0">
                  <c:v>8.8130661905706731E-2</c:v>
                </c:pt>
                <c:pt idx="1">
                  <c:v>-5.5955954739362435E-2</c:v>
                </c:pt>
                <c:pt idx="2">
                  <c:v>-2.9481815255874011E-2</c:v>
                </c:pt>
                <c:pt idx="3">
                  <c:v>-0.11745042117132054</c:v>
                </c:pt>
                <c:pt idx="4">
                  <c:v>2.9069155731914487E-2</c:v>
                </c:pt>
                <c:pt idx="5">
                  <c:v>-3.2016358723435334E-2</c:v>
                </c:pt>
                <c:pt idx="6">
                  <c:v>-7.2744556606763044E-2</c:v>
                </c:pt>
                <c:pt idx="7">
                  <c:v>-0.28244808956584</c:v>
                </c:pt>
                <c:pt idx="8">
                  <c:v>8.7243451638507885E-2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7-43C5-AA87-C2F061D82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812783"/>
        <c:axId val="57080318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'Despacho por envase'!$C$97:$K$97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envase'!$C$98:$K$98</c:f>
              <c:numCache>
                <c:formatCode>0.0</c:formatCode>
                <c:ptCount val="9"/>
                <c:pt idx="0">
                  <c:v>8.2279</c:v>
                </c:pt>
                <c:pt idx="1">
                  <c:v>7.7675000000000001</c:v>
                </c:pt>
                <c:pt idx="2">
                  <c:v>7.5384999999999991</c:v>
                </c:pt>
                <c:pt idx="3">
                  <c:v>6.6530999999999993</c:v>
                </c:pt>
                <c:pt idx="4">
                  <c:v>6.8464999999999998</c:v>
                </c:pt>
                <c:pt idx="5">
                  <c:v>6.6273</c:v>
                </c:pt>
                <c:pt idx="6">
                  <c:v>6.1451999999999991</c:v>
                </c:pt>
                <c:pt idx="7">
                  <c:v>4.4094999999999995</c:v>
                </c:pt>
                <c:pt idx="8">
                  <c:v>4.7942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7-43C5-AA87-C2F061D82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49247"/>
        <c:axId val="1121661247"/>
      </c:lineChart>
      <c:catAx>
        <c:axId val="112164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61247"/>
        <c:crosses val="autoZero"/>
        <c:auto val="1"/>
        <c:lblAlgn val="ctr"/>
        <c:lblOffset val="100"/>
        <c:noMultiLvlLbl val="0"/>
      </c:catAx>
      <c:valAx>
        <c:axId val="11216612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49247"/>
        <c:crosses val="autoZero"/>
        <c:crossBetween val="between"/>
      </c:valAx>
      <c:valAx>
        <c:axId val="57080318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812783"/>
        <c:crosses val="max"/>
        <c:crossBetween val="between"/>
      </c:valAx>
      <c:catAx>
        <c:axId val="570812783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7080318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vino envasado en botella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'Despacho por envase'!$C$98:$K$98</c:f>
              <c:numCache>
                <c:formatCode>0.0</c:formatCode>
                <c:ptCount val="9"/>
                <c:pt idx="0">
                  <c:v>8.2279</c:v>
                </c:pt>
                <c:pt idx="1">
                  <c:v>7.7675000000000001</c:v>
                </c:pt>
                <c:pt idx="2">
                  <c:v>7.5384999999999991</c:v>
                </c:pt>
                <c:pt idx="3">
                  <c:v>6.6530999999999993</c:v>
                </c:pt>
                <c:pt idx="4">
                  <c:v>6.8464999999999998</c:v>
                </c:pt>
                <c:pt idx="5">
                  <c:v>6.6273</c:v>
                </c:pt>
                <c:pt idx="6">
                  <c:v>6.1451999999999991</c:v>
                </c:pt>
                <c:pt idx="7">
                  <c:v>4.4094999999999995</c:v>
                </c:pt>
                <c:pt idx="8">
                  <c:v>4.7942</c:v>
                </c:pt>
              </c:numCache>
            </c:numRef>
          </c:cat>
          <c:val>
            <c:numRef>
              <c:f>'Despacho por envase'!$C$118:$K$118</c:f>
              <c:numCache>
                <c:formatCode>0.0%</c:formatCode>
                <c:ptCount val="9"/>
                <c:pt idx="0">
                  <c:v>-0.13943734349889758</c:v>
                </c:pt>
                <c:pt idx="1">
                  <c:v>1.5442275767798108E-2</c:v>
                </c:pt>
                <c:pt idx="2">
                  <c:v>6.1479835683111439E-3</c:v>
                </c:pt>
                <c:pt idx="3">
                  <c:v>0.11416171457233437</c:v>
                </c:pt>
                <c:pt idx="4">
                  <c:v>4.2052794426790108E-3</c:v>
                </c:pt>
                <c:pt idx="5">
                  <c:v>3.8976951198315568E-2</c:v>
                </c:pt>
                <c:pt idx="6">
                  <c:v>-0.1257960123961277</c:v>
                </c:pt>
                <c:pt idx="7">
                  <c:v>-5.0469369423068122E-2</c:v>
                </c:pt>
                <c:pt idx="8">
                  <c:v>9.0007929340763404E-2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E-4EE1-B04B-4AD93C49B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812783"/>
        <c:axId val="57080318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'Despacho por envase'!$C$97:$K$97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envase'!$C$113:$K$113</c:f>
              <c:numCache>
                <c:formatCode>0.0</c:formatCode>
                <c:ptCount val="9"/>
                <c:pt idx="0">
                  <c:v>92.104299999999995</c:v>
                </c:pt>
                <c:pt idx="1">
                  <c:v>93.526600000000002</c:v>
                </c:pt>
                <c:pt idx="2">
                  <c:v>94.101600000000005</c:v>
                </c:pt>
                <c:pt idx="3">
                  <c:v>104.84439999999999</c:v>
                </c:pt>
                <c:pt idx="4">
                  <c:v>105.28530000000001</c:v>
                </c:pt>
                <c:pt idx="5">
                  <c:v>109.38900000000001</c:v>
                </c:pt>
                <c:pt idx="6">
                  <c:v>95.628299999999996</c:v>
                </c:pt>
                <c:pt idx="7">
                  <c:v>90.802000000000007</c:v>
                </c:pt>
                <c:pt idx="8">
                  <c:v>98.974900000000005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E-4EE1-B04B-4AD93C49B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49247"/>
        <c:axId val="1121661247"/>
      </c:lineChart>
      <c:catAx>
        <c:axId val="112164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61247"/>
        <c:crosses val="autoZero"/>
        <c:auto val="1"/>
        <c:lblAlgn val="ctr"/>
        <c:lblOffset val="100"/>
        <c:noMultiLvlLbl val="0"/>
      </c:catAx>
      <c:valAx>
        <c:axId val="11216612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49247"/>
        <c:crosses val="autoZero"/>
        <c:crossBetween val="between"/>
      </c:valAx>
      <c:valAx>
        <c:axId val="57080318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812783"/>
        <c:crosses val="max"/>
        <c:crossBetween val="between"/>
      </c:valAx>
      <c:catAx>
        <c:axId val="570812783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7080318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Participación Color</a:t>
            </a:r>
          </a:p>
          <a:p>
            <a:pPr algn="l">
              <a:defRPr/>
            </a:pPr>
            <a:r>
              <a:rPr lang="es-AR"/>
              <a:t>Promedio últimos doce meses</a:t>
            </a:r>
          </a:p>
        </c:rich>
      </c:tx>
      <c:layout>
        <c:manualLayout>
          <c:xMode val="edge"/>
          <c:yMode val="edge"/>
          <c:x val="2.374890638670162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Sin mención varietal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color'!$Q$6:$W$6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'Despacho por color'!$O$92:$X$92</c:f>
              <c:numCache>
                <c:formatCode>0.0%</c:formatCode>
                <c:ptCount val="10"/>
                <c:pt idx="0">
                  <c:v>0.58467804006315383</c:v>
                </c:pt>
                <c:pt idx="1">
                  <c:v>0.55388249903909115</c:v>
                </c:pt>
                <c:pt idx="2">
                  <c:v>0.55404875571490231</c:v>
                </c:pt>
                <c:pt idx="3">
                  <c:v>0.55723036916057234</c:v>
                </c:pt>
                <c:pt idx="4">
                  <c:v>0.56076073073876687</c:v>
                </c:pt>
                <c:pt idx="5">
                  <c:v>0.50339496915329418</c:v>
                </c:pt>
                <c:pt idx="6">
                  <c:v>0.45396673386433739</c:v>
                </c:pt>
                <c:pt idx="7">
                  <c:v>0.45144405674713423</c:v>
                </c:pt>
                <c:pt idx="8">
                  <c:v>0.46436551533536785</c:v>
                </c:pt>
                <c:pt idx="9">
                  <c:v>0.48463818891135457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D-4DBF-9037-1FE376D6B536}"/>
            </c:ext>
          </c:extLst>
        </c:ser>
        <c:ser>
          <c:idx val="3"/>
          <c:order val="1"/>
          <c:tx>
            <c:v>Varietal</c:v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color'!$Q$6:$W$6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'Despacho por color'!$O$110:$X$110</c:f>
              <c:numCache>
                <c:formatCode>0.0%</c:formatCode>
                <c:ptCount val="10"/>
                <c:pt idx="0">
                  <c:v>0.17600611429697696</c:v>
                </c:pt>
                <c:pt idx="1">
                  <c:v>0.1825689031188667</c:v>
                </c:pt>
                <c:pt idx="2">
                  <c:v>0.18231962294259829</c:v>
                </c:pt>
                <c:pt idx="3">
                  <c:v>0.19576941323438826</c:v>
                </c:pt>
                <c:pt idx="4">
                  <c:v>0.2122412439489233</c:v>
                </c:pt>
                <c:pt idx="5">
                  <c:v>0.24740722174956178</c:v>
                </c:pt>
                <c:pt idx="6">
                  <c:v>0.26298270757280817</c:v>
                </c:pt>
                <c:pt idx="7">
                  <c:v>0.26339951302358611</c:v>
                </c:pt>
                <c:pt idx="8">
                  <c:v>0.25206812167489734</c:v>
                </c:pt>
                <c:pt idx="9">
                  <c:v>0.24982383857368115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D-4DBF-9037-1FE376D6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34960"/>
        <c:axId val="1921211024"/>
      </c:barChart>
      <c:catAx>
        <c:axId val="192123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1024"/>
        <c:crosses val="autoZero"/>
        <c:auto val="1"/>
        <c:lblAlgn val="ctr"/>
        <c:lblOffset val="100"/>
        <c:noMultiLvlLbl val="0"/>
      </c:catAx>
      <c:valAx>
        <c:axId val="192121102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92123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vino envasado en tetrabrik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'Despacho por envase'!$C$98:$K$98</c:f>
              <c:numCache>
                <c:formatCode>0.0</c:formatCode>
                <c:ptCount val="9"/>
                <c:pt idx="0">
                  <c:v>8.2279</c:v>
                </c:pt>
                <c:pt idx="1">
                  <c:v>7.7675000000000001</c:v>
                </c:pt>
                <c:pt idx="2">
                  <c:v>7.5384999999999991</c:v>
                </c:pt>
                <c:pt idx="3">
                  <c:v>6.6530999999999993</c:v>
                </c:pt>
                <c:pt idx="4">
                  <c:v>6.8464999999999998</c:v>
                </c:pt>
                <c:pt idx="5">
                  <c:v>6.6273</c:v>
                </c:pt>
                <c:pt idx="6">
                  <c:v>6.1451999999999991</c:v>
                </c:pt>
                <c:pt idx="7">
                  <c:v>4.4094999999999995</c:v>
                </c:pt>
                <c:pt idx="8">
                  <c:v>4.7942</c:v>
                </c:pt>
              </c:numCache>
            </c:numRef>
          </c:cat>
          <c:val>
            <c:numRef>
              <c:f>'Despacho por envase'!$C$118:$K$118</c:f>
              <c:numCache>
                <c:formatCode>0.0%</c:formatCode>
                <c:ptCount val="9"/>
                <c:pt idx="0">
                  <c:v>-0.13943734349889758</c:v>
                </c:pt>
                <c:pt idx="1">
                  <c:v>1.5442275767798108E-2</c:v>
                </c:pt>
                <c:pt idx="2">
                  <c:v>6.1479835683111439E-3</c:v>
                </c:pt>
                <c:pt idx="3">
                  <c:v>0.11416171457233437</c:v>
                </c:pt>
                <c:pt idx="4">
                  <c:v>4.2052794426790108E-3</c:v>
                </c:pt>
                <c:pt idx="5">
                  <c:v>3.8976951198315568E-2</c:v>
                </c:pt>
                <c:pt idx="6">
                  <c:v>-0.1257960123961277</c:v>
                </c:pt>
                <c:pt idx="7">
                  <c:v>-5.0469369423068122E-2</c:v>
                </c:pt>
                <c:pt idx="8">
                  <c:v>9.0007929340763404E-2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E-4EE1-B04B-4AD93C49B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812783"/>
        <c:axId val="57080318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'Despacho por envase'!$C$97:$K$97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envase'!$C$113:$K$113</c:f>
              <c:numCache>
                <c:formatCode>0.0</c:formatCode>
                <c:ptCount val="9"/>
                <c:pt idx="0">
                  <c:v>92.104299999999995</c:v>
                </c:pt>
                <c:pt idx="1">
                  <c:v>93.526600000000002</c:v>
                </c:pt>
                <c:pt idx="2">
                  <c:v>94.101600000000005</c:v>
                </c:pt>
                <c:pt idx="3">
                  <c:v>104.84439999999999</c:v>
                </c:pt>
                <c:pt idx="4">
                  <c:v>105.28530000000001</c:v>
                </c:pt>
                <c:pt idx="5">
                  <c:v>109.38900000000001</c:v>
                </c:pt>
                <c:pt idx="6">
                  <c:v>95.628299999999996</c:v>
                </c:pt>
                <c:pt idx="7">
                  <c:v>90.802000000000007</c:v>
                </c:pt>
                <c:pt idx="8">
                  <c:v>98.974900000000005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E-4EE1-B04B-4AD93C49B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49247"/>
        <c:axId val="1121661247"/>
      </c:lineChart>
      <c:catAx>
        <c:axId val="112164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61247"/>
        <c:crosses val="autoZero"/>
        <c:auto val="1"/>
        <c:lblAlgn val="ctr"/>
        <c:lblOffset val="100"/>
        <c:noMultiLvlLbl val="0"/>
      </c:catAx>
      <c:valAx>
        <c:axId val="11216612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49247"/>
        <c:crosses val="autoZero"/>
        <c:crossBetween val="between"/>
      </c:valAx>
      <c:valAx>
        <c:axId val="57080318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812783"/>
        <c:crosses val="max"/>
        <c:crossBetween val="between"/>
      </c:valAx>
      <c:catAx>
        <c:axId val="570812783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7080318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vino envasado en otros envases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'Despacho por envase'!$C$98:$K$98</c:f>
              <c:numCache>
                <c:formatCode>0.0</c:formatCode>
                <c:ptCount val="9"/>
                <c:pt idx="0">
                  <c:v>8.2279</c:v>
                </c:pt>
                <c:pt idx="1">
                  <c:v>7.7675000000000001</c:v>
                </c:pt>
                <c:pt idx="2">
                  <c:v>7.5384999999999991</c:v>
                </c:pt>
                <c:pt idx="3">
                  <c:v>6.6530999999999993</c:v>
                </c:pt>
                <c:pt idx="4">
                  <c:v>6.8464999999999998</c:v>
                </c:pt>
                <c:pt idx="5">
                  <c:v>6.6273</c:v>
                </c:pt>
                <c:pt idx="6">
                  <c:v>6.1451999999999991</c:v>
                </c:pt>
                <c:pt idx="7">
                  <c:v>4.4094999999999995</c:v>
                </c:pt>
                <c:pt idx="8">
                  <c:v>4.7942</c:v>
                </c:pt>
              </c:numCache>
            </c:numRef>
          </c:cat>
          <c:val>
            <c:numRef>
              <c:f>'Despacho por envase'!$C$148:$K$148</c:f>
              <c:numCache>
                <c:formatCode>0.0%</c:formatCode>
                <c:ptCount val="9"/>
                <c:pt idx="0">
                  <c:v>-0.36996514520950985</c:v>
                </c:pt>
                <c:pt idx="1">
                  <c:v>-0.31708407871199273</c:v>
                </c:pt>
                <c:pt idx="2">
                  <c:v>3.2030124426982329</c:v>
                </c:pt>
                <c:pt idx="3">
                  <c:v>-0.40199439077594423</c:v>
                </c:pt>
                <c:pt idx="4">
                  <c:v>0.39538822303283538</c:v>
                </c:pt>
                <c:pt idx="5">
                  <c:v>-0.44440295023807264</c:v>
                </c:pt>
                <c:pt idx="6">
                  <c:v>1.1162829776508172</c:v>
                </c:pt>
                <c:pt idx="7">
                  <c:v>-0.38296013974908605</c:v>
                </c:pt>
                <c:pt idx="8">
                  <c:v>-0.20589370737357882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E-4EE1-B04B-4AD93C49B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812783"/>
        <c:axId val="570803183"/>
      </c:barChar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'Despacho por envase'!$C$97:$K$97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'Despacho por envase'!$C$143:$K$143</c:f>
              <c:numCache>
                <c:formatCode>0.0</c:formatCode>
                <c:ptCount val="9"/>
                <c:pt idx="0">
                  <c:v>0.44719999999998983</c:v>
                </c:pt>
                <c:pt idx="1">
                  <c:v>0.3053999999999899</c:v>
                </c:pt>
                <c:pt idx="2">
                  <c:v>1.2835999999999979</c:v>
                </c:pt>
                <c:pt idx="3">
                  <c:v>0.76759999999999673</c:v>
                </c:pt>
                <c:pt idx="4">
                  <c:v>1.0710999999999999</c:v>
                </c:pt>
                <c:pt idx="5">
                  <c:v>0.59510000000000041</c:v>
                </c:pt>
                <c:pt idx="6">
                  <c:v>1.2594000000000021</c:v>
                </c:pt>
                <c:pt idx="7">
                  <c:v>0.77710000000000234</c:v>
                </c:pt>
                <c:pt idx="8">
                  <c:v>0.61709999999999376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E-4EE1-B04B-4AD93C49B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649247"/>
        <c:axId val="1121661247"/>
      </c:lineChart>
      <c:catAx>
        <c:axId val="1121649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61247"/>
        <c:crosses val="autoZero"/>
        <c:auto val="1"/>
        <c:lblAlgn val="ctr"/>
        <c:lblOffset val="100"/>
        <c:noMultiLvlLbl val="0"/>
      </c:catAx>
      <c:valAx>
        <c:axId val="11216612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21649247"/>
        <c:crosses val="autoZero"/>
        <c:crossBetween val="between"/>
      </c:valAx>
      <c:valAx>
        <c:axId val="57080318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812783"/>
        <c:crosses val="max"/>
        <c:crossBetween val="between"/>
      </c:valAx>
      <c:catAx>
        <c:axId val="570812783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7080318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8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blanco sin mención varietal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color'!$O$11:$X$11</c:f>
              <c:numCache>
                <c:formatCode>0.0</c:formatCode>
                <c:ptCount val="10"/>
                <c:pt idx="0">
                  <c:v>174.94259400000001</c:v>
                </c:pt>
                <c:pt idx="1">
                  <c:v>197.043813</c:v>
                </c:pt>
                <c:pt idx="2">
                  <c:v>191.2817</c:v>
                </c:pt>
                <c:pt idx="3">
                  <c:v>198.09180000000001</c:v>
                </c:pt>
                <c:pt idx="4">
                  <c:v>221.81550000000001</c:v>
                </c:pt>
                <c:pt idx="5">
                  <c:v>263.24699999999996</c:v>
                </c:pt>
                <c:pt idx="6">
                  <c:v>256.20669999999996</c:v>
                </c:pt>
                <c:pt idx="7">
                  <c:v>252.71629999999999</c:v>
                </c:pt>
                <c:pt idx="8">
                  <c:v>229.56209999999999</c:v>
                </c:pt>
                <c:pt idx="9">
                  <c:v>231.16919999999999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blanco varietal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color'!$O$29:$X$29</c:f>
              <c:numCache>
                <c:formatCode>0.0</c:formatCode>
                <c:ptCount val="10"/>
                <c:pt idx="0">
                  <c:v>31.750965000000004</c:v>
                </c:pt>
                <c:pt idx="1">
                  <c:v>30.373400000000004</c:v>
                </c:pt>
                <c:pt idx="2">
                  <c:v>29.718800000000002</c:v>
                </c:pt>
                <c:pt idx="3">
                  <c:v>34.969200000000001</c:v>
                </c:pt>
                <c:pt idx="4">
                  <c:v>34.096699999999998</c:v>
                </c:pt>
                <c:pt idx="5">
                  <c:v>38.916699999999992</c:v>
                </c:pt>
                <c:pt idx="6">
                  <c:v>39.5304</c:v>
                </c:pt>
                <c:pt idx="7">
                  <c:v>37.247100000000003</c:v>
                </c:pt>
                <c:pt idx="8">
                  <c:v>34.107699999999994</c:v>
                </c:pt>
                <c:pt idx="9">
                  <c:v>36.069400000000002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blanco sin</a:t>
            </a:r>
            <a:r>
              <a:rPr lang="es-AR" baseline="0"/>
              <a:t> definir</a:t>
            </a:r>
            <a:endParaRPr lang="es-AR"/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Mayo</a:t>
            </a:r>
            <a:r>
              <a:rPr lang="es-AR"/>
              <a:t>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color'!$O$47:$X$47</c:f>
              <c:numCache>
                <c:formatCode>0.0</c:formatCode>
                <c:ptCount val="10"/>
                <c:pt idx="0">
                  <c:v>43.978045000000002</c:v>
                </c:pt>
                <c:pt idx="1">
                  <c:v>41.879799999999996</c:v>
                </c:pt>
                <c:pt idx="2">
                  <c:v>36.448900000000002</c:v>
                </c:pt>
                <c:pt idx="3">
                  <c:v>27.762500000000003</c:v>
                </c:pt>
                <c:pt idx="4">
                  <c:v>27.126099999999997</c:v>
                </c:pt>
                <c:pt idx="5">
                  <c:v>28.352399999999999</c:v>
                </c:pt>
                <c:pt idx="6">
                  <c:v>33.389800000000001</c:v>
                </c:pt>
                <c:pt idx="7">
                  <c:v>34.121299999999998</c:v>
                </c:pt>
                <c:pt idx="8">
                  <c:v>28.639499999999998</c:v>
                </c:pt>
                <c:pt idx="9">
                  <c:v>24.295400000000001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blanco 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color'!$O$65:$X$65</c:f>
              <c:numCache>
                <c:formatCode>0.0</c:formatCode>
                <c:ptCount val="10"/>
                <c:pt idx="0">
                  <c:v>240.60805999999999</c:v>
                </c:pt>
                <c:pt idx="1">
                  <c:v>234.3587</c:v>
                </c:pt>
                <c:pt idx="2">
                  <c:v>226.87379999999999</c:v>
                </c:pt>
                <c:pt idx="3">
                  <c:v>207.06640000000002</c:v>
                </c:pt>
                <c:pt idx="4">
                  <c:v>200.65439999999998</c:v>
                </c:pt>
                <c:pt idx="5">
                  <c:v>215.1028</c:v>
                </c:pt>
                <c:pt idx="6">
                  <c:v>231.29849999999999</c:v>
                </c:pt>
                <c:pt idx="7">
                  <c:v>220.82330000000002</c:v>
                </c:pt>
                <c:pt idx="8">
                  <c:v>208.78289999999998</c:v>
                </c:pt>
                <c:pt idx="9">
                  <c:v>190.69460000000001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981-AFC5-7E33A55D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color sin mención varietal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color'!$O$83:$X$83</c:f>
              <c:numCache>
                <c:formatCode>0.0</c:formatCode>
                <c:ptCount val="10"/>
                <c:pt idx="0">
                  <c:v>595.74733299999991</c:v>
                </c:pt>
                <c:pt idx="1">
                  <c:v>503.45209999999997</c:v>
                </c:pt>
                <c:pt idx="2">
                  <c:v>489.40719999999999</c:v>
                </c:pt>
                <c:pt idx="3">
                  <c:v>473.67960000000005</c:v>
                </c:pt>
                <c:pt idx="4">
                  <c:v>501.51869999999997</c:v>
                </c:pt>
                <c:pt idx="5">
                  <c:v>455.16420000000005</c:v>
                </c:pt>
                <c:pt idx="6">
                  <c:v>395.47620000000001</c:v>
                </c:pt>
                <c:pt idx="7">
                  <c:v>351.73239999999998</c:v>
                </c:pt>
                <c:pt idx="8">
                  <c:v>353.63529999999997</c:v>
                </c:pt>
                <c:pt idx="9">
                  <c:v>374.8501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B-480E-97AC-01ACEEB3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color varietal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color'!$O$101:$X$101</c:f>
              <c:numCache>
                <c:formatCode>0.0</c:formatCode>
                <c:ptCount val="10"/>
                <c:pt idx="0">
                  <c:v>174.94259400000001</c:v>
                </c:pt>
                <c:pt idx="1">
                  <c:v>166.68530000000001</c:v>
                </c:pt>
                <c:pt idx="2">
                  <c:v>161.56319999999999</c:v>
                </c:pt>
                <c:pt idx="3">
                  <c:v>163.1223</c:v>
                </c:pt>
                <c:pt idx="4">
                  <c:v>187.71879999999999</c:v>
                </c:pt>
                <c:pt idx="5">
                  <c:v>224.33029999999999</c:v>
                </c:pt>
                <c:pt idx="6">
                  <c:v>216.6763</c:v>
                </c:pt>
                <c:pt idx="7">
                  <c:v>215.4477</c:v>
                </c:pt>
                <c:pt idx="8">
                  <c:v>195.62560000000002</c:v>
                </c:pt>
                <c:pt idx="9">
                  <c:v>196.8579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F-49AA-B95E-E303F2BA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color sin</a:t>
            </a:r>
            <a:r>
              <a:rPr lang="es-AR" baseline="0"/>
              <a:t> definir</a:t>
            </a:r>
            <a:endParaRPr lang="es-AR"/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color'!$O$119:$X$119</c:f>
              <c:numCache>
                <c:formatCode>0.0</c:formatCode>
                <c:ptCount val="10"/>
                <c:pt idx="0">
                  <c:v>4.0431309999999998</c:v>
                </c:pt>
                <c:pt idx="1">
                  <c:v>3.8315999999999999</c:v>
                </c:pt>
                <c:pt idx="2">
                  <c:v>4.2587000000000002</c:v>
                </c:pt>
                <c:pt idx="3">
                  <c:v>3.9379999999999997</c:v>
                </c:pt>
                <c:pt idx="4">
                  <c:v>4.4656000000000002</c:v>
                </c:pt>
                <c:pt idx="5">
                  <c:v>5.4170999999999996</c:v>
                </c:pt>
                <c:pt idx="6">
                  <c:v>7.0746000000000002</c:v>
                </c:pt>
                <c:pt idx="7">
                  <c:v>7.3878000000000013</c:v>
                </c:pt>
                <c:pt idx="8">
                  <c:v>6.4335000000000004</c:v>
                </c:pt>
                <c:pt idx="9">
                  <c:v>5.9544999999999995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0-4599-8911-7FB264DF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</a:t>
            </a:r>
            <a:r>
              <a:rPr lang="es-AR" baseline="0"/>
              <a:t> color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color'!$O$137:$X$137</c:f>
              <c:numCache>
                <c:formatCode>0.0</c:formatCode>
                <c:ptCount val="10"/>
                <c:pt idx="0">
                  <c:v>774.73305799999991</c:v>
                </c:pt>
                <c:pt idx="1">
                  <c:v>673.96900000000005</c:v>
                </c:pt>
                <c:pt idx="2">
                  <c:v>655.22910000000002</c:v>
                </c:pt>
                <c:pt idx="3">
                  <c:v>640.73990000000003</c:v>
                </c:pt>
                <c:pt idx="4">
                  <c:v>693.70309999999995</c:v>
                </c:pt>
                <c:pt idx="5">
                  <c:v>684.91159999999991</c:v>
                </c:pt>
                <c:pt idx="6">
                  <c:v>619.22710000000006</c:v>
                </c:pt>
                <c:pt idx="7">
                  <c:v>574.56790000000001</c:v>
                </c:pt>
                <c:pt idx="8">
                  <c:v>555.69439999999997</c:v>
                </c:pt>
                <c:pt idx="9">
                  <c:v>577.66250000000002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8-4421-BE2A-4E6E00D0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Malbec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variedad'!$T$7:$T$18</c:f>
              <c:numCache>
                <c:formatCode>0.0</c:formatCode>
                <c:ptCount val="12"/>
                <c:pt idx="0">
                  <c:v>126.62799999999999</c:v>
                </c:pt>
                <c:pt idx="1">
                  <c:v>127.38499999999999</c:v>
                </c:pt>
                <c:pt idx="2">
                  <c:v>128.66829999999999</c:v>
                </c:pt>
                <c:pt idx="3">
                  <c:v>128.00729999999999</c:v>
                </c:pt>
                <c:pt idx="4">
                  <c:v>125.96750000000002</c:v>
                </c:pt>
                <c:pt idx="5">
                  <c:v>125.1609</c:v>
                </c:pt>
                <c:pt idx="6">
                  <c:v>127.5</c:v>
                </c:pt>
                <c:pt idx="7">
                  <c:v>129.75970000000001</c:v>
                </c:pt>
                <c:pt idx="8">
                  <c:v>133.66820000000001</c:v>
                </c:pt>
                <c:pt idx="9">
                  <c:v>136.64709999999999</c:v>
                </c:pt>
                <c:pt idx="10">
                  <c:v>138.18540000000002</c:v>
                </c:pt>
                <c:pt idx="11">
                  <c:v>135.7013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7-46E9-8C1E-4CDA8FA900DC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variedad'!$U$7:$U$18</c:f>
              <c:numCache>
                <c:formatCode>0.0</c:formatCode>
                <c:ptCount val="12"/>
                <c:pt idx="0">
                  <c:v>135.6728</c:v>
                </c:pt>
                <c:pt idx="1">
                  <c:v>134.26080000000002</c:v>
                </c:pt>
                <c:pt idx="2">
                  <c:v>133.12720000000002</c:v>
                </c:pt>
                <c:pt idx="3">
                  <c:v>131.1439</c:v>
                </c:pt>
                <c:pt idx="4">
                  <c:v>133.0386</c:v>
                </c:pt>
                <c:pt idx="5">
                  <c:v>130.8536</c:v>
                </c:pt>
                <c:pt idx="6">
                  <c:v>128.7929</c:v>
                </c:pt>
                <c:pt idx="7">
                  <c:v>127.7535</c:v>
                </c:pt>
                <c:pt idx="8">
                  <c:v>127.60039999999999</c:v>
                </c:pt>
                <c:pt idx="9">
                  <c:v>128.01639999999998</c:v>
                </c:pt>
                <c:pt idx="10">
                  <c:v>129.91989999999998</c:v>
                </c:pt>
                <c:pt idx="11">
                  <c:v>131.97019999999998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7-46E9-8C1E-4CDA8FA9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7008"/>
        <c:axId val="1921213200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variedad'!$M$7:$M$18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variedad'!$V$7:$V$18</c:f>
              <c:numCache>
                <c:formatCode>0.0</c:formatCode>
                <c:ptCount val="12"/>
                <c:pt idx="0">
                  <c:v>130.7236</c:v>
                </c:pt>
                <c:pt idx="1">
                  <c:v>130.19739999999999</c:v>
                </c:pt>
                <c:pt idx="2">
                  <c:v>129.11700000000002</c:v>
                </c:pt>
                <c:pt idx="3">
                  <c:v>128.33709999999999</c:v>
                </c:pt>
                <c:pt idx="4">
                  <c:v>126.84740000000001</c:v>
                </c:pt>
                <c:pt idx="5">
                  <c:v>120.88460000000001</c:v>
                </c:pt>
                <c:pt idx="6">
                  <c:v>122.9255</c:v>
                </c:pt>
                <c:pt idx="7">
                  <c:v>122.77099999999999</c:v>
                </c:pt>
                <c:pt idx="8">
                  <c:v>123.82059999999998</c:v>
                </c:pt>
                <c:pt idx="9">
                  <c:v>123.50909999999999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7-46E9-8C1E-4CDA8FA90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7008"/>
        <c:axId val="1921213200"/>
      </c:lineChart>
      <c:catAx>
        <c:axId val="192121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3200"/>
        <c:crosses val="autoZero"/>
        <c:auto val="1"/>
        <c:lblAlgn val="ctr"/>
        <c:lblOffset val="100"/>
        <c:noMultiLvlLbl val="0"/>
      </c:catAx>
      <c:valAx>
        <c:axId val="1921213200"/>
        <c:scaling>
          <c:orientation val="minMax"/>
          <c:min val="80"/>
        </c:scaling>
        <c:delete val="1"/>
        <c:axPos val="l"/>
        <c:numFmt formatCode="#,##0" sourceLinked="0"/>
        <c:majorTickMark val="out"/>
        <c:minorTickMark val="none"/>
        <c:tickLblPos val="nextTo"/>
        <c:crossAx val="192121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total de vino</a:t>
            </a:r>
            <a:endParaRPr lang="es-AR" baseline="0"/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color'!$O$6:$X$6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'Despacho por color'!$O$155:$X$155</c:f>
              <c:numCache>
                <c:formatCode>#,##0.0</c:formatCode>
                <c:ptCount val="10"/>
                <c:pt idx="0">
                  <c:v>1015.3411180000001</c:v>
                </c:pt>
                <c:pt idx="1">
                  <c:v>909.51599999999985</c:v>
                </c:pt>
                <c:pt idx="2">
                  <c:v>883.15359999999998</c:v>
                </c:pt>
                <c:pt idx="3">
                  <c:v>848.56669999999997</c:v>
                </c:pt>
                <c:pt idx="4" formatCode="0.0">
                  <c:v>894.92180000000008</c:v>
                </c:pt>
                <c:pt idx="5" formatCode="0.0">
                  <c:v>900.47329999999999</c:v>
                </c:pt>
                <c:pt idx="6" formatCode="0.0">
                  <c:v>851.22109999999998</c:v>
                </c:pt>
                <c:pt idx="7" formatCode="0.0">
                  <c:v>796.83029999999997</c:v>
                </c:pt>
                <c:pt idx="8" formatCode="0.0">
                  <c:v>765.81309999999996</c:v>
                </c:pt>
                <c:pt idx="9" formatCode="0.0">
                  <c:v>769.20948899999996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8-4421-BE2A-4E6E00D0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1799119"/>
        <c:axId val="441798287"/>
      </c:barChart>
      <c:catAx>
        <c:axId val="44179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1798287"/>
        <c:crosses val="autoZero"/>
        <c:auto val="1"/>
        <c:lblAlgn val="ctr"/>
        <c:lblOffset val="100"/>
        <c:noMultiLvlLbl val="0"/>
      </c:catAx>
      <c:valAx>
        <c:axId val="441798287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41799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Malbec</a:t>
            </a:r>
            <a:r>
              <a:rPr lang="es-AR" baseline="0"/>
              <a:t> 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variedad'!$N$16:$V$16</c:f>
              <c:numCache>
                <c:formatCode>0.0</c:formatCode>
                <c:ptCount val="9"/>
                <c:pt idx="0">
                  <c:v>89.859448888888778</c:v>
                </c:pt>
                <c:pt idx="1">
                  <c:v>79.818008000000006</c:v>
                </c:pt>
                <c:pt idx="2">
                  <c:v>72.686625000000006</c:v>
                </c:pt>
                <c:pt idx="3">
                  <c:v>92.05584300000001</c:v>
                </c:pt>
                <c:pt idx="4">
                  <c:v>115.68589999999999</c:v>
                </c:pt>
                <c:pt idx="5">
                  <c:v>128.88190000000003</c:v>
                </c:pt>
                <c:pt idx="6">
                  <c:v>136.64709999999999</c:v>
                </c:pt>
                <c:pt idx="7">
                  <c:v>128.01639999999998</c:v>
                </c:pt>
                <c:pt idx="8">
                  <c:v>123.50909999999999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Cabernet</a:t>
            </a:r>
            <a:r>
              <a:rPr lang="es-AR" baseline="0"/>
              <a:t> Sauvignon</a:t>
            </a:r>
            <a:endParaRPr lang="es-AR"/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variedad'!$N$34:$V$34</c:f>
              <c:numCache>
                <c:formatCode>0.0</c:formatCode>
                <c:ptCount val="9"/>
                <c:pt idx="0">
                  <c:v>47.026105555555517</c:v>
                </c:pt>
                <c:pt idx="1">
                  <c:v>33.50031899999999</c:v>
                </c:pt>
                <c:pt idx="2">
                  <c:v>32.006095000000002</c:v>
                </c:pt>
                <c:pt idx="3">
                  <c:v>32.964961000000002</c:v>
                </c:pt>
                <c:pt idx="4">
                  <c:v>40.2134</c:v>
                </c:pt>
                <c:pt idx="5">
                  <c:v>35.679299999999998</c:v>
                </c:pt>
                <c:pt idx="6">
                  <c:v>36.831600000000002</c:v>
                </c:pt>
                <c:pt idx="7">
                  <c:v>27.105800000000002</c:v>
                </c:pt>
                <c:pt idx="8">
                  <c:v>25.043399999999998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Merlot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variedad'!$N$52:$V$52</c:f>
              <c:numCache>
                <c:formatCode>0.0</c:formatCode>
                <c:ptCount val="9"/>
                <c:pt idx="0">
                  <c:v>14.851873333333318</c:v>
                </c:pt>
                <c:pt idx="1">
                  <c:v>9.3285970000000002</c:v>
                </c:pt>
                <c:pt idx="2">
                  <c:v>8.0358999999999998</c:v>
                </c:pt>
                <c:pt idx="3">
                  <c:v>11.662070000000002</c:v>
                </c:pt>
                <c:pt idx="4">
                  <c:v>7.6937000000000006</c:v>
                </c:pt>
                <c:pt idx="5">
                  <c:v>8.8554999999999993</c:v>
                </c:pt>
                <c:pt idx="6">
                  <c:v>10.013</c:v>
                </c:pt>
                <c:pt idx="7">
                  <c:v>5.8201999999999989</c:v>
                </c:pt>
                <c:pt idx="8">
                  <c:v>4.4444999999999997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Syrah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variedad'!$N$70:$V$70</c:f>
              <c:numCache>
                <c:formatCode>0.0</c:formatCode>
                <c:ptCount val="9"/>
                <c:pt idx="0">
                  <c:v>17.373595555555536</c:v>
                </c:pt>
                <c:pt idx="1">
                  <c:v>11.691936</c:v>
                </c:pt>
                <c:pt idx="2">
                  <c:v>12.888365</c:v>
                </c:pt>
                <c:pt idx="3">
                  <c:v>11.049341</c:v>
                </c:pt>
                <c:pt idx="4">
                  <c:v>11.603300000000001</c:v>
                </c:pt>
                <c:pt idx="5">
                  <c:v>9.8793000000000006</c:v>
                </c:pt>
                <c:pt idx="6">
                  <c:v>14.4511</c:v>
                </c:pt>
                <c:pt idx="7">
                  <c:v>9.3015999999999988</c:v>
                </c:pt>
                <c:pt idx="8">
                  <c:v>12.1127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Sauvignon</a:t>
            </a:r>
            <a:r>
              <a:rPr lang="es-AR" baseline="0"/>
              <a:t> Blanc</a:t>
            </a:r>
            <a:endParaRPr lang="es-AR"/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variedad'!$N$88:$V$88</c:f>
              <c:numCache>
                <c:formatCode>0.0</c:formatCode>
                <c:ptCount val="9"/>
                <c:pt idx="0">
                  <c:v>4.5343266666666615</c:v>
                </c:pt>
                <c:pt idx="1">
                  <c:v>3.3701179999999997</c:v>
                </c:pt>
                <c:pt idx="2">
                  <c:v>4.1907520000000007</c:v>
                </c:pt>
                <c:pt idx="3">
                  <c:v>4.544143</c:v>
                </c:pt>
                <c:pt idx="4">
                  <c:v>5.3016000000000005</c:v>
                </c:pt>
                <c:pt idx="5">
                  <c:v>4.5263</c:v>
                </c:pt>
                <c:pt idx="6">
                  <c:v>3.9684999999999997</c:v>
                </c:pt>
                <c:pt idx="7">
                  <c:v>4.7144999999999992</c:v>
                </c:pt>
                <c:pt idx="8">
                  <c:v>3.9745999999999997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Chardonnay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variedad'!$N$106:$V$106</c:f>
              <c:numCache>
                <c:formatCode>0.0</c:formatCode>
                <c:ptCount val="9"/>
                <c:pt idx="0">
                  <c:v>10.112479999999989</c:v>
                </c:pt>
                <c:pt idx="1">
                  <c:v>7.1970129999999983</c:v>
                </c:pt>
                <c:pt idx="2">
                  <c:v>7.5672540000000001</c:v>
                </c:pt>
                <c:pt idx="3">
                  <c:v>9.0882149999999999</c:v>
                </c:pt>
                <c:pt idx="4">
                  <c:v>10.002699999999999</c:v>
                </c:pt>
                <c:pt idx="5">
                  <c:v>11.1646</c:v>
                </c:pt>
                <c:pt idx="6">
                  <c:v>9.7208999999999985</c:v>
                </c:pt>
                <c:pt idx="7">
                  <c:v>8.9852750000000015</c:v>
                </c:pt>
                <c:pt idx="8">
                  <c:v>8.1651559999999996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Torrontés Riojano</a:t>
            </a:r>
          </a:p>
          <a:p>
            <a:pPr>
              <a:defRPr/>
            </a:pPr>
            <a:r>
              <a:rPr lang="es-AR"/>
              <a:t>MAT Junio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variedad'!$N$124:$V$124</c:f>
              <c:numCache>
                <c:formatCode>0.0</c:formatCode>
                <c:ptCount val="9"/>
                <c:pt idx="0">
                  <c:v>15.590789999999984</c:v>
                </c:pt>
                <c:pt idx="1">
                  <c:v>11.625159</c:v>
                </c:pt>
                <c:pt idx="2">
                  <c:v>13.758269</c:v>
                </c:pt>
                <c:pt idx="3">
                  <c:v>13.266785000000002</c:v>
                </c:pt>
                <c:pt idx="4">
                  <c:v>12.2559</c:v>
                </c:pt>
                <c:pt idx="5">
                  <c:v>15.240399999999998</c:v>
                </c:pt>
                <c:pt idx="6">
                  <c:v>17.187099999999997</c:v>
                </c:pt>
                <c:pt idx="7">
                  <c:v>10.9518</c:v>
                </c:pt>
                <c:pt idx="8">
                  <c:v>13.128399999999999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Otros y Blends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variedad'!$N$142:$V$142</c:f>
              <c:numCache>
                <c:formatCode>0.0</c:formatCode>
                <c:ptCount val="9"/>
                <c:pt idx="0">
                  <c:v>937.05460555555464</c:v>
                </c:pt>
                <c:pt idx="1">
                  <c:v>745.86765000000003</c:v>
                </c:pt>
                <c:pt idx="2">
                  <c:v>696.04164000000003</c:v>
                </c:pt>
                <c:pt idx="3">
                  <c:v>696.566642</c:v>
                </c:pt>
                <c:pt idx="4">
                  <c:v>739.41180000000008</c:v>
                </c:pt>
                <c:pt idx="5">
                  <c:v>620.99310000000003</c:v>
                </c:pt>
                <c:pt idx="6">
                  <c:v>628.50119999999993</c:v>
                </c:pt>
                <c:pt idx="7">
                  <c:v>574.65800000000002</c:v>
                </c:pt>
                <c:pt idx="8">
                  <c:v>571.86018899999999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 mercado doméstico vino total</a:t>
            </a:r>
          </a:p>
          <a:p>
            <a:pPr>
              <a:defRPr/>
            </a:pPr>
            <a:r>
              <a:rPr lang="es-AR"/>
              <a:t>MAT Octubre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'Despacho por variedad'!$N$6:$V$6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'Despacho por variedad'!$N$160:$V$160</c:f>
              <c:numCache>
                <c:formatCode>0.0</c:formatCode>
                <c:ptCount val="9"/>
                <c:pt idx="0" formatCode="#,##0.0">
                  <c:v>1136.4032255555544</c:v>
                </c:pt>
                <c:pt idx="1">
                  <c:v>902.39879999999994</c:v>
                </c:pt>
                <c:pt idx="2">
                  <c:v>847.17489999999998</c:v>
                </c:pt>
                <c:pt idx="3">
                  <c:v>871.19799999999987</c:v>
                </c:pt>
                <c:pt idx="4">
                  <c:v>942.16830000000004</c:v>
                </c:pt>
                <c:pt idx="5">
                  <c:v>835.22040000000004</c:v>
                </c:pt>
                <c:pt idx="6">
                  <c:v>857.32049999999992</c:v>
                </c:pt>
                <c:pt idx="7">
                  <c:v>769.60519999999997</c:v>
                </c:pt>
                <c:pt idx="8">
                  <c:v>761.79738899999995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4-487E-AEDF-15342475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4127"/>
        <c:axId val="434547039"/>
      </c:barChart>
      <c:catAx>
        <c:axId val="434544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7039"/>
        <c:crosses val="autoZero"/>
        <c:auto val="1"/>
        <c:lblAlgn val="ctr"/>
        <c:lblOffset val="100"/>
        <c:noMultiLvlLbl val="0"/>
      </c:catAx>
      <c:valAx>
        <c:axId val="434547039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434544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Cabernet</a:t>
            </a:r>
            <a:r>
              <a:rPr lang="es-AR" baseline="0"/>
              <a:t> Sauvignon </a:t>
            </a:r>
            <a:r>
              <a:rPr lang="es-AR"/>
              <a:t>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variedad'!$M$25:$M$36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variedad'!$T$25:$T$36</c:f>
              <c:numCache>
                <c:formatCode>0.0</c:formatCode>
                <c:ptCount val="12"/>
                <c:pt idx="0">
                  <c:v>35.461399999999998</c:v>
                </c:pt>
                <c:pt idx="1">
                  <c:v>36.177500000000002</c:v>
                </c:pt>
                <c:pt idx="2">
                  <c:v>36.055800000000005</c:v>
                </c:pt>
                <c:pt idx="3">
                  <c:v>37.008700000000005</c:v>
                </c:pt>
                <c:pt idx="4">
                  <c:v>35.977699999999999</c:v>
                </c:pt>
                <c:pt idx="5">
                  <c:v>36.525700000000001</c:v>
                </c:pt>
                <c:pt idx="6">
                  <c:v>36.5989</c:v>
                </c:pt>
                <c:pt idx="7">
                  <c:v>36.2592</c:v>
                </c:pt>
                <c:pt idx="8">
                  <c:v>35.9178</c:v>
                </c:pt>
                <c:pt idx="9">
                  <c:v>36.831600000000002</c:v>
                </c:pt>
                <c:pt idx="10">
                  <c:v>36.619700000000002</c:v>
                </c:pt>
                <c:pt idx="11">
                  <c:v>35.424399999999999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7F8-8458-AACE7993920D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variedad'!$M$25:$M$36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variedad'!$U$25:$U$36</c:f>
              <c:numCache>
                <c:formatCode>0.0</c:formatCode>
                <c:ptCount val="12"/>
                <c:pt idx="0">
                  <c:v>35.038800000000002</c:v>
                </c:pt>
                <c:pt idx="1">
                  <c:v>33.676600000000001</c:v>
                </c:pt>
                <c:pt idx="2">
                  <c:v>32.395100000000006</c:v>
                </c:pt>
                <c:pt idx="3">
                  <c:v>30.728000000000002</c:v>
                </c:pt>
                <c:pt idx="4">
                  <c:v>30.914100000000001</c:v>
                </c:pt>
                <c:pt idx="5">
                  <c:v>29.633099999999999</c:v>
                </c:pt>
                <c:pt idx="6">
                  <c:v>28.518900000000002</c:v>
                </c:pt>
                <c:pt idx="7">
                  <c:v>27.924800000000005</c:v>
                </c:pt>
                <c:pt idx="8">
                  <c:v>27.987300000000001</c:v>
                </c:pt>
                <c:pt idx="9">
                  <c:v>27.105800000000002</c:v>
                </c:pt>
                <c:pt idx="10">
                  <c:v>26.384399999999999</c:v>
                </c:pt>
                <c:pt idx="11">
                  <c:v>25.800599999999999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9-47F8-8458-AACE7993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7552"/>
        <c:axId val="1921212112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variedad'!$M$25:$M$36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variedad'!$V$25:$V$36</c:f>
              <c:numCache>
                <c:formatCode>0.0</c:formatCode>
                <c:ptCount val="12"/>
                <c:pt idx="0">
                  <c:v>25.536999999999999</c:v>
                </c:pt>
                <c:pt idx="1">
                  <c:v>26.102099999999997</c:v>
                </c:pt>
                <c:pt idx="2">
                  <c:v>25.794499999999999</c:v>
                </c:pt>
                <c:pt idx="3">
                  <c:v>26.122700000000002</c:v>
                </c:pt>
                <c:pt idx="4">
                  <c:v>26.605499999999999</c:v>
                </c:pt>
                <c:pt idx="5">
                  <c:v>25.189300000000003</c:v>
                </c:pt>
                <c:pt idx="6">
                  <c:v>25.677199999999999</c:v>
                </c:pt>
                <c:pt idx="7">
                  <c:v>26.0349</c:v>
                </c:pt>
                <c:pt idx="8">
                  <c:v>25.3841</c:v>
                </c:pt>
                <c:pt idx="9">
                  <c:v>25.043399999999998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9-47F8-8458-AACE7993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7552"/>
        <c:axId val="1921212112"/>
      </c:lineChart>
      <c:catAx>
        <c:axId val="192121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2112"/>
        <c:crosses val="autoZero"/>
        <c:auto val="1"/>
        <c:lblAlgn val="ctr"/>
        <c:lblOffset val="100"/>
        <c:noMultiLvlLbl val="0"/>
      </c:catAx>
      <c:valAx>
        <c:axId val="192121211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2121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de exportación vino sin mención varietal</a:t>
            </a:r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tipo'!$O$11:$X$11</c:f>
              <c:numCache>
                <c:formatCode>0.0</c:formatCode>
                <c:ptCount val="10"/>
                <c:pt idx="0">
                  <c:v>36.695392999999996</c:v>
                </c:pt>
                <c:pt idx="1">
                  <c:v>31.724418</c:v>
                </c:pt>
                <c:pt idx="2">
                  <c:v>29.229599999999998</c:v>
                </c:pt>
                <c:pt idx="3">
                  <c:v>96.700199999999995</c:v>
                </c:pt>
                <c:pt idx="4">
                  <c:v>147.9699</c:v>
                </c:pt>
                <c:pt idx="5">
                  <c:v>90.572800000000001</c:v>
                </c:pt>
                <c:pt idx="6">
                  <c:v>51.498900000000006</c:v>
                </c:pt>
                <c:pt idx="7">
                  <c:v>23.3843</c:v>
                </c:pt>
                <c:pt idx="8">
                  <c:v>19.765000000000001</c:v>
                </c:pt>
                <c:pt idx="9">
                  <c:v>21.845500000000001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de exportación vino varietal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tipo'!$O$29:$X$29</c:f>
              <c:numCache>
                <c:formatCode>0.0</c:formatCode>
                <c:ptCount val="10"/>
                <c:pt idx="0">
                  <c:v>215.96569899999997</c:v>
                </c:pt>
                <c:pt idx="1">
                  <c:v>204.71651</c:v>
                </c:pt>
                <c:pt idx="2">
                  <c:v>190.465</c:v>
                </c:pt>
                <c:pt idx="3">
                  <c:v>203.6422</c:v>
                </c:pt>
                <c:pt idx="4">
                  <c:v>223.1789</c:v>
                </c:pt>
                <c:pt idx="5">
                  <c:v>266.03710000000001</c:v>
                </c:pt>
                <c:pt idx="6">
                  <c:v>251.99490000000003</c:v>
                </c:pt>
                <c:pt idx="7">
                  <c:v>204.26420000000002</c:v>
                </c:pt>
                <c:pt idx="8">
                  <c:v>177.11019999999999</c:v>
                </c:pt>
                <c:pt idx="9">
                  <c:v>176.84559999999999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de exportación vino espumante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tipo'!$O$47:$X$47</c:f>
              <c:numCache>
                <c:formatCode>0.0</c:formatCode>
                <c:ptCount val="10"/>
                <c:pt idx="0">
                  <c:v>3.3673490000000004</c:v>
                </c:pt>
                <c:pt idx="1">
                  <c:v>3.3534709999999999</c:v>
                </c:pt>
                <c:pt idx="2">
                  <c:v>3.3656000000000001</c:v>
                </c:pt>
                <c:pt idx="3">
                  <c:v>3.2399</c:v>
                </c:pt>
                <c:pt idx="4">
                  <c:v>3.2913999999999999</c:v>
                </c:pt>
                <c:pt idx="5">
                  <c:v>3.0647000000000002</c:v>
                </c:pt>
                <c:pt idx="6">
                  <c:v>5.0191999999999997</c:v>
                </c:pt>
                <c:pt idx="7">
                  <c:v>5.6800000000000015</c:v>
                </c:pt>
                <c:pt idx="8">
                  <c:v>4.7805</c:v>
                </c:pt>
                <c:pt idx="9">
                  <c:v>4.9092000000000002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de exportación total vino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tipo'!$O$6:$X$6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tipo'!$O$65:$X$65</c:f>
              <c:numCache>
                <c:formatCode>0.0</c:formatCode>
                <c:ptCount val="10"/>
                <c:pt idx="0">
                  <c:v>256.17045199999995</c:v>
                </c:pt>
                <c:pt idx="1">
                  <c:v>239.940257</c:v>
                </c:pt>
                <c:pt idx="2">
                  <c:v>223.10019999999997</c:v>
                </c:pt>
                <c:pt idx="3">
                  <c:v>303.75889999999998</c:v>
                </c:pt>
                <c:pt idx="4">
                  <c:v>374.46260000000001</c:v>
                </c:pt>
                <c:pt idx="5">
                  <c:v>359.70089999999999</c:v>
                </c:pt>
                <c:pt idx="6">
                  <c:v>308.56880000000001</c:v>
                </c:pt>
                <c:pt idx="7">
                  <c:v>233.35980000000001</c:v>
                </c:pt>
                <c:pt idx="8">
                  <c:v>201.9179</c:v>
                </c:pt>
                <c:pt idx="9">
                  <c:v>203.62270000000001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75B-A736-CED295F6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35807"/>
        <c:axId val="434533311"/>
      </c:barChart>
      <c:catAx>
        <c:axId val="4345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33311"/>
        <c:crosses val="autoZero"/>
        <c:auto val="1"/>
        <c:lblAlgn val="ctr"/>
        <c:lblOffset val="100"/>
        <c:tickMarkSkip val="1"/>
        <c:noMultiLvlLbl val="0"/>
      </c:catAx>
      <c:valAx>
        <c:axId val="43453331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sin mención varietal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tipo'!$C$85:$K$85</c:f>
              <c:numCache>
                <c:formatCode>0.0%</c:formatCode>
                <c:ptCount val="9"/>
                <c:pt idx="0">
                  <c:v>-0.32947739726492242</c:v>
                </c:pt>
                <c:pt idx="1">
                  <c:v>0.11294018791536176</c:v>
                </c:pt>
                <c:pt idx="2">
                  <c:v>2.4773842616424724</c:v>
                </c:pt>
                <c:pt idx="3">
                  <c:v>1.9530038735782487</c:v>
                </c:pt>
                <c:pt idx="4">
                  <c:v>-0.72311723294359842</c:v>
                </c:pt>
                <c:pt idx="5">
                  <c:v>-0.45261258434018514</c:v>
                </c:pt>
                <c:pt idx="6">
                  <c:v>-0.55464658603543515</c:v>
                </c:pt>
                <c:pt idx="7">
                  <c:v>-0.12016636134079306</c:v>
                </c:pt>
                <c:pt idx="8">
                  <c:v>0.17976927405739995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1-4060-B20F-0243AE6CF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tipo'!$C$80:$K$80</c:f>
              <c:numCache>
                <c:formatCode>0.0</c:formatCode>
                <c:ptCount val="9"/>
                <c:pt idx="0">
                  <c:v>5.2363999999999997</c:v>
                </c:pt>
                <c:pt idx="1">
                  <c:v>5.8277999999999999</c:v>
                </c:pt>
                <c:pt idx="2">
                  <c:v>20.265499999999999</c:v>
                </c:pt>
                <c:pt idx="3">
                  <c:v>59.844099999999997</c:v>
                </c:pt>
                <c:pt idx="4">
                  <c:v>16.569800000000001</c:v>
                </c:pt>
                <c:pt idx="5">
                  <c:v>9.0701000000000001</c:v>
                </c:pt>
                <c:pt idx="6">
                  <c:v>4.0393999999999997</c:v>
                </c:pt>
                <c:pt idx="7">
                  <c:v>3.5540000000000003</c:v>
                </c:pt>
                <c:pt idx="8">
                  <c:v>4.1928999999999998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1-4060-B20F-0243AE6CF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varietal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tipo'!$C$100:$K$100</c:f>
              <c:numCache>
                <c:formatCode>0.0%</c:formatCode>
                <c:ptCount val="9"/>
                <c:pt idx="0">
                  <c:v>-0.13145958461581908</c:v>
                </c:pt>
                <c:pt idx="1">
                  <c:v>-7.3876750185036699E-2</c:v>
                </c:pt>
                <c:pt idx="2">
                  <c:v>0.14130977067072714</c:v>
                </c:pt>
                <c:pt idx="3">
                  <c:v>0.12732730741900133</c:v>
                </c:pt>
                <c:pt idx="4">
                  <c:v>0.14626952346123234</c:v>
                </c:pt>
                <c:pt idx="5">
                  <c:v>-0.1139838972915258</c:v>
                </c:pt>
                <c:pt idx="6">
                  <c:v>-0.19386084114872182</c:v>
                </c:pt>
                <c:pt idx="7">
                  <c:v>-0.12822101312647027</c:v>
                </c:pt>
                <c:pt idx="8">
                  <c:v>-6.1659989495040923E-2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1-4060-B20F-0243AE6CF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tipo'!$C$95:$K$95</c:f>
              <c:numCache>
                <c:formatCode>0.0</c:formatCode>
                <c:ptCount val="9"/>
                <c:pt idx="0">
                  <c:v>45.666600000000003</c:v>
                </c:pt>
                <c:pt idx="1">
                  <c:v>42.292900000000003</c:v>
                </c:pt>
                <c:pt idx="2">
                  <c:v>48.269300000000001</c:v>
                </c:pt>
                <c:pt idx="3">
                  <c:v>54.415300000000002</c:v>
                </c:pt>
                <c:pt idx="4">
                  <c:v>62.374600000000001</c:v>
                </c:pt>
                <c:pt idx="5">
                  <c:v>55.264899999999997</c:v>
                </c:pt>
                <c:pt idx="6">
                  <c:v>44.551200000000001</c:v>
                </c:pt>
                <c:pt idx="7">
                  <c:v>38.838799999999999</c:v>
                </c:pt>
                <c:pt idx="8">
                  <c:v>36.444000000000003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1-4060-B20F-0243AE6CF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espumante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tipo'!$C$115:$K$115</c:f>
              <c:numCache>
                <c:formatCode>0.0%</c:formatCode>
                <c:ptCount val="9"/>
                <c:pt idx="0">
                  <c:v>0.16674427026747374</c:v>
                </c:pt>
                <c:pt idx="1">
                  <c:v>-1.7027314650585157E-2</c:v>
                </c:pt>
                <c:pt idx="2">
                  <c:v>-3.2479249368459029E-2</c:v>
                </c:pt>
                <c:pt idx="3">
                  <c:v>-4.8675867213726298E-2</c:v>
                </c:pt>
                <c:pt idx="4">
                  <c:v>0.27210350911585945</c:v>
                </c:pt>
                <c:pt idx="5">
                  <c:v>0.51440899984589317</c:v>
                </c:pt>
                <c:pt idx="6">
                  <c:v>2.2794342118652722E-2</c:v>
                </c:pt>
                <c:pt idx="7">
                  <c:v>-0.1036712764899016</c:v>
                </c:pt>
                <c:pt idx="8">
                  <c:v>-5.8830058830058762E-2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2-4AC9-8615-B26DE091A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tipo'!$C$110:$K$110</c:f>
              <c:numCache>
                <c:formatCode>0.0</c:formatCode>
                <c:ptCount val="9"/>
                <c:pt idx="0">
                  <c:v>0.56379999999999997</c:v>
                </c:pt>
                <c:pt idx="1">
                  <c:v>0.55420000000000003</c:v>
                </c:pt>
                <c:pt idx="2">
                  <c:v>0.53620000000000001</c:v>
                </c:pt>
                <c:pt idx="3">
                  <c:v>0.5101</c:v>
                </c:pt>
                <c:pt idx="4">
                  <c:v>0.64889999999999992</c:v>
                </c:pt>
                <c:pt idx="5">
                  <c:v>0.98270000000000002</c:v>
                </c:pt>
                <c:pt idx="6">
                  <c:v>1.0051000000000001</c:v>
                </c:pt>
                <c:pt idx="7">
                  <c:v>0.90090000000000003</c:v>
                </c:pt>
                <c:pt idx="8">
                  <c:v>0.8479000000000001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2-4AC9-8615-B26DE091A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total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tipo'!$C$130:$K$130</c:f>
              <c:numCache>
                <c:formatCode>0.0%</c:formatCode>
                <c:ptCount val="9"/>
                <c:pt idx="0">
                  <c:v>-0.15398577744110609</c:v>
                </c:pt>
                <c:pt idx="1">
                  <c:v>-5.51649981173018E-2</c:v>
                </c:pt>
                <c:pt idx="2">
                  <c:v>0.41898659808215344</c:v>
                </c:pt>
                <c:pt idx="3">
                  <c:v>0.66159879668248034</c:v>
                </c:pt>
                <c:pt idx="4">
                  <c:v>-0.30640438209696974</c:v>
                </c:pt>
                <c:pt idx="5">
                  <c:v>-0.17950160913071767</c:v>
                </c:pt>
                <c:pt idx="6">
                  <c:v>-0.24066266166960604</c:v>
                </c:pt>
                <c:pt idx="7">
                  <c:v>-0.12316855078862954</c:v>
                </c:pt>
                <c:pt idx="8">
                  <c:v>-4.6033888483939966E-2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2-4AC9-8615-B26DE091A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tipo'!$C$79:$K$79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tipo'!$C$125:$K$125</c:f>
              <c:numCache>
                <c:formatCode>0.0</c:formatCode>
                <c:ptCount val="9"/>
                <c:pt idx="0">
                  <c:v>51.521799999999999</c:v>
                </c:pt>
                <c:pt idx="1">
                  <c:v>48.679600000000001</c:v>
                </c:pt>
                <c:pt idx="2">
                  <c:v>69.075699999999998</c:v>
                </c:pt>
                <c:pt idx="3">
                  <c:v>114.7761</c:v>
                </c:pt>
                <c:pt idx="4">
                  <c:v>79.608199999999997</c:v>
                </c:pt>
                <c:pt idx="5">
                  <c:v>65.318399999999997</c:v>
                </c:pt>
                <c:pt idx="6">
                  <c:v>49.598700000000001</c:v>
                </c:pt>
                <c:pt idx="7">
                  <c:v>43.489699999999999</c:v>
                </c:pt>
                <c:pt idx="8">
                  <c:v>41.487699999999997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2-4AC9-8615-B26DE091A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vino fraccionado</a:t>
            </a:r>
          </a:p>
          <a:p>
            <a:pPr>
              <a:defRPr/>
            </a:pPr>
            <a:r>
              <a:rPr lang="es-AR"/>
              <a:t>MAT</a:t>
            </a:r>
            <a:r>
              <a:rPr lang="es-AR" baseline="0"/>
              <a:t> Mayo</a:t>
            </a:r>
            <a:r>
              <a:rPr lang="es-AR"/>
              <a:t>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envase'!$O$11:$X$11</c:f>
              <c:numCache>
                <c:formatCode>0.0</c:formatCode>
                <c:ptCount val="10"/>
                <c:pt idx="0">
                  <c:v>200.31826100000001</c:v>
                </c:pt>
                <c:pt idx="1">
                  <c:v>198.92325699999998</c:v>
                </c:pt>
                <c:pt idx="2">
                  <c:v>189.06710000000001</c:v>
                </c:pt>
                <c:pt idx="3">
                  <c:v>192.6628</c:v>
                </c:pt>
                <c:pt idx="4">
                  <c:v>190.91739999999999</c:v>
                </c:pt>
                <c:pt idx="5">
                  <c:v>210.60540000000003</c:v>
                </c:pt>
                <c:pt idx="6">
                  <c:v>214.5324</c:v>
                </c:pt>
                <c:pt idx="7">
                  <c:v>180.22929999999999</c:v>
                </c:pt>
                <c:pt idx="8">
                  <c:v>150.22970000000001</c:v>
                </c:pt>
                <c:pt idx="9">
                  <c:v>152.73689999999999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vino granel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envase'!$O$29:$X$29</c:f>
              <c:numCache>
                <c:formatCode>0.0</c:formatCode>
                <c:ptCount val="10"/>
                <c:pt idx="0">
                  <c:v>55.852148</c:v>
                </c:pt>
                <c:pt idx="1">
                  <c:v>41.016918000000004</c:v>
                </c:pt>
                <c:pt idx="2">
                  <c:v>34.0334</c:v>
                </c:pt>
                <c:pt idx="3">
                  <c:v>110.97560000000001</c:v>
                </c:pt>
                <c:pt idx="4">
                  <c:v>183.54849999999999</c:v>
                </c:pt>
                <c:pt idx="5">
                  <c:v>149.09029999999998</c:v>
                </c:pt>
                <c:pt idx="6">
                  <c:v>93.658999999999992</c:v>
                </c:pt>
                <c:pt idx="7">
                  <c:v>55.373900000000006</c:v>
                </c:pt>
                <c:pt idx="8">
                  <c:v>45.7059</c:v>
                </c:pt>
                <c:pt idx="9">
                  <c:v>50.885800000000003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Merlot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variedad'!$M$43:$M$54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variedad'!$T$43:$T$54</c:f>
              <c:numCache>
                <c:formatCode>0.0</c:formatCode>
                <c:ptCount val="12"/>
                <c:pt idx="0">
                  <c:v>9.9721999999999991</c:v>
                </c:pt>
                <c:pt idx="1">
                  <c:v>10.176099999999998</c:v>
                </c:pt>
                <c:pt idx="2">
                  <c:v>11.032699999999998</c:v>
                </c:pt>
                <c:pt idx="3">
                  <c:v>10.798399999999999</c:v>
                </c:pt>
                <c:pt idx="4">
                  <c:v>10.6106</c:v>
                </c:pt>
                <c:pt idx="5">
                  <c:v>9.7948999999999984</c:v>
                </c:pt>
                <c:pt idx="6">
                  <c:v>9.8859999999999992</c:v>
                </c:pt>
                <c:pt idx="7">
                  <c:v>9.7900999999999989</c:v>
                </c:pt>
                <c:pt idx="8">
                  <c:v>9.9261999999999997</c:v>
                </c:pt>
                <c:pt idx="9">
                  <c:v>10.013</c:v>
                </c:pt>
                <c:pt idx="10">
                  <c:v>9.469100000000001</c:v>
                </c:pt>
                <c:pt idx="11">
                  <c:v>8.9303000000000008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8-4E90-A8C6-A1588FD924E1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variedad'!$M$43:$M$54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variedad'!$U$43:$U$54</c:f>
              <c:numCache>
                <c:formatCode>0.0</c:formatCode>
                <c:ptCount val="12"/>
                <c:pt idx="0">
                  <c:v>8.3169000000000004</c:v>
                </c:pt>
                <c:pt idx="1">
                  <c:v>7.9774999999999991</c:v>
                </c:pt>
                <c:pt idx="2">
                  <c:v>6.9684000000000008</c:v>
                </c:pt>
                <c:pt idx="3">
                  <c:v>6.6155999999999997</c:v>
                </c:pt>
                <c:pt idx="4">
                  <c:v>6.5788999999999991</c:v>
                </c:pt>
                <c:pt idx="5">
                  <c:v>6.6092000000000004</c:v>
                </c:pt>
                <c:pt idx="6">
                  <c:v>6.3130000000000006</c:v>
                </c:pt>
                <c:pt idx="7">
                  <c:v>6.2860999999999994</c:v>
                </c:pt>
                <c:pt idx="8">
                  <c:v>6.1798999999999991</c:v>
                </c:pt>
                <c:pt idx="9">
                  <c:v>5.8201999999999989</c:v>
                </c:pt>
                <c:pt idx="10">
                  <c:v>5.4993999999999987</c:v>
                </c:pt>
                <c:pt idx="11">
                  <c:v>5.4054999999999991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8-4E90-A8C6-A1588FD9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921212656"/>
        <c:axId val="1921213744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variedad'!$M$43:$M$54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variedad'!$V$43:$V$54</c:f>
              <c:numCache>
                <c:formatCode>0.0</c:formatCode>
                <c:ptCount val="12"/>
                <c:pt idx="0">
                  <c:v>4.9895999999999994</c:v>
                </c:pt>
                <c:pt idx="1">
                  <c:v>4.8046999999999995</c:v>
                </c:pt>
                <c:pt idx="2">
                  <c:v>4.7230999999999996</c:v>
                </c:pt>
                <c:pt idx="3">
                  <c:v>4.6059999999999999</c:v>
                </c:pt>
                <c:pt idx="4">
                  <c:v>5.2609000000000004</c:v>
                </c:pt>
                <c:pt idx="5">
                  <c:v>5.0030999999999999</c:v>
                </c:pt>
                <c:pt idx="6">
                  <c:v>5.1715999999999998</c:v>
                </c:pt>
                <c:pt idx="7">
                  <c:v>4.7499000000000002</c:v>
                </c:pt>
                <c:pt idx="8">
                  <c:v>4.4890999999999996</c:v>
                </c:pt>
                <c:pt idx="9">
                  <c:v>4.4444999999999997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8-4E90-A8C6-A1588FD9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212656"/>
        <c:axId val="1921213744"/>
      </c:lineChart>
      <c:catAx>
        <c:axId val="192121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1213744"/>
        <c:crosses val="autoZero"/>
        <c:auto val="1"/>
        <c:lblAlgn val="ctr"/>
        <c:lblOffset val="100"/>
        <c:noMultiLvlLbl val="0"/>
      </c:catAx>
      <c:valAx>
        <c:axId val="1921213744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9212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total vino</a:t>
            </a:r>
          </a:p>
          <a:p>
            <a:pPr>
              <a:defRPr/>
            </a:pPr>
            <a:r>
              <a:rPr lang="es-AR"/>
              <a:t>MAT Mayo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envase'!$O$47:$X$47</c:f>
              <c:numCache>
                <c:formatCode>0.0</c:formatCode>
                <c:ptCount val="10"/>
                <c:pt idx="0">
                  <c:v>256.17040900000001</c:v>
                </c:pt>
                <c:pt idx="1">
                  <c:v>239.94017500000001</c:v>
                </c:pt>
                <c:pt idx="2">
                  <c:v>223.10049999999998</c:v>
                </c:pt>
                <c:pt idx="3">
                  <c:v>303.63839999999999</c:v>
                </c:pt>
                <c:pt idx="4">
                  <c:v>374.46590000000003</c:v>
                </c:pt>
                <c:pt idx="5">
                  <c:v>359.69569999999999</c:v>
                </c:pt>
                <c:pt idx="6">
                  <c:v>308.19140000000004</c:v>
                </c:pt>
                <c:pt idx="7">
                  <c:v>235.60320000000002</c:v>
                </c:pt>
                <c:pt idx="8">
                  <c:v>195.93560000000002</c:v>
                </c:pt>
                <c:pt idx="9">
                  <c:v>203.62270000000001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vino fraccionado</a:t>
            </a:r>
          </a:p>
          <a:p>
            <a:pPr>
              <a:defRPr/>
            </a:pPr>
            <a:r>
              <a:rPr lang="es-AR"/>
              <a:t>MAT Mayo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envase'!$O$64:$X$64</c:f>
              <c:numCache>
                <c:formatCode>0.0</c:formatCode>
                <c:ptCount val="10"/>
                <c:pt idx="0">
                  <c:v>757.84892000000002</c:v>
                </c:pt>
                <c:pt idx="1">
                  <c:v>758.30772000000002</c:v>
                </c:pt>
                <c:pt idx="2">
                  <c:v>764.94799999999998</c:v>
                </c:pt>
                <c:pt idx="3">
                  <c:v>761.67200000000003</c:v>
                </c:pt>
                <c:pt idx="4">
                  <c:v>703.0150000000001</c:v>
                </c:pt>
                <c:pt idx="5">
                  <c:v>747.08600000000001</c:v>
                </c:pt>
                <c:pt idx="6">
                  <c:v>821.58400000000006</c:v>
                </c:pt>
                <c:pt idx="7">
                  <c:v>716.03200000000004</c:v>
                </c:pt>
                <c:pt idx="8">
                  <c:v>635.1389999999999</c:v>
                </c:pt>
                <c:pt idx="9">
                  <c:v>656.21600000000001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vino granel</a:t>
            </a:r>
          </a:p>
          <a:p>
            <a:pPr>
              <a:defRPr/>
            </a:pPr>
            <a:r>
              <a:rPr lang="es-AR"/>
              <a:t>MAT Mayo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envase'!$O$82:$X$82</c:f>
              <c:numCache>
                <c:formatCode>0.0</c:formatCode>
                <c:ptCount val="10"/>
                <c:pt idx="0">
                  <c:v>52.718890000000009</c:v>
                </c:pt>
                <c:pt idx="1">
                  <c:v>49.960880000000003</c:v>
                </c:pt>
                <c:pt idx="2">
                  <c:v>48.558999999999997</c:v>
                </c:pt>
                <c:pt idx="3">
                  <c:v>72.22399999999999</c:v>
                </c:pt>
                <c:pt idx="4">
                  <c:v>77.724999999999994</c:v>
                </c:pt>
                <c:pt idx="5">
                  <c:v>84.507000000000005</c:v>
                </c:pt>
                <c:pt idx="6">
                  <c:v>66.427999999999997</c:v>
                </c:pt>
                <c:pt idx="7">
                  <c:v>51.716999999999999</c:v>
                </c:pt>
                <c:pt idx="8">
                  <c:v>46.359000000000009</c:v>
                </c:pt>
                <c:pt idx="9">
                  <c:v>50.122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Valor exportación vino total</a:t>
            </a:r>
          </a:p>
          <a:p>
            <a:pPr>
              <a:defRPr/>
            </a:pPr>
            <a:r>
              <a:rPr lang="es-AR"/>
              <a:t>MAT Mayo - MM dólares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envase'!$O$100:$X$100</c:f>
              <c:numCache>
                <c:formatCode>0.0</c:formatCode>
                <c:ptCount val="10"/>
                <c:pt idx="0">
                  <c:v>810.56780999999989</c:v>
                </c:pt>
                <c:pt idx="1">
                  <c:v>808.26859999999999</c:v>
                </c:pt>
                <c:pt idx="2">
                  <c:v>813.50699999999995</c:v>
                </c:pt>
                <c:pt idx="3">
                  <c:v>833.89599999999996</c:v>
                </c:pt>
                <c:pt idx="4">
                  <c:v>780.74</c:v>
                </c:pt>
                <c:pt idx="5">
                  <c:v>831.59300000000007</c:v>
                </c:pt>
                <c:pt idx="6">
                  <c:v>888.01199999999994</c:v>
                </c:pt>
                <c:pt idx="7">
                  <c:v>767.74900000000002</c:v>
                </c:pt>
                <c:pt idx="8">
                  <c:v>681.49799999999993</c:v>
                </c:pt>
                <c:pt idx="9">
                  <c:v>706.33799999999997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3828319"/>
        <c:axId val="333829151"/>
      </c:bar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tickMarkSkip val="1"/>
        <c:noMultiLvlLbl val="0"/>
      </c:catAx>
      <c:valAx>
        <c:axId val="3338291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vino fraccionado</a:t>
            </a:r>
          </a:p>
          <a:p>
            <a:pPr>
              <a:defRPr/>
            </a:pPr>
            <a:r>
              <a:rPr lang="es-AR"/>
              <a:t>MAT Mayo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envase'!$O$117:$X$117</c:f>
              <c:numCache>
                <c:formatCode>0.00</c:formatCode>
                <c:ptCount val="10"/>
                <c:pt idx="0">
                  <c:v>3.7832243361976867</c:v>
                </c:pt>
                <c:pt idx="1">
                  <c:v>3.8120616535048994</c:v>
                </c:pt>
                <c:pt idx="2">
                  <c:v>4.0459075111428691</c:v>
                </c:pt>
                <c:pt idx="3">
                  <c:v>3.9533942203684367</c:v>
                </c:pt>
                <c:pt idx="4">
                  <c:v>3.6822992561180916</c:v>
                </c:pt>
                <c:pt idx="5">
                  <c:v>3.5473259470080061</c:v>
                </c:pt>
                <c:pt idx="6">
                  <c:v>3.8296499736170393</c:v>
                </c:pt>
                <c:pt idx="7">
                  <c:v>3.9728945293578795</c:v>
                </c:pt>
                <c:pt idx="8">
                  <c:v>4.227785850600779</c:v>
                </c:pt>
                <c:pt idx="9">
                  <c:v>4.2963815554721885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28319"/>
        <c:axId val="333829151"/>
      </c:line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noMultiLvlLbl val="0"/>
      </c:catAx>
      <c:valAx>
        <c:axId val="333829151"/>
        <c:scaling>
          <c:orientation val="minMax"/>
          <c:min val="2"/>
        </c:scaling>
        <c:delete val="1"/>
        <c:axPos val="l"/>
        <c:numFmt formatCode="0.00" sourceLinked="1"/>
        <c:majorTickMark val="out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vino granel</a:t>
            </a:r>
          </a:p>
          <a:p>
            <a:pPr>
              <a:defRPr/>
            </a:pPr>
            <a:r>
              <a:rPr lang="es-AR"/>
              <a:t>MAT Mayo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envase'!$O$135:$X$135</c:f>
              <c:numCache>
                <c:formatCode>0.00</c:formatCode>
                <c:ptCount val="10"/>
                <c:pt idx="0">
                  <c:v>0.94390085050981409</c:v>
                </c:pt>
                <c:pt idx="1">
                  <c:v>1.2180554375148323</c:v>
                </c:pt>
                <c:pt idx="2">
                  <c:v>1.4268042569945993</c:v>
                </c:pt>
                <c:pt idx="3">
                  <c:v>0.65080972754371214</c:v>
                </c:pt>
                <c:pt idx="4">
                  <c:v>0.42345756026336362</c:v>
                </c:pt>
                <c:pt idx="5">
                  <c:v>0.56681755955954216</c:v>
                </c:pt>
                <c:pt idx="6">
                  <c:v>0.70925378233805614</c:v>
                </c:pt>
                <c:pt idx="7">
                  <c:v>0.93395986195662561</c:v>
                </c:pt>
                <c:pt idx="8">
                  <c:v>1.0142891836721299</c:v>
                </c:pt>
                <c:pt idx="9">
                  <c:v>0.9849899186020461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28319"/>
        <c:axId val="333829151"/>
      </c:line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noMultiLvlLbl val="0"/>
      </c:catAx>
      <c:valAx>
        <c:axId val="333829151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exportación vino total</a:t>
            </a:r>
          </a:p>
          <a:p>
            <a:pPr>
              <a:defRPr/>
            </a:pPr>
            <a:r>
              <a:rPr lang="es-AR"/>
              <a:t>MAT Mayo - Dólares/litro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envase'!$O$6:$X$6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envase'!$O$153:$X$153</c:f>
              <c:numCache>
                <c:formatCode>0.00</c:formatCode>
                <c:ptCount val="10"/>
                <c:pt idx="0">
                  <c:v>3.1641742430914412</c:v>
                </c:pt>
                <c:pt idx="1">
                  <c:v>3.3686255334272386</c:v>
                </c:pt>
                <c:pt idx="2">
                  <c:v>3.6463701336393242</c:v>
                </c:pt>
                <c:pt idx="3">
                  <c:v>2.7463456532507089</c:v>
                </c:pt>
                <c:pt idx="4">
                  <c:v>2.0849428479335499</c:v>
                </c:pt>
                <c:pt idx="5">
                  <c:v>2.3119347826510022</c:v>
                </c:pt>
                <c:pt idx="6">
                  <c:v>2.8813652814452313</c:v>
                </c:pt>
                <c:pt idx="7">
                  <c:v>3.2586526838345149</c:v>
                </c:pt>
                <c:pt idx="8">
                  <c:v>3.4781734406611147</c:v>
                </c:pt>
                <c:pt idx="9">
                  <c:v>3.4688568612438591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6DB-A2FF-6C4DF7841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828319"/>
        <c:axId val="333829151"/>
      </c:lineChart>
      <c:catAx>
        <c:axId val="3338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3829151"/>
        <c:crosses val="autoZero"/>
        <c:auto val="1"/>
        <c:lblAlgn val="ctr"/>
        <c:lblOffset val="100"/>
        <c:noMultiLvlLbl val="0"/>
      </c:catAx>
      <c:valAx>
        <c:axId val="333829151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3382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fraccionado</a:t>
            </a:r>
            <a:r>
              <a:rPr lang="es-AR" baseline="0"/>
              <a:t> </a:t>
            </a:r>
            <a:r>
              <a:rPr lang="es-AR"/>
              <a:t>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envase'!$C$173:$K$173</c:f>
              <c:numCache>
                <c:formatCode>0.0%</c:formatCode>
                <c:ptCount val="9"/>
                <c:pt idx="0">
                  <c:v>-7.3286443066702844E-2</c:v>
                </c:pt>
                <c:pt idx="1">
                  <c:v>-1.9075566852543302E-2</c:v>
                </c:pt>
                <c:pt idx="2">
                  <c:v>3.6248410795912234E-2</c:v>
                </c:pt>
                <c:pt idx="3">
                  <c:v>-2.9679509993069675E-2</c:v>
                </c:pt>
                <c:pt idx="4">
                  <c:v>0.1949616331258146</c:v>
                </c:pt>
                <c:pt idx="5">
                  <c:v>-8.3521130173500158E-2</c:v>
                </c:pt>
                <c:pt idx="6">
                  <c:v>-0.14315144704806593</c:v>
                </c:pt>
                <c:pt idx="7">
                  <c:v>-0.18409555524126664</c:v>
                </c:pt>
                <c:pt idx="8">
                  <c:v>-2.3974685858181632E-2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6-48AC-92BB-0EBD5E21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envase'!$C$168:$K$168</c:f>
              <c:numCache>
                <c:formatCode>0.0</c:formatCode>
                <c:ptCount val="9"/>
                <c:pt idx="0">
                  <c:v>42.017099999999999</c:v>
                </c:pt>
                <c:pt idx="1">
                  <c:v>41.215600000000002</c:v>
                </c:pt>
                <c:pt idx="2">
                  <c:v>42.709600000000002</c:v>
                </c:pt>
                <c:pt idx="3">
                  <c:v>41.441999999999993</c:v>
                </c:pt>
                <c:pt idx="4">
                  <c:v>49.521599999999999</c:v>
                </c:pt>
                <c:pt idx="5">
                  <c:v>45.385499999999993</c:v>
                </c:pt>
                <c:pt idx="6">
                  <c:v>38.888500000000001</c:v>
                </c:pt>
                <c:pt idx="7">
                  <c:v>31.729300000000002</c:v>
                </c:pt>
                <c:pt idx="8">
                  <c:v>30.968599999999999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6-48AC-92BB-0EBD5E21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granel</a:t>
            </a:r>
            <a:r>
              <a:rPr lang="es-AR" baseline="0"/>
              <a:t> </a:t>
            </a:r>
            <a:r>
              <a:rPr lang="es-AR"/>
              <a:t>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envase'!$C$188:$K$188</c:f>
              <c:numCache>
                <c:formatCode>0.0%</c:formatCode>
                <c:ptCount val="9"/>
                <c:pt idx="0">
                  <c:v>-0.38913791882328252</c:v>
                </c:pt>
                <c:pt idx="1">
                  <c:v>-0.21470430418634989</c:v>
                </c:pt>
                <c:pt idx="2">
                  <c:v>2.5313102893890673</c:v>
                </c:pt>
                <c:pt idx="3">
                  <c:v>1.7822647651350456</c:v>
                </c:pt>
                <c:pt idx="4">
                  <c:v>-0.58973383460082007</c:v>
                </c:pt>
                <c:pt idx="5">
                  <c:v>-0.35003074468615503</c:v>
                </c:pt>
                <c:pt idx="6">
                  <c:v>-0.3085403956983529</c:v>
                </c:pt>
                <c:pt idx="7">
                  <c:v>-0.18312046562192619</c:v>
                </c:pt>
                <c:pt idx="8">
                  <c:v>-4.7666038965742064E-2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F-44EF-9E20-6B24BD979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envase'!$C$183:$K$183</c:f>
              <c:numCache>
                <c:formatCode>0.0</c:formatCode>
                <c:ptCount val="9"/>
                <c:pt idx="0">
                  <c:v>9.5046999999999997</c:v>
                </c:pt>
                <c:pt idx="1">
                  <c:v>7.4640000000000004</c:v>
                </c:pt>
                <c:pt idx="2">
                  <c:v>26.357700000000001</c:v>
                </c:pt>
                <c:pt idx="3">
                  <c:v>73.334099999999992</c:v>
                </c:pt>
                <c:pt idx="4">
                  <c:v>30.086500000000001</c:v>
                </c:pt>
                <c:pt idx="5">
                  <c:v>19.555299999999999</c:v>
                </c:pt>
                <c:pt idx="6">
                  <c:v>13.521699999999999</c:v>
                </c:pt>
                <c:pt idx="7">
                  <c:v>11.0456</c:v>
                </c:pt>
                <c:pt idx="8">
                  <c:v>10.5191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F-44EF-9E20-6B24BD979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total</a:t>
            </a:r>
            <a:r>
              <a:rPr lang="es-AR" baseline="0"/>
              <a:t> </a:t>
            </a:r>
            <a:r>
              <a:rPr lang="es-AR"/>
              <a:t>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envase'!$C$203:$K$203</c:f>
              <c:numCache>
                <c:formatCode>0.0%</c:formatCode>
                <c:ptCount val="9"/>
                <c:pt idx="0">
                  <c:v>-0.1539849022451556</c:v>
                </c:pt>
                <c:pt idx="1">
                  <c:v>-5.51649981173018E-2</c:v>
                </c:pt>
                <c:pt idx="2">
                  <c:v>0.41881404120000987</c:v>
                </c:pt>
                <c:pt idx="3">
                  <c:v>0.66180088116952596</c:v>
                </c:pt>
                <c:pt idx="4">
                  <c:v>-0.30640525335849544</c:v>
                </c:pt>
                <c:pt idx="5">
                  <c:v>-0.18424381438572202</c:v>
                </c:pt>
                <c:pt idx="6">
                  <c:v>-0.19295419828520732</c:v>
                </c:pt>
                <c:pt idx="7">
                  <c:v>-0.18384398456788964</c:v>
                </c:pt>
                <c:pt idx="8">
                  <c:v>-3.0092414009150192E-2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D-4187-8F6D-42D9F19B9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litros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envase'!$C$198:$K$198</c:f>
              <c:numCache>
                <c:formatCode>0.0</c:formatCode>
                <c:ptCount val="9"/>
                <c:pt idx="0">
                  <c:v>51.521799999999999</c:v>
                </c:pt>
                <c:pt idx="1">
                  <c:v>48.679600000000001</c:v>
                </c:pt>
                <c:pt idx="2">
                  <c:v>69.067300000000003</c:v>
                </c:pt>
                <c:pt idx="3">
                  <c:v>114.7761</c:v>
                </c:pt>
                <c:pt idx="4">
                  <c:v>79.608099999999993</c:v>
                </c:pt>
                <c:pt idx="5">
                  <c:v>64.940799999999996</c:v>
                </c:pt>
                <c:pt idx="6">
                  <c:v>52.410200000000003</c:v>
                </c:pt>
                <c:pt idx="7">
                  <c:v>42.774899999999995</c:v>
                </c:pt>
                <c:pt idx="8">
                  <c:v>41.487699999999997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D-4187-8F6D-42D9F19B9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Despachos al mercado nacional de Syrah - Ultimos doce meses</a:t>
            </a:r>
          </a:p>
          <a:p>
            <a:pPr algn="l">
              <a:defRPr/>
            </a:pPr>
            <a:r>
              <a:rPr lang="es-AR"/>
              <a:t>MM Litros - Fuente: INV</a:t>
            </a:r>
          </a:p>
        </c:rich>
      </c:tx>
      <c:layout>
        <c:manualLayout>
          <c:xMode val="edge"/>
          <c:yMode val="edge"/>
          <c:x val="1.151327858211260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'Despacho por variedad'!$T$6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variedad'!$M$61:$M$72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variedad'!$T$61:$T$72</c:f>
              <c:numCache>
                <c:formatCode>0.0</c:formatCode>
                <c:ptCount val="12"/>
                <c:pt idx="0">
                  <c:v>9.1082000000000001</c:v>
                </c:pt>
                <c:pt idx="1">
                  <c:v>9.0258000000000003</c:v>
                </c:pt>
                <c:pt idx="2">
                  <c:v>9.3718000000000004</c:v>
                </c:pt>
                <c:pt idx="3">
                  <c:v>9.4215999999999998</c:v>
                </c:pt>
                <c:pt idx="4">
                  <c:v>10.666599999999999</c:v>
                </c:pt>
                <c:pt idx="5">
                  <c:v>13.319099999999999</c:v>
                </c:pt>
                <c:pt idx="6">
                  <c:v>12.812099999999999</c:v>
                </c:pt>
                <c:pt idx="7">
                  <c:v>13.219799999999999</c:v>
                </c:pt>
                <c:pt idx="8">
                  <c:v>13.912000000000001</c:v>
                </c:pt>
                <c:pt idx="9">
                  <c:v>14.4511</c:v>
                </c:pt>
                <c:pt idx="10">
                  <c:v>14.938700000000001</c:v>
                </c:pt>
                <c:pt idx="11">
                  <c:v>14.9413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5-4711-B185-96687DA5BDA7}"/>
            </c:ext>
          </c:extLst>
        </c:ser>
        <c:ser>
          <c:idx val="1"/>
          <c:order val="1"/>
          <c:tx>
            <c:strRef>
              <c:f>'Despacho por variedad'!$U$6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variedad'!$M$61:$M$72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variedad'!$U$61:$U$72</c:f>
              <c:numCache>
                <c:formatCode>0.0</c:formatCode>
                <c:ptCount val="12"/>
                <c:pt idx="0">
                  <c:v>14.706100000000003</c:v>
                </c:pt>
                <c:pt idx="1">
                  <c:v>14.690900000000001</c:v>
                </c:pt>
                <c:pt idx="2">
                  <c:v>15.139799999999997</c:v>
                </c:pt>
                <c:pt idx="3">
                  <c:v>15.083500000000001</c:v>
                </c:pt>
                <c:pt idx="4">
                  <c:v>14.4453</c:v>
                </c:pt>
                <c:pt idx="5">
                  <c:v>11.1144</c:v>
                </c:pt>
                <c:pt idx="6">
                  <c:v>11.438299999999998</c:v>
                </c:pt>
                <c:pt idx="7">
                  <c:v>10.463200000000001</c:v>
                </c:pt>
                <c:pt idx="8">
                  <c:v>9.6168999999999993</c:v>
                </c:pt>
                <c:pt idx="9">
                  <c:v>9.3015999999999988</c:v>
                </c:pt>
                <c:pt idx="10">
                  <c:v>8.767199999999999</c:v>
                </c:pt>
                <c:pt idx="11">
                  <c:v>8.5372999999999983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05-4711-B185-96687DA5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1030624240"/>
        <c:axId val="1030622608"/>
      </c:barChart>
      <c:lineChart>
        <c:grouping val="standard"/>
        <c:varyColors val="0"/>
        <c:ser>
          <c:idx val="2"/>
          <c:order val="2"/>
          <c:tx>
            <c:strRef>
              <c:f>'Despacho por variedad'!$V$6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9050">
                <a:solidFill>
                  <a:srgbClr val="C0000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'Despacho por variedad'!$M$61:$M$72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'Despacho por variedad'!$V$61:$V$72</c:f>
              <c:numCache>
                <c:formatCode>0.0</c:formatCode>
                <c:ptCount val="12"/>
                <c:pt idx="0">
                  <c:v>8.5451999999999995</c:v>
                </c:pt>
                <c:pt idx="1">
                  <c:v>8.4803999999999995</c:v>
                </c:pt>
                <c:pt idx="2">
                  <c:v>8.1283999999999992</c:v>
                </c:pt>
                <c:pt idx="3">
                  <c:v>9.2670999999999992</c:v>
                </c:pt>
                <c:pt idx="4">
                  <c:v>11.562899999999999</c:v>
                </c:pt>
                <c:pt idx="5">
                  <c:v>11.118600000000001</c:v>
                </c:pt>
                <c:pt idx="6">
                  <c:v>10.930899999999999</c:v>
                </c:pt>
                <c:pt idx="7">
                  <c:v>11.438800000000001</c:v>
                </c:pt>
                <c:pt idx="8">
                  <c:v>11.709900000000001</c:v>
                </c:pt>
                <c:pt idx="9">
                  <c:v>12.1127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05-4711-B185-96687DA5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24240"/>
        <c:axId val="1030622608"/>
      </c:lineChart>
      <c:catAx>
        <c:axId val="103062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30622608"/>
        <c:crosses val="autoZero"/>
        <c:auto val="1"/>
        <c:lblAlgn val="ctr"/>
        <c:lblOffset val="100"/>
        <c:noMultiLvlLbl val="0"/>
      </c:catAx>
      <c:valAx>
        <c:axId val="10306226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3062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20000"/>
        <a:lumOff val="80000"/>
      </a:schemeClr>
    </a:solidFill>
    <a:ln w="19050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fraccionado</a:t>
            </a:r>
            <a:r>
              <a:rPr lang="es-AR" baseline="0"/>
              <a:t> </a:t>
            </a:r>
            <a:r>
              <a:rPr lang="es-AR"/>
              <a:t>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envase'!$C$218:$K$218</c:f>
              <c:numCache>
                <c:formatCode>0.0%</c:formatCode>
                <c:ptCount val="9"/>
                <c:pt idx="0">
                  <c:v>-1.5763499258338975E-2</c:v>
                </c:pt>
                <c:pt idx="1">
                  <c:v>2.4219380394649992E-2</c:v>
                </c:pt>
                <c:pt idx="2">
                  <c:v>-7.3351238436288879E-3</c:v>
                </c:pt>
                <c:pt idx="3">
                  <c:v>-7.0532283956926678E-2</c:v>
                </c:pt>
                <c:pt idx="4">
                  <c:v>0.1612846885309529</c:v>
                </c:pt>
                <c:pt idx="5">
                  <c:v>-4.81052567080541E-2</c:v>
                </c:pt>
                <c:pt idx="6">
                  <c:v>-8.3359178872588369E-2</c:v>
                </c:pt>
                <c:pt idx="7">
                  <c:v>-0.15080885075522521</c:v>
                </c:pt>
                <c:pt idx="8">
                  <c:v>-5.3902074139785539E-3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D-4187-8F6D-42D9F19B9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dólares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envase'!$C$213:$K$213</c:f>
              <c:numCache>
                <c:formatCode>0.0</c:formatCode>
                <c:ptCount val="9"/>
                <c:pt idx="0">
                  <c:v>163.58800000000002</c:v>
                </c:pt>
                <c:pt idx="1">
                  <c:v>167.55</c:v>
                </c:pt>
                <c:pt idx="2">
                  <c:v>166.321</c:v>
                </c:pt>
                <c:pt idx="3">
                  <c:v>154.59</c:v>
                </c:pt>
                <c:pt idx="4">
                  <c:v>179.523</c:v>
                </c:pt>
                <c:pt idx="5">
                  <c:v>170.887</c:v>
                </c:pt>
                <c:pt idx="6">
                  <c:v>156.642</c:v>
                </c:pt>
                <c:pt idx="7">
                  <c:v>133.01900000000001</c:v>
                </c:pt>
                <c:pt idx="8">
                  <c:v>132.30199999999999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D-4187-8F6D-42D9F19B9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granel</a:t>
            </a:r>
            <a:r>
              <a:rPr lang="es-AR" baseline="0"/>
              <a:t> </a:t>
            </a:r>
            <a:r>
              <a:rPr lang="es-AR"/>
              <a:t>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envase'!$C$233:$K$233</c:f>
              <c:numCache>
                <c:formatCode>0.0%</c:formatCode>
                <c:ptCount val="9"/>
                <c:pt idx="0">
                  <c:v>-0.17595382215669575</c:v>
                </c:pt>
                <c:pt idx="1">
                  <c:v>-0.11179433990220777</c:v>
                </c:pt>
                <c:pt idx="2">
                  <c:v>0.47351739094169654</c:v>
                </c:pt>
                <c:pt idx="3">
                  <c:v>0.40999660364542057</c:v>
                </c:pt>
                <c:pt idx="4">
                  <c:v>-0.2287526596812397</c:v>
                </c:pt>
                <c:pt idx="5">
                  <c:v>-0.14627036593618237</c:v>
                </c:pt>
                <c:pt idx="6">
                  <c:v>-0.1879153710139625</c:v>
                </c:pt>
                <c:pt idx="7">
                  <c:v>-0.14993618139499976</c:v>
                </c:pt>
                <c:pt idx="8">
                  <c:v>-7.4986751457339684E-2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A2C-AAEF-3D03EB199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dólares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envase'!$C$228:$K$228</c:f>
              <c:numCache>
                <c:formatCode>0.0</c:formatCode>
                <c:ptCount val="9"/>
                <c:pt idx="0">
                  <c:v>13.498000000000001</c:v>
                </c:pt>
                <c:pt idx="1">
                  <c:v>11.989000000000001</c:v>
                </c:pt>
                <c:pt idx="2">
                  <c:v>17.666</c:v>
                </c:pt>
                <c:pt idx="3">
                  <c:v>24.908999999999999</c:v>
                </c:pt>
                <c:pt idx="4">
                  <c:v>19.210999999999999</c:v>
                </c:pt>
                <c:pt idx="5">
                  <c:v>16.401</c:v>
                </c:pt>
                <c:pt idx="6">
                  <c:v>13.319000000000001</c:v>
                </c:pt>
                <c:pt idx="7">
                  <c:v>11.321999999999999</c:v>
                </c:pt>
                <c:pt idx="8">
                  <c:v>10.472999999999999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C-4A2C-AAEF-3D03EB199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Exportación total</a:t>
            </a:r>
            <a:r>
              <a:rPr lang="es-AR" baseline="0"/>
              <a:t> </a:t>
            </a:r>
            <a:r>
              <a:rPr lang="es-AR"/>
              <a:t>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envase'!$C$248:$K$248</c:f>
              <c:numCache>
                <c:formatCode>0.0%</c:formatCode>
                <c:ptCount val="9"/>
                <c:pt idx="0">
                  <c:v>-3.0134318121486037E-2</c:v>
                </c:pt>
                <c:pt idx="1">
                  <c:v>1.3852026698891962E-2</c:v>
                </c:pt>
                <c:pt idx="2">
                  <c:v>2.4774561515882532E-2</c:v>
                </c:pt>
                <c:pt idx="3">
                  <c:v>-2.439302776826624E-2</c:v>
                </c:pt>
                <c:pt idx="4">
                  <c:v>0.1071593713614003</c:v>
                </c:pt>
                <c:pt idx="5">
                  <c:v>-5.7594573651212122E-2</c:v>
                </c:pt>
                <c:pt idx="6">
                  <c:v>-9.25152705992911E-2</c:v>
                </c:pt>
                <c:pt idx="7">
                  <c:v>-0.15074046398879726</c:v>
                </c:pt>
                <c:pt idx="8">
                  <c:v>-1.0849308235359345E-2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4-4474-8E40-6559EE8B7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MM dólares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envase'!$C$243:$K$243</c:f>
              <c:numCache>
                <c:formatCode>0.0</c:formatCode>
                <c:ptCount val="9"/>
                <c:pt idx="0">
                  <c:v>177.08600000000001</c:v>
                </c:pt>
                <c:pt idx="1">
                  <c:v>179.53899999999999</c:v>
                </c:pt>
                <c:pt idx="2">
                  <c:v>183.98700000000002</c:v>
                </c:pt>
                <c:pt idx="3">
                  <c:v>179.49900000000002</c:v>
                </c:pt>
                <c:pt idx="4">
                  <c:v>198.73400000000001</c:v>
                </c:pt>
                <c:pt idx="5">
                  <c:v>187.28800000000001</c:v>
                </c:pt>
                <c:pt idx="6">
                  <c:v>169.96099999999998</c:v>
                </c:pt>
                <c:pt idx="7">
                  <c:v>144.34100000000001</c:v>
                </c:pt>
                <c:pt idx="8">
                  <c:v>142.77500000000001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4-4474-8E40-6559EE8B7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</a:t>
            </a:r>
            <a:r>
              <a:rPr lang="es-AR" baseline="0"/>
              <a:t> promedio e</a:t>
            </a:r>
            <a:r>
              <a:rPr lang="es-AR"/>
              <a:t>xportación fraccionado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envase'!$C$263:$K$263</c:f>
              <c:numCache>
                <c:formatCode>0.0%</c:formatCode>
                <c:ptCount val="9"/>
                <c:pt idx="0">
                  <c:v>6.2071978313040121E-2</c:v>
                </c:pt>
                <c:pt idx="1">
                  <c:v>4.4136883315541775E-2</c:v>
                </c:pt>
                <c:pt idx="2">
                  <c:v>-4.2058964033600654E-2</c:v>
                </c:pt>
                <c:pt idx="3">
                  <c:v>-4.2102351114491121E-2</c:v>
                </c:pt>
                <c:pt idx="4">
                  <c:v>-2.8182448424531215E-2</c:v>
                </c:pt>
                <c:pt idx="5">
                  <c:v>3.86434151745918E-2</c:v>
                </c:pt>
                <c:pt idx="6">
                  <c:v>6.978160606035555E-2</c:v>
                </c:pt>
                <c:pt idx="7">
                  <c:v>4.0797307454164544E-2</c:v>
                </c:pt>
                <c:pt idx="8">
                  <c:v>1.9040979957106519E-2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0-457B-B5DA-996E91C6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Dólares/litro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envase'!$C$258:$K$258</c:f>
              <c:numCache>
                <c:formatCode>0.00</c:formatCode>
                <c:ptCount val="9"/>
                <c:pt idx="0">
                  <c:v>3.893367224296775</c:v>
                </c:pt>
                <c:pt idx="1">
                  <c:v>4.0652083191801163</c:v>
                </c:pt>
                <c:pt idx="2">
                  <c:v>3.8942298686946257</c:v>
                </c:pt>
                <c:pt idx="3">
                  <c:v>3.7302736354423058</c:v>
                </c:pt>
                <c:pt idx="4">
                  <c:v>3.6251453911020644</c:v>
                </c:pt>
                <c:pt idx="5">
                  <c:v>3.7652333895186794</c:v>
                </c:pt>
                <c:pt idx="6">
                  <c:v>4.0279774226313689</c:v>
                </c:pt>
                <c:pt idx="7">
                  <c:v>4.1923080559608943</c:v>
                </c:pt>
                <c:pt idx="8">
                  <c:v>4.272133709628462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0-457B-B5DA-996E91C6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exportación</a:t>
            </a:r>
            <a:r>
              <a:rPr lang="es-AR" baseline="0"/>
              <a:t> granel </a:t>
            </a:r>
            <a:r>
              <a:rPr lang="es-AR"/>
              <a:t>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envase'!$C$278:$K$278</c:f>
              <c:numCache>
                <c:formatCode>0.0%</c:formatCode>
                <c:ptCount val="9"/>
                <c:pt idx="0">
                  <c:v>0.34898891785184216</c:v>
                </c:pt>
                <c:pt idx="1">
                  <c:v>0.13104613310979163</c:v>
                </c:pt>
                <c:pt idx="2">
                  <c:v>-0.58272786297784629</c:v>
                </c:pt>
                <c:pt idx="3">
                  <c:v>-0.49321983252122947</c:v>
                </c:pt>
                <c:pt idx="4">
                  <c:v>0.87987069215993841</c:v>
                </c:pt>
                <c:pt idx="5">
                  <c:v>0.31349233380521158</c:v>
                </c:pt>
                <c:pt idx="6">
                  <c:v>0.17444985062607943</c:v>
                </c:pt>
                <c:pt idx="7">
                  <c:v>4.0623228799814282E-2</c:v>
                </c:pt>
                <c:pt idx="8">
                  <c:v>-2.8688163616392148E-2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3-4CA9-BD5E-9D33F5E7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Dólares/litro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envase'!$C$273:$K$273</c:f>
              <c:numCache>
                <c:formatCode>0.00</c:formatCode>
                <c:ptCount val="9"/>
                <c:pt idx="0">
                  <c:v>1.420139509926668</c:v>
                </c:pt>
                <c:pt idx="1">
                  <c:v>1.6062433011789925</c:v>
                </c:pt>
                <c:pt idx="2">
                  <c:v>0.67024057486047717</c:v>
                </c:pt>
                <c:pt idx="3">
                  <c:v>0.33966463077886005</c:v>
                </c:pt>
                <c:pt idx="4">
                  <c:v>0.63852558456450559</c:v>
                </c:pt>
                <c:pt idx="5">
                  <c:v>0.83869846026396944</c:v>
                </c:pt>
                <c:pt idx="6">
                  <c:v>0.98500928137734178</c:v>
                </c:pt>
                <c:pt idx="7">
                  <c:v>1.0250235387846742</c:v>
                </c:pt>
                <c:pt idx="8">
                  <c:v>0.99561749579336623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3-4CA9-BD5E-9D33F5E7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Precio promedio exportación total - Evolución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Var. Igual Q año anterior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envase'!$C$293:$K$293</c:f>
              <c:numCache>
                <c:formatCode>0.0%</c:formatCode>
                <c:ptCount val="9"/>
                <c:pt idx="0">
                  <c:v>0.14639287697387959</c:v>
                </c:pt>
                <c:pt idx="1">
                  <c:v>7.3046642724569733E-2</c:v>
                </c:pt>
                <c:pt idx="2">
                  <c:v>-0.27772454193564022</c:v>
                </c:pt>
                <c:pt idx="3">
                  <c:v>-0.41292185887810418</c:v>
                </c:pt>
                <c:pt idx="4">
                  <c:v>0.59626262557846776</c:v>
                </c:pt>
                <c:pt idx="5">
                  <c:v>0.155253791473418</c:v>
                </c:pt>
                <c:pt idx="6">
                  <c:v>0.1244525744047067</c:v>
                </c:pt>
                <c:pt idx="7">
                  <c:v>4.0560284986156381E-2</c:v>
                </c:pt>
                <c:pt idx="8">
                  <c:v>1.9840143588661929E-2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7-444E-8128-377F3B6F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0769583"/>
        <c:axId val="570758543"/>
      </c:barChart>
      <c:lineChart>
        <c:grouping val="standard"/>
        <c:varyColors val="0"/>
        <c:ser>
          <c:idx val="0"/>
          <c:order val="0"/>
          <c:tx>
            <c:v>Dólares/litro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'Exportación por envase'!$C$167:$K$167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'Exportación por envase'!$C$288:$K$288</c:f>
              <c:numCache>
                <c:formatCode>0.00</c:formatCode>
                <c:ptCount val="9"/>
                <c:pt idx="0">
                  <c:v>3.4371081755684005</c:v>
                </c:pt>
                <c:pt idx="1">
                  <c:v>3.6881773884748434</c:v>
                </c:pt>
                <c:pt idx="2">
                  <c:v>2.6638800126832818</c:v>
                </c:pt>
                <c:pt idx="3">
                  <c:v>1.5639057260178733</c:v>
                </c:pt>
                <c:pt idx="4">
                  <c:v>2.4964042603704901</c:v>
                </c:pt>
                <c:pt idx="5">
                  <c:v>2.8839804868434022</c:v>
                </c:pt>
                <c:pt idx="6">
                  <c:v>3.2428992829640029</c:v>
                </c:pt>
                <c:pt idx="7">
                  <c:v>3.3744322020624251</c:v>
                </c:pt>
                <c:pt idx="8">
                  <c:v>3.4413814214815481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7-444E-8128-377F3B6F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62799"/>
        <c:axId val="356253199"/>
      </c:lineChart>
      <c:catAx>
        <c:axId val="35626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53199"/>
        <c:crosses val="autoZero"/>
        <c:auto val="1"/>
        <c:lblAlgn val="ctr"/>
        <c:lblOffset val="100"/>
        <c:noMultiLvlLbl val="0"/>
      </c:catAx>
      <c:valAx>
        <c:axId val="35625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56262799"/>
        <c:crosses val="autoZero"/>
        <c:crossBetween val="between"/>
      </c:valAx>
      <c:valAx>
        <c:axId val="57075854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70769583"/>
        <c:crosses val="max"/>
        <c:crossBetween val="between"/>
      </c:valAx>
      <c:catAx>
        <c:axId val="570769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75854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 sz="9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Malbec</a:t>
            </a:r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varietal'!$O$10:$X$10</c:f>
              <c:numCache>
                <c:formatCode>0.0</c:formatCode>
                <c:ptCount val="10"/>
                <c:pt idx="0">
                  <c:v>123.61340799999998</c:v>
                </c:pt>
                <c:pt idx="1">
                  <c:v>124.91805599999998</c:v>
                </c:pt>
                <c:pt idx="2">
                  <c:v>117.43960000000001</c:v>
                </c:pt>
                <c:pt idx="3">
                  <c:v>121.9293</c:v>
                </c:pt>
                <c:pt idx="4">
                  <c:v>129.02010000000001</c:v>
                </c:pt>
                <c:pt idx="5">
                  <c:v>158.96039999999999</c:v>
                </c:pt>
                <c:pt idx="6">
                  <c:v>160.96003999999999</c:v>
                </c:pt>
                <c:pt idx="7">
                  <c:v>139.16495599999999</c:v>
                </c:pt>
                <c:pt idx="8">
                  <c:v>124.5684</c:v>
                </c:pt>
                <c:pt idx="9">
                  <c:v>124.2123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Cabernet</a:t>
            </a:r>
            <a:r>
              <a:rPr lang="es-AR" baseline="0"/>
              <a:t> Sauvignon</a:t>
            </a:r>
            <a:endParaRPr lang="es-AR"/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layout>
        <c:manualLayout>
          <c:xMode val="edge"/>
          <c:yMode val="edge"/>
          <c:x val="0.2373532899048425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varietal'!$O$28:$X$28</c:f>
              <c:numCache>
                <c:formatCode>0.0</c:formatCode>
                <c:ptCount val="10"/>
                <c:pt idx="0">
                  <c:v>21.857991999999999</c:v>
                </c:pt>
                <c:pt idx="1">
                  <c:v>19.310276999999999</c:v>
                </c:pt>
                <c:pt idx="2">
                  <c:v>17.739699999999999</c:v>
                </c:pt>
                <c:pt idx="3">
                  <c:v>17.595499999999998</c:v>
                </c:pt>
                <c:pt idx="4">
                  <c:v>19.124000000000002</c:v>
                </c:pt>
                <c:pt idx="5">
                  <c:v>24.098199999999999</c:v>
                </c:pt>
                <c:pt idx="6">
                  <c:v>22.214309999999998</c:v>
                </c:pt>
                <c:pt idx="7">
                  <c:v>19.840672999999999</c:v>
                </c:pt>
                <c:pt idx="8">
                  <c:v>16.126099999999997</c:v>
                </c:pt>
                <c:pt idx="9">
                  <c:v>16.133099999999999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Merlot</a:t>
            </a:r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varietal'!$O$46:$X$46</c:f>
              <c:numCache>
                <c:formatCode>0.0</c:formatCode>
                <c:ptCount val="10"/>
                <c:pt idx="0">
                  <c:v>2.4088469999999997</c:v>
                </c:pt>
                <c:pt idx="1">
                  <c:v>2.3623339999999997</c:v>
                </c:pt>
                <c:pt idx="2">
                  <c:v>1.9736000000000002</c:v>
                </c:pt>
                <c:pt idx="3">
                  <c:v>7.9449000000000005</c:v>
                </c:pt>
                <c:pt idx="4">
                  <c:v>13.9832</c:v>
                </c:pt>
                <c:pt idx="5">
                  <c:v>6.9920999999999998</c:v>
                </c:pt>
                <c:pt idx="6">
                  <c:v>4.6155099999999996</c:v>
                </c:pt>
                <c:pt idx="7">
                  <c:v>2.7094810000000003</c:v>
                </c:pt>
                <c:pt idx="8">
                  <c:v>1.7570999999999999</c:v>
                </c:pt>
                <c:pt idx="9">
                  <c:v>1.4277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Volumen exportación Syrah</a:t>
            </a:r>
          </a:p>
          <a:p>
            <a:pPr>
              <a:defRPr/>
            </a:pPr>
            <a:r>
              <a:rPr lang="es-AR"/>
              <a:t>MAT Abril - MM litros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'Exportación por varietal'!$O$6:$X$6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'Exportación por varietal'!$O$64:$X$64</c:f>
              <c:numCache>
                <c:formatCode>0.0</c:formatCode>
                <c:ptCount val="10"/>
                <c:pt idx="0">
                  <c:v>4.435582000000001</c:v>
                </c:pt>
                <c:pt idx="1">
                  <c:v>3.9852229999999995</c:v>
                </c:pt>
                <c:pt idx="2">
                  <c:v>3.152107</c:v>
                </c:pt>
                <c:pt idx="3">
                  <c:v>5.1858000000000004</c:v>
                </c:pt>
                <c:pt idx="4">
                  <c:v>6.7457000000000003</c:v>
                </c:pt>
                <c:pt idx="5">
                  <c:v>8.3539999999999992</c:v>
                </c:pt>
                <c:pt idx="6">
                  <c:v>3.9785799999999996</c:v>
                </c:pt>
                <c:pt idx="7">
                  <c:v>1.977441</c:v>
                </c:pt>
                <c:pt idx="8">
                  <c:v>1.4006000000000003</c:v>
                </c:pt>
                <c:pt idx="9">
                  <c:v>1.5185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8-4E51-8A08-3A2453ED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4547455"/>
        <c:axId val="434541215"/>
      </c:barChart>
      <c:catAx>
        <c:axId val="4345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4541215"/>
        <c:crosses val="autoZero"/>
        <c:auto val="1"/>
        <c:lblAlgn val="ctr"/>
        <c:lblOffset val="100"/>
        <c:tickMarkSkip val="1"/>
        <c:noMultiLvlLbl val="0"/>
      </c:catAx>
      <c:valAx>
        <c:axId val="43454121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34547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rgbClr val="C00000"/>
      </a:solidFill>
      <a:round/>
    </a:ln>
    <a:effectLst/>
  </c:spPr>
  <c:txPr>
    <a:bodyPr/>
    <a:lstStyle/>
    <a:p>
      <a:pPr>
        <a:defRPr sz="1000" b="1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2.xml"/><Relationship Id="rId7" Type="http://schemas.openxmlformats.org/officeDocument/2006/relationships/chart" Target="../charts/chart76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6" Type="http://schemas.openxmlformats.org/officeDocument/2006/relationships/chart" Target="../charts/chart75.xml"/><Relationship Id="rId5" Type="http://schemas.openxmlformats.org/officeDocument/2006/relationships/chart" Target="../charts/chart74.xml"/><Relationship Id="rId4" Type="http://schemas.openxmlformats.org/officeDocument/2006/relationships/chart" Target="../charts/chart7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13" Type="http://schemas.openxmlformats.org/officeDocument/2006/relationships/chart" Target="../charts/chart90.xml"/><Relationship Id="rId18" Type="http://schemas.openxmlformats.org/officeDocument/2006/relationships/chart" Target="../charts/chart9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12" Type="http://schemas.openxmlformats.org/officeDocument/2006/relationships/chart" Target="../charts/chart89.xml"/><Relationship Id="rId17" Type="http://schemas.openxmlformats.org/officeDocument/2006/relationships/chart" Target="../charts/chart94.xml"/><Relationship Id="rId2" Type="http://schemas.openxmlformats.org/officeDocument/2006/relationships/chart" Target="../charts/chart79.xml"/><Relationship Id="rId16" Type="http://schemas.openxmlformats.org/officeDocument/2006/relationships/chart" Target="../charts/chart93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11" Type="http://schemas.openxmlformats.org/officeDocument/2006/relationships/chart" Target="../charts/chart88.xml"/><Relationship Id="rId5" Type="http://schemas.openxmlformats.org/officeDocument/2006/relationships/chart" Target="../charts/chart82.xml"/><Relationship Id="rId15" Type="http://schemas.openxmlformats.org/officeDocument/2006/relationships/chart" Target="../charts/chart9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Relationship Id="rId14" Type="http://schemas.openxmlformats.org/officeDocument/2006/relationships/chart" Target="../charts/chart91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13" Type="http://schemas.openxmlformats.org/officeDocument/2006/relationships/chart" Target="../charts/chart108.xml"/><Relationship Id="rId18" Type="http://schemas.openxmlformats.org/officeDocument/2006/relationships/chart" Target="../charts/chart113.xml"/><Relationship Id="rId26" Type="http://schemas.openxmlformats.org/officeDocument/2006/relationships/chart" Target="../charts/chart121.xml"/><Relationship Id="rId3" Type="http://schemas.openxmlformats.org/officeDocument/2006/relationships/chart" Target="../charts/chart98.xml"/><Relationship Id="rId21" Type="http://schemas.openxmlformats.org/officeDocument/2006/relationships/chart" Target="../charts/chart116.xml"/><Relationship Id="rId7" Type="http://schemas.openxmlformats.org/officeDocument/2006/relationships/chart" Target="../charts/chart102.xml"/><Relationship Id="rId12" Type="http://schemas.openxmlformats.org/officeDocument/2006/relationships/chart" Target="../charts/chart107.xml"/><Relationship Id="rId17" Type="http://schemas.openxmlformats.org/officeDocument/2006/relationships/chart" Target="../charts/chart112.xml"/><Relationship Id="rId25" Type="http://schemas.openxmlformats.org/officeDocument/2006/relationships/chart" Target="../charts/chart120.xml"/><Relationship Id="rId2" Type="http://schemas.openxmlformats.org/officeDocument/2006/relationships/chart" Target="../charts/chart97.xml"/><Relationship Id="rId16" Type="http://schemas.openxmlformats.org/officeDocument/2006/relationships/chart" Target="../charts/chart111.xml"/><Relationship Id="rId20" Type="http://schemas.openxmlformats.org/officeDocument/2006/relationships/chart" Target="../charts/chart115.xml"/><Relationship Id="rId1" Type="http://schemas.openxmlformats.org/officeDocument/2006/relationships/chart" Target="../charts/chart96.xml"/><Relationship Id="rId6" Type="http://schemas.openxmlformats.org/officeDocument/2006/relationships/chart" Target="../charts/chart101.xml"/><Relationship Id="rId11" Type="http://schemas.openxmlformats.org/officeDocument/2006/relationships/chart" Target="../charts/chart106.xml"/><Relationship Id="rId24" Type="http://schemas.openxmlformats.org/officeDocument/2006/relationships/chart" Target="../charts/chart119.xml"/><Relationship Id="rId5" Type="http://schemas.openxmlformats.org/officeDocument/2006/relationships/chart" Target="../charts/chart100.xml"/><Relationship Id="rId15" Type="http://schemas.openxmlformats.org/officeDocument/2006/relationships/chart" Target="../charts/chart110.xml"/><Relationship Id="rId23" Type="http://schemas.openxmlformats.org/officeDocument/2006/relationships/chart" Target="../charts/chart118.xml"/><Relationship Id="rId10" Type="http://schemas.openxmlformats.org/officeDocument/2006/relationships/chart" Target="../charts/chart105.xml"/><Relationship Id="rId19" Type="http://schemas.openxmlformats.org/officeDocument/2006/relationships/chart" Target="../charts/chart114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Relationship Id="rId14" Type="http://schemas.openxmlformats.org/officeDocument/2006/relationships/chart" Target="../charts/chart109.xml"/><Relationship Id="rId22" Type="http://schemas.openxmlformats.org/officeDocument/2006/relationships/chart" Target="../charts/chart117.xml"/><Relationship Id="rId27" Type="http://schemas.openxmlformats.org/officeDocument/2006/relationships/chart" Target="../charts/chart122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0.xml"/><Relationship Id="rId13" Type="http://schemas.openxmlformats.org/officeDocument/2006/relationships/chart" Target="../charts/chart135.xml"/><Relationship Id="rId18" Type="http://schemas.openxmlformats.org/officeDocument/2006/relationships/chart" Target="../charts/chart140.xml"/><Relationship Id="rId26" Type="http://schemas.openxmlformats.org/officeDocument/2006/relationships/chart" Target="../charts/chart148.xml"/><Relationship Id="rId3" Type="http://schemas.openxmlformats.org/officeDocument/2006/relationships/chart" Target="../charts/chart125.xml"/><Relationship Id="rId21" Type="http://schemas.openxmlformats.org/officeDocument/2006/relationships/chart" Target="../charts/chart143.xml"/><Relationship Id="rId7" Type="http://schemas.openxmlformats.org/officeDocument/2006/relationships/chart" Target="../charts/chart129.xml"/><Relationship Id="rId12" Type="http://schemas.openxmlformats.org/officeDocument/2006/relationships/chart" Target="../charts/chart134.xml"/><Relationship Id="rId17" Type="http://schemas.openxmlformats.org/officeDocument/2006/relationships/chart" Target="../charts/chart139.xml"/><Relationship Id="rId25" Type="http://schemas.openxmlformats.org/officeDocument/2006/relationships/chart" Target="../charts/chart147.xml"/><Relationship Id="rId2" Type="http://schemas.openxmlformats.org/officeDocument/2006/relationships/chart" Target="../charts/chart124.xml"/><Relationship Id="rId16" Type="http://schemas.openxmlformats.org/officeDocument/2006/relationships/chart" Target="../charts/chart138.xml"/><Relationship Id="rId20" Type="http://schemas.openxmlformats.org/officeDocument/2006/relationships/chart" Target="../charts/chart142.xml"/><Relationship Id="rId29" Type="http://schemas.openxmlformats.org/officeDocument/2006/relationships/chart" Target="../charts/chart151.xml"/><Relationship Id="rId1" Type="http://schemas.openxmlformats.org/officeDocument/2006/relationships/chart" Target="../charts/chart123.xml"/><Relationship Id="rId6" Type="http://schemas.openxmlformats.org/officeDocument/2006/relationships/chart" Target="../charts/chart128.xml"/><Relationship Id="rId11" Type="http://schemas.openxmlformats.org/officeDocument/2006/relationships/chart" Target="../charts/chart133.xml"/><Relationship Id="rId24" Type="http://schemas.openxmlformats.org/officeDocument/2006/relationships/chart" Target="../charts/chart146.xml"/><Relationship Id="rId5" Type="http://schemas.openxmlformats.org/officeDocument/2006/relationships/chart" Target="../charts/chart127.xml"/><Relationship Id="rId15" Type="http://schemas.openxmlformats.org/officeDocument/2006/relationships/chart" Target="../charts/chart137.xml"/><Relationship Id="rId23" Type="http://schemas.openxmlformats.org/officeDocument/2006/relationships/chart" Target="../charts/chart145.xml"/><Relationship Id="rId28" Type="http://schemas.openxmlformats.org/officeDocument/2006/relationships/chart" Target="../charts/chart150.xml"/><Relationship Id="rId10" Type="http://schemas.openxmlformats.org/officeDocument/2006/relationships/chart" Target="../charts/chart132.xml"/><Relationship Id="rId19" Type="http://schemas.openxmlformats.org/officeDocument/2006/relationships/chart" Target="../charts/chart141.xml"/><Relationship Id="rId4" Type="http://schemas.openxmlformats.org/officeDocument/2006/relationships/chart" Target="../charts/chart126.xml"/><Relationship Id="rId9" Type="http://schemas.openxmlformats.org/officeDocument/2006/relationships/chart" Target="../charts/chart131.xml"/><Relationship Id="rId14" Type="http://schemas.openxmlformats.org/officeDocument/2006/relationships/chart" Target="../charts/chart136.xml"/><Relationship Id="rId22" Type="http://schemas.openxmlformats.org/officeDocument/2006/relationships/chart" Target="../charts/chart144.xml"/><Relationship Id="rId27" Type="http://schemas.openxmlformats.org/officeDocument/2006/relationships/chart" Target="../charts/chart149.xml"/><Relationship Id="rId30" Type="http://schemas.openxmlformats.org/officeDocument/2006/relationships/chart" Target="../charts/chart152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0.xml"/><Relationship Id="rId3" Type="http://schemas.openxmlformats.org/officeDocument/2006/relationships/chart" Target="../charts/chart155.xml"/><Relationship Id="rId7" Type="http://schemas.openxmlformats.org/officeDocument/2006/relationships/chart" Target="../charts/chart159.xml"/><Relationship Id="rId2" Type="http://schemas.openxmlformats.org/officeDocument/2006/relationships/chart" Target="../charts/chart154.xml"/><Relationship Id="rId1" Type="http://schemas.openxmlformats.org/officeDocument/2006/relationships/chart" Target="../charts/chart153.xml"/><Relationship Id="rId6" Type="http://schemas.openxmlformats.org/officeDocument/2006/relationships/chart" Target="../charts/chart158.xml"/><Relationship Id="rId5" Type="http://schemas.openxmlformats.org/officeDocument/2006/relationships/chart" Target="../charts/chart157.xml"/><Relationship Id="rId4" Type="http://schemas.openxmlformats.org/officeDocument/2006/relationships/chart" Target="../charts/chart156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8.xml"/><Relationship Id="rId3" Type="http://schemas.openxmlformats.org/officeDocument/2006/relationships/chart" Target="../charts/chart163.xml"/><Relationship Id="rId7" Type="http://schemas.openxmlformats.org/officeDocument/2006/relationships/chart" Target="../charts/chart167.xml"/><Relationship Id="rId12" Type="http://schemas.openxmlformats.org/officeDocument/2006/relationships/chart" Target="../charts/chart172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chart" Target="../charts/chart166.xml"/><Relationship Id="rId11" Type="http://schemas.openxmlformats.org/officeDocument/2006/relationships/chart" Target="../charts/chart171.xml"/><Relationship Id="rId5" Type="http://schemas.openxmlformats.org/officeDocument/2006/relationships/chart" Target="../charts/chart165.xml"/><Relationship Id="rId10" Type="http://schemas.openxmlformats.org/officeDocument/2006/relationships/chart" Target="../charts/chart170.xml"/><Relationship Id="rId4" Type="http://schemas.openxmlformats.org/officeDocument/2006/relationships/chart" Target="../charts/chart164.xml"/><Relationship Id="rId9" Type="http://schemas.openxmlformats.org/officeDocument/2006/relationships/chart" Target="../charts/chart16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4086224</xdr:colOff>
      <xdr:row>2</xdr:row>
      <xdr:rowOff>9524</xdr:rowOff>
    </xdr:from>
    <xdr:to>
      <xdr:col>5</xdr:col>
      <xdr:colOff>1181099</xdr:colOff>
      <xdr:row>20</xdr:row>
      <xdr:rowOff>15439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39B00-702A-49F1-8420-DDD3038C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920" t="28941" r="68430" b="53112"/>
        <a:stretch/>
      </xdr:blipFill>
      <xdr:spPr>
        <a:xfrm>
          <a:off x="6629399" y="781049"/>
          <a:ext cx="2714625" cy="412071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5</xdr:col>
      <xdr:colOff>1181101</xdr:colOff>
      <xdr:row>20</xdr:row>
      <xdr:rowOff>9525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208ABA6-FCC6-4BF5-9FD7-9D2374B2FACB}"/>
            </a:ext>
          </a:extLst>
        </xdr:cNvPr>
        <xdr:cNvSpPr/>
      </xdr:nvSpPr>
      <xdr:spPr>
        <a:xfrm>
          <a:off x="619125" y="771525"/>
          <a:ext cx="7534276" cy="4124325"/>
        </a:xfrm>
        <a:prstGeom prst="rect">
          <a:avLst/>
        </a:prstGeom>
        <a:noFill/>
        <a:ln w="28575">
          <a:solidFill>
            <a:srgbClr val="3366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157162</xdr:colOff>
      <xdr:row>3</xdr:row>
      <xdr:rowOff>190500</xdr:rowOff>
    </xdr:from>
    <xdr:to>
      <xdr:col>31</xdr:col>
      <xdr:colOff>719137</xdr:colOff>
      <xdr:row>16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3879BD-9493-4951-F72B-7BF5505A5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128587</xdr:colOff>
      <xdr:row>21</xdr:row>
      <xdr:rowOff>190500</xdr:rowOff>
    </xdr:from>
    <xdr:to>
      <xdr:col>31</xdr:col>
      <xdr:colOff>690562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B2D4EA-FA74-2A00-2C9F-530890602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157162</xdr:colOff>
      <xdr:row>39</xdr:row>
      <xdr:rowOff>190500</xdr:rowOff>
    </xdr:from>
    <xdr:to>
      <xdr:col>31</xdr:col>
      <xdr:colOff>719137</xdr:colOff>
      <xdr:row>52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9FB679-C320-4977-3D05-089569C3B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176212</xdr:colOff>
      <xdr:row>58</xdr:row>
      <xdr:rowOff>0</xdr:rowOff>
    </xdr:from>
    <xdr:to>
      <xdr:col>31</xdr:col>
      <xdr:colOff>738187</xdr:colOff>
      <xdr:row>70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F79D4F-3933-14A7-6E43-00427449C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</xdr:colOff>
      <xdr:row>76</xdr:row>
      <xdr:rowOff>195262</xdr:rowOff>
    </xdr:from>
    <xdr:to>
      <xdr:col>26</xdr:col>
      <xdr:colOff>180975</xdr:colOff>
      <xdr:row>90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AB5101F-1068-3525-F1F2-000DCBA77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92</xdr:row>
      <xdr:rowOff>0</xdr:rowOff>
    </xdr:from>
    <xdr:to>
      <xdr:col>26</xdr:col>
      <xdr:colOff>171450</xdr:colOff>
      <xdr:row>105</xdr:row>
      <xdr:rowOff>95250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A68F3CE-670E-1C19-4325-E4412E3D1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107</xdr:row>
      <xdr:rowOff>0</xdr:rowOff>
    </xdr:from>
    <xdr:to>
      <xdr:col>26</xdr:col>
      <xdr:colOff>171450</xdr:colOff>
      <xdr:row>120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05783FE-BA24-498F-BAAD-EFD51FECF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323850</xdr:colOff>
      <xdr:row>121</xdr:row>
      <xdr:rowOff>171450</xdr:rowOff>
    </xdr:from>
    <xdr:to>
      <xdr:col>26</xdr:col>
      <xdr:colOff>161925</xdr:colOff>
      <xdr:row>135</xdr:row>
      <xdr:rowOff>66675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1752874-0231-12DF-0933-43186998D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166687</xdr:colOff>
      <xdr:row>3</xdr:row>
      <xdr:rowOff>180975</xdr:rowOff>
    </xdr:from>
    <xdr:to>
      <xdr:col>32</xdr:col>
      <xdr:colOff>228600</xdr:colOff>
      <xdr:row>16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9190C3-CB04-4D5C-07BB-C856CFD5B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138112</xdr:colOff>
      <xdr:row>22</xdr:row>
      <xdr:rowOff>0</xdr:rowOff>
    </xdr:from>
    <xdr:to>
      <xdr:col>32</xdr:col>
      <xdr:colOff>200025</xdr:colOff>
      <xdr:row>34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450EC8-44C0-5D51-E6E1-0C55DA394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147637</xdr:colOff>
      <xdr:row>39</xdr:row>
      <xdr:rowOff>180975</xdr:rowOff>
    </xdr:from>
    <xdr:to>
      <xdr:col>32</xdr:col>
      <xdr:colOff>209550</xdr:colOff>
      <xdr:row>52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74CEDC4-9F8B-CFBC-33E7-3FE86413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157162</xdr:colOff>
      <xdr:row>56</xdr:row>
      <xdr:rowOff>180975</xdr:rowOff>
    </xdr:from>
    <xdr:to>
      <xdr:col>32</xdr:col>
      <xdr:colOff>219075</xdr:colOff>
      <xdr:row>69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9752A6D-B983-09F9-2703-FD6A7DB0E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138112</xdr:colOff>
      <xdr:row>74</xdr:row>
      <xdr:rowOff>190500</xdr:rowOff>
    </xdr:from>
    <xdr:to>
      <xdr:col>32</xdr:col>
      <xdr:colOff>200025</xdr:colOff>
      <xdr:row>87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F413044-B08F-9DA9-4CC5-A0FC06E4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128587</xdr:colOff>
      <xdr:row>93</xdr:row>
      <xdr:rowOff>0</xdr:rowOff>
    </xdr:from>
    <xdr:to>
      <xdr:col>32</xdr:col>
      <xdr:colOff>190500</xdr:colOff>
      <xdr:row>105</xdr:row>
      <xdr:rowOff>152400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8FD58E0-66D1-2FD2-D748-FAFBCE5BA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138112</xdr:colOff>
      <xdr:row>109</xdr:row>
      <xdr:rowOff>190500</xdr:rowOff>
    </xdr:from>
    <xdr:to>
      <xdr:col>32</xdr:col>
      <xdr:colOff>200025</xdr:colOff>
      <xdr:row>122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51084AB-FB84-A71C-CF13-83CFB8CEB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128587</xdr:colOff>
      <xdr:row>128</xdr:row>
      <xdr:rowOff>0</xdr:rowOff>
    </xdr:from>
    <xdr:to>
      <xdr:col>32</xdr:col>
      <xdr:colOff>190500</xdr:colOff>
      <xdr:row>140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16061E7-B2D7-42CA-7F24-651611839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128587</xdr:colOff>
      <xdr:row>146</xdr:row>
      <xdr:rowOff>0</xdr:rowOff>
    </xdr:from>
    <xdr:to>
      <xdr:col>32</xdr:col>
      <xdr:colOff>190500</xdr:colOff>
      <xdr:row>158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1ACD579-9BB2-F9C3-138B-0E9973541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165</xdr:row>
      <xdr:rowOff>0</xdr:rowOff>
    </xdr:from>
    <xdr:to>
      <xdr:col>26</xdr:col>
      <xdr:colOff>47625</xdr:colOff>
      <xdr:row>178</xdr:row>
      <xdr:rowOff>157163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F25A00-A53F-4956-87AD-C12E89729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180</xdr:row>
      <xdr:rowOff>0</xdr:rowOff>
    </xdr:from>
    <xdr:to>
      <xdr:col>26</xdr:col>
      <xdr:colOff>47625</xdr:colOff>
      <xdr:row>193</xdr:row>
      <xdr:rowOff>157163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77EF0F1-9A77-468C-A844-B6D5F6757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195</xdr:row>
      <xdr:rowOff>0</xdr:rowOff>
    </xdr:from>
    <xdr:to>
      <xdr:col>26</xdr:col>
      <xdr:colOff>47625</xdr:colOff>
      <xdr:row>208</xdr:row>
      <xdr:rowOff>157163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1CA71AD-22EB-461A-9DE9-78B317530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209</xdr:row>
      <xdr:rowOff>180975</xdr:rowOff>
    </xdr:from>
    <xdr:to>
      <xdr:col>26</xdr:col>
      <xdr:colOff>47625</xdr:colOff>
      <xdr:row>223</xdr:row>
      <xdr:rowOff>138113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827E566-F2D2-9210-2C76-93667B280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225</xdr:row>
      <xdr:rowOff>0</xdr:rowOff>
    </xdr:from>
    <xdr:to>
      <xdr:col>26</xdr:col>
      <xdr:colOff>47625</xdr:colOff>
      <xdr:row>238</xdr:row>
      <xdr:rowOff>157163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C18A86A-0557-4B8D-8722-41F8AB0A7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240</xdr:row>
      <xdr:rowOff>0</xdr:rowOff>
    </xdr:from>
    <xdr:to>
      <xdr:col>26</xdr:col>
      <xdr:colOff>47625</xdr:colOff>
      <xdr:row>253</xdr:row>
      <xdr:rowOff>157163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88307297-8DD3-43F2-9341-606F00C3D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255</xdr:row>
      <xdr:rowOff>0</xdr:rowOff>
    </xdr:from>
    <xdr:to>
      <xdr:col>26</xdr:col>
      <xdr:colOff>47625</xdr:colOff>
      <xdr:row>268</xdr:row>
      <xdr:rowOff>157163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57D7C3BA-9F25-47F8-BDEB-3DA85E297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270</xdr:row>
      <xdr:rowOff>0</xdr:rowOff>
    </xdr:from>
    <xdr:to>
      <xdr:col>26</xdr:col>
      <xdr:colOff>47625</xdr:colOff>
      <xdr:row>283</xdr:row>
      <xdr:rowOff>157163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6EF200F2-6433-4942-8654-FCBAA3840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0</xdr:colOff>
      <xdr:row>285</xdr:row>
      <xdr:rowOff>0</xdr:rowOff>
    </xdr:from>
    <xdr:to>
      <xdr:col>26</xdr:col>
      <xdr:colOff>47625</xdr:colOff>
      <xdr:row>298</xdr:row>
      <xdr:rowOff>157163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A574942A-449E-4689-B886-AA0F7607D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157161</xdr:colOff>
      <xdr:row>3</xdr:row>
      <xdr:rowOff>180975</xdr:rowOff>
    </xdr:from>
    <xdr:to>
      <xdr:col>32</xdr:col>
      <xdr:colOff>495299</xdr:colOff>
      <xdr:row>16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B1E165-9003-F849-52F8-2D4764773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128586</xdr:colOff>
      <xdr:row>22</xdr:row>
      <xdr:rowOff>0</xdr:rowOff>
    </xdr:from>
    <xdr:to>
      <xdr:col>32</xdr:col>
      <xdr:colOff>466724</xdr:colOff>
      <xdr:row>34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532455-7059-1553-1274-4297B50D6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109536</xdr:colOff>
      <xdr:row>39</xdr:row>
      <xdr:rowOff>180975</xdr:rowOff>
    </xdr:from>
    <xdr:to>
      <xdr:col>32</xdr:col>
      <xdr:colOff>447674</xdr:colOff>
      <xdr:row>52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DE3BE37-7628-6DC2-95C8-8886358CE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128586</xdr:colOff>
      <xdr:row>57</xdr:row>
      <xdr:rowOff>190500</xdr:rowOff>
    </xdr:from>
    <xdr:to>
      <xdr:col>32</xdr:col>
      <xdr:colOff>466724</xdr:colOff>
      <xdr:row>70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CB8055-C0B1-7A7D-138C-35E7F003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109536</xdr:colOff>
      <xdr:row>75</xdr:row>
      <xdr:rowOff>190500</xdr:rowOff>
    </xdr:from>
    <xdr:to>
      <xdr:col>32</xdr:col>
      <xdr:colOff>447674</xdr:colOff>
      <xdr:row>88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1448F0-C1CE-EBBC-4E9C-ADD4E4678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119061</xdr:colOff>
      <xdr:row>93</xdr:row>
      <xdr:rowOff>190500</xdr:rowOff>
    </xdr:from>
    <xdr:to>
      <xdr:col>32</xdr:col>
      <xdr:colOff>457199</xdr:colOff>
      <xdr:row>106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D90D042-1C71-5F02-896E-D5D11EF39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119061</xdr:colOff>
      <xdr:row>112</xdr:row>
      <xdr:rowOff>9525</xdr:rowOff>
    </xdr:from>
    <xdr:to>
      <xdr:col>32</xdr:col>
      <xdr:colOff>457199</xdr:colOff>
      <xdr:row>124</xdr:row>
      <xdr:rowOff>161925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FA7BAFD-9725-7FD4-08E6-A5C76C9B6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147636</xdr:colOff>
      <xdr:row>130</xdr:row>
      <xdr:rowOff>0</xdr:rowOff>
    </xdr:from>
    <xdr:to>
      <xdr:col>32</xdr:col>
      <xdr:colOff>485774</xdr:colOff>
      <xdr:row>142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70808DA-4E20-C4BF-3950-9F5E90229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138111</xdr:colOff>
      <xdr:row>148</xdr:row>
      <xdr:rowOff>19050</xdr:rowOff>
    </xdr:from>
    <xdr:to>
      <xdr:col>32</xdr:col>
      <xdr:colOff>476249</xdr:colOff>
      <xdr:row>160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E2B5A42-D3D8-77FE-CDAC-2B9AE932C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128586</xdr:colOff>
      <xdr:row>164</xdr:row>
      <xdr:rowOff>180975</xdr:rowOff>
    </xdr:from>
    <xdr:to>
      <xdr:col>32</xdr:col>
      <xdr:colOff>466724</xdr:colOff>
      <xdr:row>177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339D7EA-5818-07ED-F327-582DE9577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138111</xdr:colOff>
      <xdr:row>182</xdr:row>
      <xdr:rowOff>190500</xdr:rowOff>
    </xdr:from>
    <xdr:to>
      <xdr:col>32</xdr:col>
      <xdr:colOff>476249</xdr:colOff>
      <xdr:row>195</xdr:row>
      <xdr:rowOff>142875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87B3BA3-845E-B1F1-958E-B02BA9912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176211</xdr:colOff>
      <xdr:row>200</xdr:row>
      <xdr:rowOff>190500</xdr:rowOff>
    </xdr:from>
    <xdr:to>
      <xdr:col>32</xdr:col>
      <xdr:colOff>514349</xdr:colOff>
      <xdr:row>213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467170E-8071-BF73-71F2-509950AF1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128586</xdr:colOff>
      <xdr:row>218</xdr:row>
      <xdr:rowOff>190500</xdr:rowOff>
    </xdr:from>
    <xdr:to>
      <xdr:col>32</xdr:col>
      <xdr:colOff>466724</xdr:colOff>
      <xdr:row>231</xdr:row>
      <xdr:rowOff>142875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755CC4C-524F-1CAB-B76C-B0906211C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26</xdr:col>
      <xdr:colOff>119061</xdr:colOff>
      <xdr:row>237</xdr:row>
      <xdr:rowOff>0</xdr:rowOff>
    </xdr:from>
    <xdr:to>
      <xdr:col>32</xdr:col>
      <xdr:colOff>457199</xdr:colOff>
      <xdr:row>249</xdr:row>
      <xdr:rowOff>152400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70CB36C-A598-FDA8-EB57-8E4EAAE28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128586</xdr:colOff>
      <xdr:row>254</xdr:row>
      <xdr:rowOff>180975</xdr:rowOff>
    </xdr:from>
    <xdr:to>
      <xdr:col>32</xdr:col>
      <xdr:colOff>466724</xdr:colOff>
      <xdr:row>267</xdr:row>
      <xdr:rowOff>133350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DC54EB-2C3A-1473-EA73-4700F3CF5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26</xdr:col>
      <xdr:colOff>128586</xdr:colOff>
      <xdr:row>272</xdr:row>
      <xdr:rowOff>190500</xdr:rowOff>
    </xdr:from>
    <xdr:to>
      <xdr:col>32</xdr:col>
      <xdr:colOff>466724</xdr:colOff>
      <xdr:row>285</xdr:row>
      <xdr:rowOff>142875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E0D5DDB-B50E-B958-8FB6-BA6147145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26</xdr:col>
      <xdr:colOff>147636</xdr:colOff>
      <xdr:row>290</xdr:row>
      <xdr:rowOff>180975</xdr:rowOff>
    </xdr:from>
    <xdr:to>
      <xdr:col>32</xdr:col>
      <xdr:colOff>485774</xdr:colOff>
      <xdr:row>303</xdr:row>
      <xdr:rowOff>133350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39BF0F50-9ED0-6C92-C1BA-5D92C5132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26</xdr:col>
      <xdr:colOff>138111</xdr:colOff>
      <xdr:row>309</xdr:row>
      <xdr:rowOff>0</xdr:rowOff>
    </xdr:from>
    <xdr:to>
      <xdr:col>32</xdr:col>
      <xdr:colOff>476249</xdr:colOff>
      <xdr:row>321</xdr:row>
      <xdr:rowOff>152400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C1527DC-CB98-B7CD-B2CE-310D59543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26</xdr:col>
      <xdr:colOff>100011</xdr:colOff>
      <xdr:row>325</xdr:row>
      <xdr:rowOff>180975</xdr:rowOff>
    </xdr:from>
    <xdr:to>
      <xdr:col>32</xdr:col>
      <xdr:colOff>438149</xdr:colOff>
      <xdr:row>338</xdr:row>
      <xdr:rowOff>133350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46477211-60E2-09B1-6048-3FD50D36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26</xdr:col>
      <xdr:colOff>119061</xdr:colOff>
      <xdr:row>344</xdr:row>
      <xdr:rowOff>9525</xdr:rowOff>
    </xdr:from>
    <xdr:to>
      <xdr:col>32</xdr:col>
      <xdr:colOff>457199</xdr:colOff>
      <xdr:row>356</xdr:row>
      <xdr:rowOff>161925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6CF500B-0D28-C67B-9DF7-77C7F8DC9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26</xdr:col>
      <xdr:colOff>128586</xdr:colOff>
      <xdr:row>362</xdr:row>
      <xdr:rowOff>9525</xdr:rowOff>
    </xdr:from>
    <xdr:to>
      <xdr:col>32</xdr:col>
      <xdr:colOff>466724</xdr:colOff>
      <xdr:row>374</xdr:row>
      <xdr:rowOff>161925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2A11FB56-13FB-8536-4651-4B3CF993D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26</xdr:col>
      <xdr:colOff>100011</xdr:colOff>
      <xdr:row>380</xdr:row>
      <xdr:rowOff>0</xdr:rowOff>
    </xdr:from>
    <xdr:to>
      <xdr:col>32</xdr:col>
      <xdr:colOff>438149</xdr:colOff>
      <xdr:row>392</xdr:row>
      <xdr:rowOff>152400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5537CC86-6F27-17F5-BFA8-F2AF455F6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26</xdr:col>
      <xdr:colOff>109536</xdr:colOff>
      <xdr:row>398</xdr:row>
      <xdr:rowOff>0</xdr:rowOff>
    </xdr:from>
    <xdr:to>
      <xdr:col>32</xdr:col>
      <xdr:colOff>447674</xdr:colOff>
      <xdr:row>410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66C28D18-6CCA-26CD-C2DF-1E7C06114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26</xdr:col>
      <xdr:colOff>119061</xdr:colOff>
      <xdr:row>415</xdr:row>
      <xdr:rowOff>171450</xdr:rowOff>
    </xdr:from>
    <xdr:to>
      <xdr:col>32</xdr:col>
      <xdr:colOff>457199</xdr:colOff>
      <xdr:row>428</xdr:row>
      <xdr:rowOff>123825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F97C45FA-678B-8EDF-DC36-B3EB9A87B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26</xdr:col>
      <xdr:colOff>119061</xdr:colOff>
      <xdr:row>433</xdr:row>
      <xdr:rowOff>190500</xdr:rowOff>
    </xdr:from>
    <xdr:to>
      <xdr:col>32</xdr:col>
      <xdr:colOff>457199</xdr:colOff>
      <xdr:row>446</xdr:row>
      <xdr:rowOff>142875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35E964E9-41CF-D06F-F77D-829B8F925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128586</xdr:colOff>
      <xdr:row>452</xdr:row>
      <xdr:rowOff>0</xdr:rowOff>
    </xdr:from>
    <xdr:to>
      <xdr:col>32</xdr:col>
      <xdr:colOff>466724</xdr:colOff>
      <xdr:row>464</xdr:row>
      <xdr:rowOff>152400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B4BF52F3-009D-2609-FE37-7032A22CE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26</xdr:col>
      <xdr:colOff>147636</xdr:colOff>
      <xdr:row>470</xdr:row>
      <xdr:rowOff>0</xdr:rowOff>
    </xdr:from>
    <xdr:to>
      <xdr:col>32</xdr:col>
      <xdr:colOff>485774</xdr:colOff>
      <xdr:row>482</xdr:row>
      <xdr:rowOff>152400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7EF44B8-D199-E246-3FCD-5AA50E2E7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3</xdr:row>
      <xdr:rowOff>195262</xdr:rowOff>
    </xdr:from>
    <xdr:to>
      <xdr:col>32</xdr:col>
      <xdr:colOff>523875</xdr:colOff>
      <xdr:row>16</xdr:row>
      <xdr:rowOff>147637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9F30CF-56E4-4A27-B83A-E0187CC07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114300</xdr:colOff>
      <xdr:row>22</xdr:row>
      <xdr:rowOff>4762</xdr:rowOff>
    </xdr:from>
    <xdr:to>
      <xdr:col>32</xdr:col>
      <xdr:colOff>514350</xdr:colOff>
      <xdr:row>34</xdr:row>
      <xdr:rowOff>157162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90349E-3266-4E1B-9096-458E7B251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66675</xdr:colOff>
      <xdr:row>39</xdr:row>
      <xdr:rowOff>195262</xdr:rowOff>
    </xdr:from>
    <xdr:to>
      <xdr:col>32</xdr:col>
      <xdr:colOff>466725</xdr:colOff>
      <xdr:row>52</xdr:row>
      <xdr:rowOff>147637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35A6AC-C188-4B40-8175-4AEE033C5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66675</xdr:colOff>
      <xdr:row>57</xdr:row>
      <xdr:rowOff>176212</xdr:rowOff>
    </xdr:from>
    <xdr:to>
      <xdr:col>32</xdr:col>
      <xdr:colOff>466725</xdr:colOff>
      <xdr:row>70</xdr:row>
      <xdr:rowOff>128587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8BF1F98-2377-47BA-BDFC-6ABA2D848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76200</xdr:colOff>
      <xdr:row>75</xdr:row>
      <xdr:rowOff>195262</xdr:rowOff>
    </xdr:from>
    <xdr:to>
      <xdr:col>32</xdr:col>
      <xdr:colOff>476250</xdr:colOff>
      <xdr:row>88</xdr:row>
      <xdr:rowOff>147637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544F59D-B712-4651-84C0-9E005551C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85725</xdr:colOff>
      <xdr:row>93</xdr:row>
      <xdr:rowOff>195262</xdr:rowOff>
    </xdr:from>
    <xdr:to>
      <xdr:col>32</xdr:col>
      <xdr:colOff>485775</xdr:colOff>
      <xdr:row>106</xdr:row>
      <xdr:rowOff>147637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0A7643A-83A4-4C60-9907-570C117F0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95250</xdr:colOff>
      <xdr:row>111</xdr:row>
      <xdr:rowOff>185737</xdr:rowOff>
    </xdr:from>
    <xdr:to>
      <xdr:col>32</xdr:col>
      <xdr:colOff>495300</xdr:colOff>
      <xdr:row>124</xdr:row>
      <xdr:rowOff>138112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BD1E677-DA9E-43E0-9E14-08EFEC9EE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76200</xdr:colOff>
      <xdr:row>129</xdr:row>
      <xdr:rowOff>176212</xdr:rowOff>
    </xdr:from>
    <xdr:to>
      <xdr:col>32</xdr:col>
      <xdr:colOff>476250</xdr:colOff>
      <xdr:row>142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1BE05E2-9BB3-4B35-B791-8925D059A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114300</xdr:colOff>
      <xdr:row>147</xdr:row>
      <xdr:rowOff>195262</xdr:rowOff>
    </xdr:from>
    <xdr:to>
      <xdr:col>32</xdr:col>
      <xdr:colOff>514350</xdr:colOff>
      <xdr:row>160</xdr:row>
      <xdr:rowOff>147637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D89A075-5313-4D28-820C-C2054DC53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76200</xdr:colOff>
      <xdr:row>165</xdr:row>
      <xdr:rowOff>195262</xdr:rowOff>
    </xdr:from>
    <xdr:to>
      <xdr:col>32</xdr:col>
      <xdr:colOff>476250</xdr:colOff>
      <xdr:row>178</xdr:row>
      <xdr:rowOff>147637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AF2B889-D72C-4660-8ACF-1356153CD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76200</xdr:colOff>
      <xdr:row>183</xdr:row>
      <xdr:rowOff>23812</xdr:rowOff>
    </xdr:from>
    <xdr:to>
      <xdr:col>32</xdr:col>
      <xdr:colOff>476250</xdr:colOff>
      <xdr:row>195</xdr:row>
      <xdr:rowOff>176212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EDDDE52-57E8-4ED1-A046-88779BDB0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66675</xdr:colOff>
      <xdr:row>201</xdr:row>
      <xdr:rowOff>14287</xdr:rowOff>
    </xdr:from>
    <xdr:to>
      <xdr:col>32</xdr:col>
      <xdr:colOff>466725</xdr:colOff>
      <xdr:row>213</xdr:row>
      <xdr:rowOff>166687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FDFB91B-ABC2-4D2C-B7D8-ED5186B81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66675</xdr:colOff>
      <xdr:row>218</xdr:row>
      <xdr:rowOff>185737</xdr:rowOff>
    </xdr:from>
    <xdr:to>
      <xdr:col>32</xdr:col>
      <xdr:colOff>466725</xdr:colOff>
      <xdr:row>231</xdr:row>
      <xdr:rowOff>138112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EB12153-0F76-4943-9ED3-407B6FB79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26</xdr:col>
      <xdr:colOff>66675</xdr:colOff>
      <xdr:row>236</xdr:row>
      <xdr:rowOff>195262</xdr:rowOff>
    </xdr:from>
    <xdr:to>
      <xdr:col>32</xdr:col>
      <xdr:colOff>466725</xdr:colOff>
      <xdr:row>249</xdr:row>
      <xdr:rowOff>147637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6C39506-F3F4-4424-AA8F-2D2359770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26</xdr:col>
      <xdr:colOff>76200</xdr:colOff>
      <xdr:row>254</xdr:row>
      <xdr:rowOff>195262</xdr:rowOff>
    </xdr:from>
    <xdr:to>
      <xdr:col>32</xdr:col>
      <xdr:colOff>476250</xdr:colOff>
      <xdr:row>267</xdr:row>
      <xdr:rowOff>147637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C477B20-E0E0-4A0B-A588-B5BC347C0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26</xdr:col>
      <xdr:colOff>76200</xdr:colOff>
      <xdr:row>272</xdr:row>
      <xdr:rowOff>185737</xdr:rowOff>
    </xdr:from>
    <xdr:to>
      <xdr:col>32</xdr:col>
      <xdr:colOff>476250</xdr:colOff>
      <xdr:row>285</xdr:row>
      <xdr:rowOff>138112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B434E093-A4E6-4D46-B0BF-752A7E876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26</xdr:col>
      <xdr:colOff>76200</xdr:colOff>
      <xdr:row>290</xdr:row>
      <xdr:rowOff>195262</xdr:rowOff>
    </xdr:from>
    <xdr:to>
      <xdr:col>32</xdr:col>
      <xdr:colOff>476250</xdr:colOff>
      <xdr:row>303</xdr:row>
      <xdr:rowOff>147637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6BED0E8F-FE56-4DB7-8408-65444879A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26</xdr:col>
      <xdr:colOff>85725</xdr:colOff>
      <xdr:row>308</xdr:row>
      <xdr:rowOff>185737</xdr:rowOff>
    </xdr:from>
    <xdr:to>
      <xdr:col>32</xdr:col>
      <xdr:colOff>485775</xdr:colOff>
      <xdr:row>321</xdr:row>
      <xdr:rowOff>138112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F8E83309-5041-4E90-95DC-16D43535E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26</xdr:col>
      <xdr:colOff>95250</xdr:colOff>
      <xdr:row>326</xdr:row>
      <xdr:rowOff>185737</xdr:rowOff>
    </xdr:from>
    <xdr:to>
      <xdr:col>32</xdr:col>
      <xdr:colOff>495300</xdr:colOff>
      <xdr:row>339</xdr:row>
      <xdr:rowOff>138112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5D6B55F1-DCEA-4A1C-86B8-99ABE0A82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26</xdr:col>
      <xdr:colOff>57150</xdr:colOff>
      <xdr:row>344</xdr:row>
      <xdr:rowOff>185737</xdr:rowOff>
    </xdr:from>
    <xdr:to>
      <xdr:col>32</xdr:col>
      <xdr:colOff>457200</xdr:colOff>
      <xdr:row>357</xdr:row>
      <xdr:rowOff>138112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09308D7-AA3E-4613-8126-AD35E0C34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26</xdr:col>
      <xdr:colOff>95250</xdr:colOff>
      <xdr:row>361</xdr:row>
      <xdr:rowOff>195262</xdr:rowOff>
    </xdr:from>
    <xdr:to>
      <xdr:col>32</xdr:col>
      <xdr:colOff>495300</xdr:colOff>
      <xdr:row>374</xdr:row>
      <xdr:rowOff>147637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1A67CC5-DCFD-4052-850F-FBC14A3E9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26</xdr:col>
      <xdr:colOff>66675</xdr:colOff>
      <xdr:row>380</xdr:row>
      <xdr:rowOff>4762</xdr:rowOff>
    </xdr:from>
    <xdr:to>
      <xdr:col>32</xdr:col>
      <xdr:colOff>466725</xdr:colOff>
      <xdr:row>392</xdr:row>
      <xdr:rowOff>157162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783610FD-C321-4916-A6F4-B13468831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26</xdr:col>
      <xdr:colOff>85725</xdr:colOff>
      <xdr:row>398</xdr:row>
      <xdr:rowOff>4762</xdr:rowOff>
    </xdr:from>
    <xdr:to>
      <xdr:col>32</xdr:col>
      <xdr:colOff>485775</xdr:colOff>
      <xdr:row>410</xdr:row>
      <xdr:rowOff>157162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8284C361-45B3-489C-9A36-DB9E32E33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26</xdr:col>
      <xdr:colOff>76200</xdr:colOff>
      <xdr:row>415</xdr:row>
      <xdr:rowOff>185737</xdr:rowOff>
    </xdr:from>
    <xdr:to>
      <xdr:col>32</xdr:col>
      <xdr:colOff>476250</xdr:colOff>
      <xdr:row>428</xdr:row>
      <xdr:rowOff>138112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A293E9D-FB1B-47EF-9E1E-4173640BD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26</xdr:col>
      <xdr:colOff>57150</xdr:colOff>
      <xdr:row>433</xdr:row>
      <xdr:rowOff>195262</xdr:rowOff>
    </xdr:from>
    <xdr:to>
      <xdr:col>32</xdr:col>
      <xdr:colOff>457200</xdr:colOff>
      <xdr:row>446</xdr:row>
      <xdr:rowOff>147637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546D2700-ADA8-4127-A337-D7C876FEE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26</xdr:col>
      <xdr:colOff>57150</xdr:colOff>
      <xdr:row>451</xdr:row>
      <xdr:rowOff>176212</xdr:rowOff>
    </xdr:from>
    <xdr:to>
      <xdr:col>32</xdr:col>
      <xdr:colOff>457200</xdr:colOff>
      <xdr:row>464</xdr:row>
      <xdr:rowOff>128587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B80378E-471B-482C-B2F8-4D5A64616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26</xdr:col>
      <xdr:colOff>66675</xdr:colOff>
      <xdr:row>470</xdr:row>
      <xdr:rowOff>4762</xdr:rowOff>
    </xdr:from>
    <xdr:to>
      <xdr:col>32</xdr:col>
      <xdr:colOff>466725</xdr:colOff>
      <xdr:row>482</xdr:row>
      <xdr:rowOff>157162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75A77086-2C0D-4902-AD9F-8AED595EC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26</xdr:col>
      <xdr:colOff>76200</xdr:colOff>
      <xdr:row>487</xdr:row>
      <xdr:rowOff>195262</xdr:rowOff>
    </xdr:from>
    <xdr:to>
      <xdr:col>32</xdr:col>
      <xdr:colOff>476250</xdr:colOff>
      <xdr:row>500</xdr:row>
      <xdr:rowOff>147637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33E089DE-1D00-4A84-BB57-442A00D0C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26</xdr:col>
      <xdr:colOff>76200</xdr:colOff>
      <xdr:row>505</xdr:row>
      <xdr:rowOff>195262</xdr:rowOff>
    </xdr:from>
    <xdr:to>
      <xdr:col>32</xdr:col>
      <xdr:colOff>476250</xdr:colOff>
      <xdr:row>518</xdr:row>
      <xdr:rowOff>147637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1878935-E0E7-401C-84D6-C5CD34166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26</xdr:col>
      <xdr:colOff>57150</xdr:colOff>
      <xdr:row>523</xdr:row>
      <xdr:rowOff>195262</xdr:rowOff>
    </xdr:from>
    <xdr:to>
      <xdr:col>32</xdr:col>
      <xdr:colOff>457200</xdr:colOff>
      <xdr:row>536</xdr:row>
      <xdr:rowOff>147637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5BC5E674-6E71-4596-98CA-13F425ABA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142874</xdr:colOff>
      <xdr:row>3</xdr:row>
      <xdr:rowOff>152400</xdr:rowOff>
    </xdr:from>
    <xdr:to>
      <xdr:col>32</xdr:col>
      <xdr:colOff>485774</xdr:colOff>
      <xdr:row>16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8BFA0A-5D19-8DA9-6767-4E767ECFB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123824</xdr:colOff>
      <xdr:row>21</xdr:row>
      <xdr:rowOff>142875</xdr:rowOff>
    </xdr:from>
    <xdr:to>
      <xdr:col>32</xdr:col>
      <xdr:colOff>466724</xdr:colOff>
      <xdr:row>34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EB2948-CE42-3691-3D56-2D1B3AF5D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19049</xdr:colOff>
      <xdr:row>39</xdr:row>
      <xdr:rowOff>152400</xdr:rowOff>
    </xdr:from>
    <xdr:to>
      <xdr:col>32</xdr:col>
      <xdr:colOff>504824</xdr:colOff>
      <xdr:row>52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592997-455A-181C-18AD-47133E67A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9524</xdr:colOff>
      <xdr:row>58</xdr:row>
      <xdr:rowOff>0</xdr:rowOff>
    </xdr:from>
    <xdr:to>
      <xdr:col>32</xdr:col>
      <xdr:colOff>495299</xdr:colOff>
      <xdr:row>70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2EE1B9-65AA-9514-2352-94C7E464D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19050</xdr:colOff>
      <xdr:row>76</xdr:row>
      <xdr:rowOff>166687</xdr:rowOff>
    </xdr:from>
    <xdr:to>
      <xdr:col>25</xdr:col>
      <xdr:colOff>419100</xdr:colOff>
      <xdr:row>91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848E2EA-5B21-7A1D-2051-4776E4240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92</xdr:row>
      <xdr:rowOff>0</xdr:rowOff>
    </xdr:from>
    <xdr:to>
      <xdr:col>25</xdr:col>
      <xdr:colOff>400050</xdr:colOff>
      <xdr:row>106</xdr:row>
      <xdr:rowOff>14288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7F2C49B-0562-471B-91C0-6FA6ADD8D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107</xdr:row>
      <xdr:rowOff>0</xdr:rowOff>
    </xdr:from>
    <xdr:to>
      <xdr:col>25</xdr:col>
      <xdr:colOff>400050</xdr:colOff>
      <xdr:row>121</xdr:row>
      <xdr:rowOff>14288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69A0961-2BF2-4209-B856-55719BB6A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123</xdr:row>
      <xdr:rowOff>0</xdr:rowOff>
    </xdr:from>
    <xdr:to>
      <xdr:col>25</xdr:col>
      <xdr:colOff>400050</xdr:colOff>
      <xdr:row>137</xdr:row>
      <xdr:rowOff>100013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6D8B0A1-8916-4305-BE7F-D7D8F2950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</xdr:row>
      <xdr:rowOff>180975</xdr:rowOff>
    </xdr:from>
    <xdr:to>
      <xdr:col>32</xdr:col>
      <xdr:colOff>457200</xdr:colOff>
      <xdr:row>16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7DCEDDD-854B-9E28-92CC-484FD7477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20</xdr:row>
      <xdr:rowOff>190500</xdr:rowOff>
    </xdr:from>
    <xdr:to>
      <xdr:col>32</xdr:col>
      <xdr:colOff>428625</xdr:colOff>
      <xdr:row>33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845810-A8E9-2830-4D7D-5145F8293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37</xdr:row>
      <xdr:rowOff>180975</xdr:rowOff>
    </xdr:from>
    <xdr:to>
      <xdr:col>32</xdr:col>
      <xdr:colOff>428625</xdr:colOff>
      <xdr:row>50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728CC9-FA1C-46C0-5821-DB422E7F2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54</xdr:row>
      <xdr:rowOff>180975</xdr:rowOff>
    </xdr:from>
    <xdr:to>
      <xdr:col>32</xdr:col>
      <xdr:colOff>428625</xdr:colOff>
      <xdr:row>67</xdr:row>
      <xdr:rowOff>133350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86CB628-9FC3-4B50-E1D7-AF84D06E2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266700</xdr:colOff>
      <xdr:row>71</xdr:row>
      <xdr:rowOff>180975</xdr:rowOff>
    </xdr:from>
    <xdr:to>
      <xdr:col>32</xdr:col>
      <xdr:colOff>419100</xdr:colOff>
      <xdr:row>84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60999DA-8490-9921-BD1F-61438E06C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295275</xdr:colOff>
      <xdr:row>88</xdr:row>
      <xdr:rowOff>190500</xdr:rowOff>
    </xdr:from>
    <xdr:to>
      <xdr:col>32</xdr:col>
      <xdr:colOff>447675</xdr:colOff>
      <xdr:row>101</xdr:row>
      <xdr:rowOff>133350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40C246E-42DF-746E-6900-CB46AE937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219075</xdr:colOff>
      <xdr:row>106</xdr:row>
      <xdr:rowOff>0</xdr:rowOff>
    </xdr:from>
    <xdr:to>
      <xdr:col>32</xdr:col>
      <xdr:colOff>371475</xdr:colOff>
      <xdr:row>118</xdr:row>
      <xdr:rowOff>161925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D0F8378-EFBE-8A83-2912-E76368177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209550</xdr:colOff>
      <xdr:row>122</xdr:row>
      <xdr:rowOff>180975</xdr:rowOff>
    </xdr:from>
    <xdr:to>
      <xdr:col>32</xdr:col>
      <xdr:colOff>361950</xdr:colOff>
      <xdr:row>135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F7F4CF-0551-6AC8-9514-7ACD8A0D3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142</xdr:row>
      <xdr:rowOff>0</xdr:rowOff>
    </xdr:from>
    <xdr:to>
      <xdr:col>26</xdr:col>
      <xdr:colOff>104775</xdr:colOff>
      <xdr:row>153</xdr:row>
      <xdr:rowOff>138113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2F116DC-A9AC-4407-AD46-41D94539A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157</xdr:row>
      <xdr:rowOff>0</xdr:rowOff>
    </xdr:from>
    <xdr:to>
      <xdr:col>26</xdr:col>
      <xdr:colOff>104775</xdr:colOff>
      <xdr:row>168</xdr:row>
      <xdr:rowOff>138113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68D1CE6-2EB0-4C64-BD87-C89BE663A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172</xdr:row>
      <xdr:rowOff>0</xdr:rowOff>
    </xdr:from>
    <xdr:to>
      <xdr:col>26</xdr:col>
      <xdr:colOff>104775</xdr:colOff>
      <xdr:row>183</xdr:row>
      <xdr:rowOff>138113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8ADED96-F8EA-4A2B-89DC-D573D71C3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188</xdr:row>
      <xdr:rowOff>0</xdr:rowOff>
    </xdr:from>
    <xdr:to>
      <xdr:col>26</xdr:col>
      <xdr:colOff>104775</xdr:colOff>
      <xdr:row>199</xdr:row>
      <xdr:rowOff>138113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673E329-B854-467A-AEE8-6E04951CB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12</xdr:col>
      <xdr:colOff>638175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15969D-C64B-4114-B377-2A3CC0522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6</xdr:col>
      <xdr:colOff>657225</xdr:colOff>
      <xdr:row>32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E206C2-DC02-4925-9EF8-8829E4B63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6</xdr:col>
      <xdr:colOff>647700</xdr:colOff>
      <xdr:row>48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3C1BEA7-CF04-486A-A649-7D2807EC2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6</xdr:col>
      <xdr:colOff>638176</xdr:colOff>
      <xdr:row>62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AA63696-62BC-4E0B-B286-8E99B38E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6</xdr:col>
      <xdr:colOff>638175</xdr:colOff>
      <xdr:row>77</xdr:row>
      <xdr:rowOff>161924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E8F14FA-BFBD-415A-8F4B-5BA36EC2F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12</xdr:col>
      <xdr:colOff>657225</xdr:colOff>
      <xdr:row>92</xdr:row>
      <xdr:rowOff>14288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CAD0BA9-25AD-4F4F-B750-6D4E35147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93</xdr:row>
      <xdr:rowOff>0</xdr:rowOff>
    </xdr:from>
    <xdr:to>
      <xdr:col>12</xdr:col>
      <xdr:colOff>657225</xdr:colOff>
      <xdr:row>106</xdr:row>
      <xdr:rowOff>15450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DD86372-095E-4D81-BF63-FA3B9A7DE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107</xdr:row>
      <xdr:rowOff>0</xdr:rowOff>
    </xdr:from>
    <xdr:to>
      <xdr:col>12</xdr:col>
      <xdr:colOff>657225</xdr:colOff>
      <xdr:row>120</xdr:row>
      <xdr:rowOff>14288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6670B18-E23B-41A5-907F-A0E588DAD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121</xdr:row>
      <xdr:rowOff>0</xdr:rowOff>
    </xdr:from>
    <xdr:to>
      <xdr:col>12</xdr:col>
      <xdr:colOff>657225</xdr:colOff>
      <xdr:row>134</xdr:row>
      <xdr:rowOff>14288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9BBF651-95FA-48E0-A5B8-AD5518FC1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135</xdr:row>
      <xdr:rowOff>0</xdr:rowOff>
    </xdr:from>
    <xdr:to>
      <xdr:col>12</xdr:col>
      <xdr:colOff>657225</xdr:colOff>
      <xdr:row>148</xdr:row>
      <xdr:rowOff>14288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A946CFB-8E0E-496E-9039-BEA4F5201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149</xdr:row>
      <xdr:rowOff>0</xdr:rowOff>
    </xdr:from>
    <xdr:to>
      <xdr:col>12</xdr:col>
      <xdr:colOff>657225</xdr:colOff>
      <xdr:row>162</xdr:row>
      <xdr:rowOff>14288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EDC378A-BD57-4FC7-8A0D-190FADAD6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163</xdr:row>
      <xdr:rowOff>0</xdr:rowOff>
    </xdr:from>
    <xdr:to>
      <xdr:col>12</xdr:col>
      <xdr:colOff>657225</xdr:colOff>
      <xdr:row>176</xdr:row>
      <xdr:rowOff>14288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E9711E5-70E2-4FFF-B578-8880C4359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177</xdr:row>
      <xdr:rowOff>0</xdr:rowOff>
    </xdr:from>
    <xdr:to>
      <xdr:col>8</xdr:col>
      <xdr:colOff>657225</xdr:colOff>
      <xdr:row>191</xdr:row>
      <xdr:rowOff>15450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AECFEA51-6713-46FE-86F7-4F99EF16C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19050</xdr:colOff>
      <xdr:row>177</xdr:row>
      <xdr:rowOff>0</xdr:rowOff>
    </xdr:from>
    <xdr:to>
      <xdr:col>17</xdr:col>
      <xdr:colOff>2850</xdr:colOff>
      <xdr:row>191</xdr:row>
      <xdr:rowOff>15450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2AA1961E-B3CB-4C68-ACCC-1C4E3C4D0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66675</xdr:rowOff>
    </xdr:from>
    <xdr:to>
      <xdr:col>15</xdr:col>
      <xdr:colOff>609225</xdr:colOff>
      <xdr:row>17</xdr:row>
      <xdr:rowOff>153525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922881-DCA3-4EC1-9561-E775B1229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15</xdr:col>
      <xdr:colOff>619125</xdr:colOff>
      <xdr:row>32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4E53D7-FA00-42C6-AF9C-E1B5A875A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6</xdr:col>
      <xdr:colOff>628875</xdr:colOff>
      <xdr:row>76</xdr:row>
      <xdr:rowOff>152475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2EA6BF8-EBE9-4AA9-ABFF-BBEE67746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685800</xdr:colOff>
      <xdr:row>63</xdr:row>
      <xdr:rowOff>9525</xdr:rowOff>
    </xdr:from>
    <xdr:to>
      <xdr:col>12</xdr:col>
      <xdr:colOff>636300</xdr:colOff>
      <xdr:row>77</xdr:row>
      <xdr:rowOff>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C6AF7AD-40DC-4D2A-8082-02BF93E86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628650</xdr:colOff>
      <xdr:row>46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A274351-6DEB-47CD-B2ED-07915749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12</xdr:col>
      <xdr:colOff>628650</xdr:colOff>
      <xdr:row>62</xdr:row>
      <xdr:rowOff>9525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D3745FC-D413-4C34-A352-B156B664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9</xdr:col>
      <xdr:colOff>619125</xdr:colOff>
      <xdr:row>92</xdr:row>
      <xdr:rowOff>9525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127BC5F-984F-4081-A7B5-F13F33009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93</xdr:row>
      <xdr:rowOff>0</xdr:rowOff>
    </xdr:from>
    <xdr:to>
      <xdr:col>9</xdr:col>
      <xdr:colOff>609600</xdr:colOff>
      <xdr:row>107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DD62355F-2335-4BF3-B432-95E620B2C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108</xdr:row>
      <xdr:rowOff>0</xdr:rowOff>
    </xdr:from>
    <xdr:to>
      <xdr:col>20</xdr:col>
      <xdr:colOff>9524</xdr:colOff>
      <xdr:row>122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24D6BDDA-DE42-4210-8249-BE94902CD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138</xdr:row>
      <xdr:rowOff>0</xdr:rowOff>
    </xdr:from>
    <xdr:to>
      <xdr:col>20</xdr:col>
      <xdr:colOff>0</xdr:colOff>
      <xdr:row>150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C06E87BA-D4B5-4D9B-9DD0-131A427EC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6</xdr:col>
      <xdr:colOff>690563</xdr:colOff>
      <xdr:row>32</xdr:row>
      <xdr:rowOff>152475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899FEC1-F0AE-467D-B231-546830A81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12</xdr:col>
      <xdr:colOff>647700</xdr:colOff>
      <xdr:row>18</xdr:row>
      <xdr:rowOff>1050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10F18E-DD2B-49AD-99AD-D972761F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65</xdr:row>
      <xdr:rowOff>0</xdr:rowOff>
    </xdr:from>
    <xdr:to>
      <xdr:col>4</xdr:col>
      <xdr:colOff>609825</xdr:colOff>
      <xdr:row>65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FCFA29-37F7-4C77-873A-EFB848737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65</xdr:row>
      <xdr:rowOff>0</xdr:rowOff>
    </xdr:from>
    <xdr:to>
      <xdr:col>6</xdr:col>
      <xdr:colOff>647700</xdr:colOff>
      <xdr:row>65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91BD74A-E6AA-4BE5-A1EE-4B190C40C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65</xdr:row>
      <xdr:rowOff>0</xdr:rowOff>
    </xdr:from>
    <xdr:to>
      <xdr:col>6</xdr:col>
      <xdr:colOff>628650</xdr:colOff>
      <xdr:row>65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6A9E2D5-8CDC-44C5-89D3-9D84F05E2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65</xdr:row>
      <xdr:rowOff>0</xdr:rowOff>
    </xdr:from>
    <xdr:to>
      <xdr:col>16</xdr:col>
      <xdr:colOff>9525</xdr:colOff>
      <xdr:row>65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CE36561-30A1-4AEE-B912-E24E9A782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</xdr:row>
      <xdr:rowOff>0</xdr:rowOff>
    </xdr:from>
    <xdr:to>
      <xdr:col>8</xdr:col>
      <xdr:colOff>628650</xdr:colOff>
      <xdr:row>19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2392F0-B7B0-4DDF-9B3F-8FF04F487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8</xdr:col>
      <xdr:colOff>628650</xdr:colOff>
      <xdr:row>33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99DDCF6-B35C-4BC9-BE79-E561D316B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8</xdr:col>
      <xdr:colOff>638175</xdr:colOff>
      <xdr:row>49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81849D4-D93B-4641-916D-C91B471B9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8</xdr:col>
      <xdr:colOff>628649</xdr:colOff>
      <xdr:row>63</xdr:row>
      <xdr:rowOff>152400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DCF872F-7BC8-4E5B-83FD-5418B8467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247649</xdr:colOff>
      <xdr:row>4</xdr:row>
      <xdr:rowOff>0</xdr:rowOff>
    </xdr:from>
    <xdr:to>
      <xdr:col>33</xdr:col>
      <xdr:colOff>19049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761ACC-9210-607D-30EE-26D155C3C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228599</xdr:colOff>
      <xdr:row>21</xdr:row>
      <xdr:rowOff>161925</xdr:rowOff>
    </xdr:from>
    <xdr:to>
      <xdr:col>32</xdr:col>
      <xdr:colOff>761999</xdr:colOff>
      <xdr:row>36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3E623E-7A71-6E52-4852-878B899B8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209549</xdr:colOff>
      <xdr:row>39</xdr:row>
      <xdr:rowOff>152400</xdr:rowOff>
    </xdr:from>
    <xdr:to>
      <xdr:col>32</xdr:col>
      <xdr:colOff>742949</xdr:colOff>
      <xdr:row>54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8B60A3-DD1C-0D46-7A46-943FDCA55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171449</xdr:colOff>
      <xdr:row>58</xdr:row>
      <xdr:rowOff>0</xdr:rowOff>
    </xdr:from>
    <xdr:to>
      <xdr:col>32</xdr:col>
      <xdr:colOff>704849</xdr:colOff>
      <xdr:row>72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A7CB0F-9AF6-D3D4-1A80-AD3D4DD3B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266700</xdr:colOff>
      <xdr:row>76</xdr:row>
      <xdr:rowOff>138113</xdr:rowOff>
    </xdr:from>
    <xdr:to>
      <xdr:col>25</xdr:col>
      <xdr:colOff>647699</xdr:colOff>
      <xdr:row>92</xdr:row>
      <xdr:rowOff>152401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7A4FD9C-535E-605B-47D6-74D825430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266700</xdr:colOff>
      <xdr:row>93</xdr:row>
      <xdr:rowOff>138113</xdr:rowOff>
    </xdr:from>
    <xdr:to>
      <xdr:col>25</xdr:col>
      <xdr:colOff>647699</xdr:colOff>
      <xdr:row>110</xdr:row>
      <xdr:rowOff>19051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F3968ED-81C4-9148-192C-91670C6D4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257175</xdr:colOff>
      <xdr:row>110</xdr:row>
      <xdr:rowOff>138113</xdr:rowOff>
    </xdr:from>
    <xdr:to>
      <xdr:col>25</xdr:col>
      <xdr:colOff>638174</xdr:colOff>
      <xdr:row>127</xdr:row>
      <xdr:rowOff>19051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593640F-45D8-3B83-30B6-9F755054D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257175</xdr:colOff>
      <xdr:row>127</xdr:row>
      <xdr:rowOff>128588</xdr:rowOff>
    </xdr:from>
    <xdr:to>
      <xdr:col>25</xdr:col>
      <xdr:colOff>638174</xdr:colOff>
      <xdr:row>144</xdr:row>
      <xdr:rowOff>9526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FB53924-9EB9-C56C-6F55-C9A781724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185736</xdr:colOff>
      <xdr:row>3</xdr:row>
      <xdr:rowOff>190500</xdr:rowOff>
    </xdr:from>
    <xdr:to>
      <xdr:col>32</xdr:col>
      <xdr:colOff>352424</xdr:colOff>
      <xdr:row>16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596E74-CE0E-FB1E-15BF-5C454EDCE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176211</xdr:colOff>
      <xdr:row>22</xdr:row>
      <xdr:rowOff>0</xdr:rowOff>
    </xdr:from>
    <xdr:to>
      <xdr:col>32</xdr:col>
      <xdr:colOff>342899</xdr:colOff>
      <xdr:row>34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375691-57D4-A6CC-B8D2-BF42DF42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166686</xdr:colOff>
      <xdr:row>40</xdr:row>
      <xdr:rowOff>0</xdr:rowOff>
    </xdr:from>
    <xdr:to>
      <xdr:col>32</xdr:col>
      <xdr:colOff>333374</xdr:colOff>
      <xdr:row>52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0AB371-B5E8-C570-D7A3-FD3D0645F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157161</xdr:colOff>
      <xdr:row>58</xdr:row>
      <xdr:rowOff>0</xdr:rowOff>
    </xdr:from>
    <xdr:to>
      <xdr:col>32</xdr:col>
      <xdr:colOff>323849</xdr:colOff>
      <xdr:row>70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683AB3-F0FE-24FD-CA99-C3A10A5D8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176211</xdr:colOff>
      <xdr:row>75</xdr:row>
      <xdr:rowOff>190500</xdr:rowOff>
    </xdr:from>
    <xdr:to>
      <xdr:col>32</xdr:col>
      <xdr:colOff>342899</xdr:colOff>
      <xdr:row>88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AC8829-7B39-E221-9DB8-FA2F25852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94</xdr:row>
      <xdr:rowOff>190500</xdr:rowOff>
    </xdr:from>
    <xdr:to>
      <xdr:col>25</xdr:col>
      <xdr:colOff>295274</xdr:colOff>
      <xdr:row>108</xdr:row>
      <xdr:rowOff>157163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CD1AA8A-9747-4D36-97EB-D62189614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110</xdr:row>
      <xdr:rowOff>0</xdr:rowOff>
    </xdr:from>
    <xdr:to>
      <xdr:col>25</xdr:col>
      <xdr:colOff>295274</xdr:colOff>
      <xdr:row>123</xdr:row>
      <xdr:rowOff>176213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048D92-5764-4E8F-9D6E-AAE0A5103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323850</xdr:colOff>
      <xdr:row>124</xdr:row>
      <xdr:rowOff>142875</xdr:rowOff>
    </xdr:from>
    <xdr:to>
      <xdr:col>25</xdr:col>
      <xdr:colOff>285749</xdr:colOff>
      <xdr:row>138</xdr:row>
      <xdr:rowOff>119063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7E6B9CA-05F2-9045-CB3D-FA834D6EA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295275</xdr:colOff>
      <xdr:row>139</xdr:row>
      <xdr:rowOff>123825</xdr:rowOff>
    </xdr:from>
    <xdr:to>
      <xdr:col>25</xdr:col>
      <xdr:colOff>257174</xdr:colOff>
      <xdr:row>153</xdr:row>
      <xdr:rowOff>100013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302BBB8-D73F-1088-451C-C6042AF90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142875</xdr:colOff>
      <xdr:row>4</xdr:row>
      <xdr:rowOff>9525</xdr:rowOff>
    </xdr:from>
    <xdr:to>
      <xdr:col>32</xdr:col>
      <xdr:colOff>495300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0A0D29-B00C-A932-5D98-69E7078BE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133349</xdr:colOff>
      <xdr:row>21</xdr:row>
      <xdr:rowOff>190500</xdr:rowOff>
    </xdr:from>
    <xdr:to>
      <xdr:col>32</xdr:col>
      <xdr:colOff>476249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93B703-A140-4362-981F-C88747C21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161924</xdr:colOff>
      <xdr:row>39</xdr:row>
      <xdr:rowOff>190500</xdr:rowOff>
    </xdr:from>
    <xdr:to>
      <xdr:col>32</xdr:col>
      <xdr:colOff>504824</xdr:colOff>
      <xdr:row>52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3347A5-3C10-9AAB-D776-1A28B05A8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152399</xdr:colOff>
      <xdr:row>57</xdr:row>
      <xdr:rowOff>190500</xdr:rowOff>
    </xdr:from>
    <xdr:to>
      <xdr:col>32</xdr:col>
      <xdr:colOff>495299</xdr:colOff>
      <xdr:row>70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B70C44-0206-DA4D-6CDD-5955B1D75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180976</xdr:colOff>
      <xdr:row>76</xdr:row>
      <xdr:rowOff>0</xdr:rowOff>
    </xdr:from>
    <xdr:to>
      <xdr:col>32</xdr:col>
      <xdr:colOff>533401</xdr:colOff>
      <xdr:row>88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B03C3C-D075-4828-9266-B28B7E3E2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171450</xdr:colOff>
      <xdr:row>94</xdr:row>
      <xdr:rowOff>19050</xdr:rowOff>
    </xdr:from>
    <xdr:to>
      <xdr:col>32</xdr:col>
      <xdr:colOff>514350</xdr:colOff>
      <xdr:row>106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303440D-34DD-4EE3-BA3B-33CDAEBE8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180975</xdr:colOff>
      <xdr:row>111</xdr:row>
      <xdr:rowOff>190500</xdr:rowOff>
    </xdr:from>
    <xdr:to>
      <xdr:col>32</xdr:col>
      <xdr:colOff>523875</xdr:colOff>
      <xdr:row>124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4AB95A2-3400-40D4-9869-97F84E058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190500</xdr:colOff>
      <xdr:row>130</xdr:row>
      <xdr:rowOff>0</xdr:rowOff>
    </xdr:from>
    <xdr:to>
      <xdr:col>32</xdr:col>
      <xdr:colOff>533400</xdr:colOff>
      <xdr:row>142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9027FC-9C7B-4568-9722-E2D420903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161925</xdr:colOff>
      <xdr:row>147</xdr:row>
      <xdr:rowOff>180975</xdr:rowOff>
    </xdr:from>
    <xdr:to>
      <xdr:col>32</xdr:col>
      <xdr:colOff>504825</xdr:colOff>
      <xdr:row>160</xdr:row>
      <xdr:rowOff>133350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DEB8B2F-0314-71E4-B293-0C2E8464D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161925</xdr:colOff>
      <xdr:row>3</xdr:row>
      <xdr:rowOff>171450</xdr:rowOff>
    </xdr:from>
    <xdr:to>
      <xdr:col>30</xdr:col>
      <xdr:colOff>419100</xdr:colOff>
      <xdr:row>16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0BF537-4275-4A56-4AC9-68B8EF6A4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161925</xdr:colOff>
      <xdr:row>21</xdr:row>
      <xdr:rowOff>190500</xdr:rowOff>
    </xdr:from>
    <xdr:to>
      <xdr:col>30</xdr:col>
      <xdr:colOff>419100</xdr:colOff>
      <xdr:row>34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785C20-A299-1778-65D8-661D4DCD3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161925</xdr:colOff>
      <xdr:row>39</xdr:row>
      <xdr:rowOff>190500</xdr:rowOff>
    </xdr:from>
    <xdr:to>
      <xdr:col>30</xdr:col>
      <xdr:colOff>419100</xdr:colOff>
      <xdr:row>52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84212C-99EE-5658-8C14-1F1708EA1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133350</xdr:colOff>
      <xdr:row>58</xdr:row>
      <xdr:rowOff>0</xdr:rowOff>
    </xdr:from>
    <xdr:to>
      <xdr:col>30</xdr:col>
      <xdr:colOff>390525</xdr:colOff>
      <xdr:row>70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7919DF-E777-7630-30B5-D5AFCC8D6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76</xdr:row>
      <xdr:rowOff>0</xdr:rowOff>
    </xdr:from>
    <xdr:to>
      <xdr:col>30</xdr:col>
      <xdr:colOff>390525</xdr:colOff>
      <xdr:row>88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CB66BF-5823-A1F4-DF0B-6B05D1B5C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123825</xdr:colOff>
      <xdr:row>94</xdr:row>
      <xdr:rowOff>0</xdr:rowOff>
    </xdr:from>
    <xdr:to>
      <xdr:col>30</xdr:col>
      <xdr:colOff>381000</xdr:colOff>
      <xdr:row>106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B3CCFB9-AF3F-0407-CD0E-BECA6EE6A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142875</xdr:colOff>
      <xdr:row>111</xdr:row>
      <xdr:rowOff>190500</xdr:rowOff>
    </xdr:from>
    <xdr:to>
      <xdr:col>30</xdr:col>
      <xdr:colOff>400050</xdr:colOff>
      <xdr:row>124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27C25FB-9636-720F-EDAF-4C8E6D18D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114300</xdr:colOff>
      <xdr:row>129</xdr:row>
      <xdr:rowOff>190500</xdr:rowOff>
    </xdr:from>
    <xdr:to>
      <xdr:col>30</xdr:col>
      <xdr:colOff>371475</xdr:colOff>
      <xdr:row>142</xdr:row>
      <xdr:rowOff>142875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1353D68-EA74-12F7-BBA4-3DF1F6721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114300</xdr:colOff>
      <xdr:row>147</xdr:row>
      <xdr:rowOff>180975</xdr:rowOff>
    </xdr:from>
    <xdr:to>
      <xdr:col>30</xdr:col>
      <xdr:colOff>371475</xdr:colOff>
      <xdr:row>160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9DB3CA3-1DBA-11C0-8091-904D4F713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JAVIER\Carpeta%20en%20Red\Estadistica\01.%20Estad&#237;sticas_AWR_2023_Junio.xlsx" TargetMode="External"/><Relationship Id="rId1" Type="http://schemas.openxmlformats.org/officeDocument/2006/relationships/externalLinkPath" Target="file:///\\PC-JAVIER\Carpeta%20en%20Red\Estadistica\01.%20Estad&#237;sticas_AWR_2023_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arpeta%20en%20Red\Estadistica\01.%20Estad&#237;sticas_AWR_2023_Junio.xlsx" TargetMode="External"/><Relationship Id="rId1" Type="http://schemas.openxmlformats.org/officeDocument/2006/relationships/externalLinkPath" Target="/Carpeta%20en%20Red/Estadistica/01.%20Estad&#237;sticas_AWR_2023_Juni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-JAVIER\Carpeta%20en%20Red\Estadistica\01.%20Estad&#237;sticas_AWR_2020_Junio.xlsx" TargetMode="External"/><Relationship Id="rId1" Type="http://schemas.openxmlformats.org/officeDocument/2006/relationships/externalLinkPath" Target="file:///\\PC-JAVIER\Carpeta%20en%20Red\Estadistica\01.%20Estad&#237;sticas_AWR_2020_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</sheetNames>
    <sheetDataSet>
      <sheetData sheetId="0"/>
      <sheetData sheetId="1"/>
      <sheetData sheetId="2"/>
      <sheetData sheetId="3">
        <row r="306">
          <cell r="B306">
            <v>119866.54</v>
          </cell>
          <cell r="C306">
            <v>554967.06999999995</v>
          </cell>
          <cell r="E306">
            <v>1535.59</v>
          </cell>
          <cell r="F306">
            <v>20046.41</v>
          </cell>
          <cell r="H306">
            <v>699190.2</v>
          </cell>
        </row>
        <row r="307">
          <cell r="B307">
            <v>147914.09</v>
          </cell>
          <cell r="C307">
            <v>636985.15</v>
          </cell>
          <cell r="E307">
            <v>563.95000000000005</v>
          </cell>
          <cell r="F307">
            <v>21198.28</v>
          </cell>
          <cell r="H307">
            <v>808751.63</v>
          </cell>
        </row>
        <row r="308">
          <cell r="B308">
            <v>155123.37</v>
          </cell>
          <cell r="C308">
            <v>649136.23</v>
          </cell>
          <cell r="E308">
            <v>497.03</v>
          </cell>
          <cell r="F308">
            <v>33133.71</v>
          </cell>
          <cell r="H308">
            <v>840474.72</v>
          </cell>
        </row>
        <row r="309">
          <cell r="B309">
            <v>172256.76</v>
          </cell>
          <cell r="C309">
            <v>636108.23</v>
          </cell>
          <cell r="E309">
            <v>589.73</v>
          </cell>
          <cell r="F309">
            <v>31420.6</v>
          </cell>
          <cell r="H309">
            <v>845031.63</v>
          </cell>
        </row>
        <row r="310">
          <cell r="B310">
            <v>208329.41</v>
          </cell>
          <cell r="C310">
            <v>706554.08</v>
          </cell>
          <cell r="E310">
            <v>451.9</v>
          </cell>
          <cell r="F310">
            <v>44050.94</v>
          </cell>
          <cell r="H310">
            <v>961813.56</v>
          </cell>
        </row>
        <row r="311">
          <cell r="B311">
            <v>219186.83</v>
          </cell>
          <cell r="C311">
            <v>674010.37</v>
          </cell>
          <cell r="E311">
            <v>785.39</v>
          </cell>
          <cell r="F311">
            <v>35957.26</v>
          </cell>
          <cell r="H311">
            <v>931858.87</v>
          </cell>
        </row>
        <row r="312">
          <cell r="B312">
            <v>206782.74</v>
          </cell>
          <cell r="C312">
            <v>605936.73</v>
          </cell>
          <cell r="E312">
            <v>717.98</v>
          </cell>
          <cell r="F312">
            <v>40289.370000000003</v>
          </cell>
          <cell r="H312">
            <v>856652.44</v>
          </cell>
        </row>
        <row r="313">
          <cell r="B313">
            <v>215714.39</v>
          </cell>
          <cell r="C313">
            <v>632900.26</v>
          </cell>
          <cell r="E313">
            <v>1887.48</v>
          </cell>
          <cell r="F313">
            <v>50261.26</v>
          </cell>
          <cell r="H313">
            <v>903485.43999999994</v>
          </cell>
        </row>
        <row r="314">
          <cell r="B314">
            <v>234137.71</v>
          </cell>
          <cell r="C314">
            <v>652702.43000000005</v>
          </cell>
          <cell r="E314">
            <v>1156.8499999999999</v>
          </cell>
          <cell r="F314">
            <v>56305.25</v>
          </cell>
          <cell r="H314">
            <v>948085.76000000001</v>
          </cell>
        </row>
        <row r="315">
          <cell r="B315">
            <v>233240</v>
          </cell>
          <cell r="C315">
            <v>593238</v>
          </cell>
          <cell r="E315">
            <v>1064.98</v>
          </cell>
          <cell r="F315">
            <v>54836</v>
          </cell>
          <cell r="H315">
            <v>887227</v>
          </cell>
        </row>
        <row r="316">
          <cell r="B316">
            <v>180706.93</v>
          </cell>
          <cell r="C316">
            <v>610356.31999999995</v>
          </cell>
          <cell r="E316">
            <v>232.46</v>
          </cell>
          <cell r="F316">
            <v>49019.519999999997</v>
          </cell>
          <cell r="H316">
            <v>844917.81</v>
          </cell>
        </row>
        <row r="317">
          <cell r="B317">
            <v>120279.86</v>
          </cell>
          <cell r="C317">
            <v>533472.17000000004</v>
          </cell>
          <cell r="E317">
            <v>39.380000000000003</v>
          </cell>
          <cell r="F317">
            <v>24820.89</v>
          </cell>
          <cell r="H317">
            <v>681290</v>
          </cell>
        </row>
        <row r="318">
          <cell r="B318">
            <v>119917</v>
          </cell>
          <cell r="C318">
            <v>514479</v>
          </cell>
          <cell r="E318">
            <v>338.85</v>
          </cell>
          <cell r="F318">
            <v>23250</v>
          </cell>
          <cell r="H318">
            <v>660927</v>
          </cell>
        </row>
        <row r="319">
          <cell r="B319">
            <v>143456</v>
          </cell>
          <cell r="C319">
            <v>582347</v>
          </cell>
          <cell r="E319">
            <v>244.22</v>
          </cell>
          <cell r="F319">
            <v>29637.38</v>
          </cell>
          <cell r="H319">
            <v>758505</v>
          </cell>
        </row>
        <row r="320">
          <cell r="B320">
            <v>163416</v>
          </cell>
          <cell r="C320">
            <v>613101</v>
          </cell>
          <cell r="E320">
            <v>485.62</v>
          </cell>
          <cell r="F320">
            <v>27103.26</v>
          </cell>
          <cell r="H320">
            <v>806371</v>
          </cell>
        </row>
        <row r="321">
          <cell r="B321">
            <v>157102</v>
          </cell>
          <cell r="C321">
            <v>585876</v>
          </cell>
          <cell r="E321">
            <v>224.18</v>
          </cell>
          <cell r="F321">
            <v>31238.65</v>
          </cell>
          <cell r="H321">
            <v>777210</v>
          </cell>
        </row>
        <row r="322">
          <cell r="B322">
            <v>158170</v>
          </cell>
          <cell r="C322">
            <v>559966</v>
          </cell>
          <cell r="E322">
            <v>401.46</v>
          </cell>
          <cell r="F322">
            <v>30063</v>
          </cell>
          <cell r="H322">
            <v>751145</v>
          </cell>
        </row>
        <row r="323">
          <cell r="B323">
            <v>178451</v>
          </cell>
          <cell r="C323">
            <v>585394</v>
          </cell>
          <cell r="E323">
            <v>364.9</v>
          </cell>
          <cell r="F323">
            <v>33263</v>
          </cell>
          <cell r="H323">
            <v>799308</v>
          </cell>
        </row>
        <row r="324">
          <cell r="B324">
            <v>254623</v>
          </cell>
          <cell r="C324">
            <v>602122</v>
          </cell>
          <cell r="E324">
            <v>591.82000000000005</v>
          </cell>
          <cell r="F324">
            <v>43673.31</v>
          </cell>
          <cell r="H324">
            <v>902939</v>
          </cell>
        </row>
        <row r="325">
          <cell r="B325">
            <v>230808</v>
          </cell>
          <cell r="C325">
            <v>618048</v>
          </cell>
          <cell r="E325">
            <v>564.02</v>
          </cell>
          <cell r="F325">
            <v>57113.41</v>
          </cell>
          <cell r="H325">
            <v>909690</v>
          </cell>
        </row>
        <row r="326">
          <cell r="B326">
            <v>207304</v>
          </cell>
          <cell r="C326">
            <v>567310</v>
          </cell>
          <cell r="E326">
            <v>670.88</v>
          </cell>
          <cell r="F326">
            <v>52610</v>
          </cell>
          <cell r="H326">
            <v>831344</v>
          </cell>
        </row>
        <row r="327">
          <cell r="B327">
            <v>189270</v>
          </cell>
          <cell r="C327">
            <v>552039</v>
          </cell>
          <cell r="E327"/>
          <cell r="F327">
            <v>53047</v>
          </cell>
          <cell r="H327">
            <v>797722</v>
          </cell>
        </row>
        <row r="328">
          <cell r="B328">
            <v>135153</v>
          </cell>
          <cell r="C328">
            <v>558972</v>
          </cell>
          <cell r="E328"/>
          <cell r="F328">
            <v>42177</v>
          </cell>
          <cell r="H328">
            <v>739929</v>
          </cell>
        </row>
        <row r="329">
          <cell r="B329">
            <v>100559.13</v>
          </cell>
          <cell r="C329">
            <v>468055</v>
          </cell>
          <cell r="F329">
            <v>22076.9</v>
          </cell>
          <cell r="H329">
            <v>593625</v>
          </cell>
        </row>
        <row r="330">
          <cell r="B330">
            <v>99845</v>
          </cell>
          <cell r="C330">
            <v>449583</v>
          </cell>
          <cell r="F330">
            <v>15307</v>
          </cell>
          <cell r="H330">
            <v>566958</v>
          </cell>
        </row>
        <row r="331">
          <cell r="B331">
            <v>130797</v>
          </cell>
          <cell r="C331">
            <v>544223</v>
          </cell>
          <cell r="F331">
            <v>28014</v>
          </cell>
          <cell r="H331">
            <v>705274</v>
          </cell>
        </row>
        <row r="332">
          <cell r="B332">
            <v>136505</v>
          </cell>
          <cell r="C332">
            <v>508529</v>
          </cell>
          <cell r="F332">
            <v>25017</v>
          </cell>
          <cell r="H332">
            <v>672977</v>
          </cell>
        </row>
        <row r="333">
          <cell r="B333">
            <v>148953</v>
          </cell>
          <cell r="C333">
            <v>641560</v>
          </cell>
          <cell r="F333">
            <v>29769</v>
          </cell>
          <cell r="H333">
            <v>824249</v>
          </cell>
        </row>
        <row r="334">
          <cell r="B334">
            <v>167496</v>
          </cell>
          <cell r="C334">
            <v>643702</v>
          </cell>
          <cell r="F334">
            <v>34255</v>
          </cell>
          <cell r="H334">
            <v>849105</v>
          </cell>
        </row>
        <row r="335">
          <cell r="B335">
            <v>188731</v>
          </cell>
          <cell r="C335">
            <v>594644</v>
          </cell>
          <cell r="F335">
            <v>32148</v>
          </cell>
          <cell r="H335">
            <v>818534</v>
          </cell>
        </row>
        <row r="336">
          <cell r="B336">
            <v>207275</v>
          </cell>
          <cell r="C336">
            <v>590057</v>
          </cell>
          <cell r="F336">
            <v>33641</v>
          </cell>
          <cell r="H336">
            <v>833888</v>
          </cell>
        </row>
        <row r="337">
          <cell r="B337">
            <v>176631</v>
          </cell>
          <cell r="C337">
            <v>613482</v>
          </cell>
          <cell r="F337">
            <v>46786</v>
          </cell>
          <cell r="H337">
            <v>841134</v>
          </cell>
        </row>
        <row r="338">
          <cell r="B338">
            <v>217204</v>
          </cell>
          <cell r="C338">
            <v>511360</v>
          </cell>
          <cell r="F338">
            <v>47823</v>
          </cell>
          <cell r="H338">
            <v>780593</v>
          </cell>
        </row>
        <row r="339">
          <cell r="B339">
            <v>197481</v>
          </cell>
          <cell r="C339">
            <v>526437</v>
          </cell>
          <cell r="F339">
            <v>47059</v>
          </cell>
          <cell r="H339">
            <v>777017</v>
          </cell>
        </row>
        <row r="340">
          <cell r="B340">
            <v>135529</v>
          </cell>
          <cell r="C340">
            <v>491589</v>
          </cell>
          <cell r="F340">
            <v>30133</v>
          </cell>
          <cell r="H340">
            <v>661676</v>
          </cell>
        </row>
        <row r="341">
          <cell r="B341">
            <v>103191</v>
          </cell>
          <cell r="C341">
            <v>478029</v>
          </cell>
          <cell r="F341">
            <v>18081</v>
          </cell>
          <cell r="H341">
            <v>601753</v>
          </cell>
        </row>
        <row r="342">
          <cell r="B342">
            <v>114622</v>
          </cell>
          <cell r="C342">
            <v>429295</v>
          </cell>
          <cell r="F342">
            <v>16513</v>
          </cell>
          <cell r="H342">
            <v>563170</v>
          </cell>
        </row>
        <row r="343">
          <cell r="B343">
            <v>126275</v>
          </cell>
          <cell r="C343">
            <v>535705</v>
          </cell>
          <cell r="F343">
            <v>21958</v>
          </cell>
          <cell r="H343">
            <v>687020</v>
          </cell>
        </row>
        <row r="344">
          <cell r="B344">
            <v>140789</v>
          </cell>
          <cell r="C344">
            <v>494035</v>
          </cell>
          <cell r="F344">
            <v>21542</v>
          </cell>
          <cell r="H344">
            <v>658476</v>
          </cell>
        </row>
        <row r="345">
          <cell r="B345">
            <v>137593</v>
          </cell>
          <cell r="C345">
            <v>593170</v>
          </cell>
          <cell r="F345">
            <v>24118</v>
          </cell>
          <cell r="H345">
            <v>759170</v>
          </cell>
        </row>
        <row r="346">
          <cell r="B346">
            <v>158076</v>
          </cell>
          <cell r="C346">
            <v>593503</v>
          </cell>
          <cell r="F346">
            <v>23943</v>
          </cell>
          <cell r="H346">
            <v>778501</v>
          </cell>
        </row>
        <row r="347">
          <cell r="B347">
            <v>169471</v>
          </cell>
          <cell r="C347">
            <v>572826</v>
          </cell>
          <cell r="F347">
            <v>23049</v>
          </cell>
          <cell r="H347">
            <v>768710</v>
          </cell>
        </row>
        <row r="348">
          <cell r="B348">
            <v>196387</v>
          </cell>
          <cell r="C348">
            <v>554772</v>
          </cell>
          <cell r="F348">
            <v>34082</v>
          </cell>
          <cell r="H348">
            <v>788635</v>
          </cell>
        </row>
        <row r="349">
          <cell r="B349">
            <v>187753</v>
          </cell>
          <cell r="C349">
            <v>501386</v>
          </cell>
          <cell r="F349">
            <v>32748</v>
          </cell>
          <cell r="H349">
            <v>725612</v>
          </cell>
        </row>
        <row r="350">
          <cell r="B350">
            <v>193035</v>
          </cell>
          <cell r="C350">
            <v>461559</v>
          </cell>
          <cell r="F350">
            <v>41062</v>
          </cell>
          <cell r="H350">
            <v>702009</v>
          </cell>
        </row>
        <row r="351">
          <cell r="B351">
            <v>169147</v>
          </cell>
          <cell r="C351">
            <v>472083</v>
          </cell>
          <cell r="F351">
            <v>35855</v>
          </cell>
          <cell r="H351">
            <v>681017</v>
          </cell>
        </row>
        <row r="352">
          <cell r="B352">
            <v>166362</v>
          </cell>
          <cell r="C352">
            <v>488724</v>
          </cell>
          <cell r="F352">
            <v>25190</v>
          </cell>
          <cell r="H352">
            <v>681948</v>
          </cell>
        </row>
        <row r="353">
          <cell r="B353">
            <v>129217</v>
          </cell>
          <cell r="C353">
            <v>460772</v>
          </cell>
          <cell r="F353">
            <v>16968</v>
          </cell>
          <cell r="H353">
            <v>609681</v>
          </cell>
        </row>
        <row r="354">
          <cell r="B354">
            <v>115608</v>
          </cell>
          <cell r="C354">
            <v>458697</v>
          </cell>
          <cell r="F354">
            <v>13276</v>
          </cell>
          <cell r="H354">
            <v>588766</v>
          </cell>
        </row>
        <row r="355">
          <cell r="B355">
            <v>141835</v>
          </cell>
          <cell r="C355">
            <v>519380</v>
          </cell>
          <cell r="F355">
            <v>10277</v>
          </cell>
          <cell r="H355">
            <v>672785</v>
          </cell>
        </row>
        <row r="356">
          <cell r="B356">
            <v>158673</v>
          </cell>
          <cell r="C356">
            <v>489101</v>
          </cell>
          <cell r="F356">
            <v>11268</v>
          </cell>
          <cell r="H356">
            <v>661413</v>
          </cell>
        </row>
        <row r="357">
          <cell r="B357">
            <v>195354</v>
          </cell>
          <cell r="C357">
            <v>609655</v>
          </cell>
          <cell r="F357">
            <v>19319</v>
          </cell>
          <cell r="H357">
            <v>826590</v>
          </cell>
        </row>
        <row r="358">
          <cell r="B358">
            <v>180419</v>
          </cell>
          <cell r="C358">
            <v>524020</v>
          </cell>
          <cell r="F358">
            <v>20477</v>
          </cell>
          <cell r="H358">
            <v>729024</v>
          </cell>
        </row>
        <row r="359">
          <cell r="B359">
            <v>203413</v>
          </cell>
          <cell r="C359">
            <v>576405</v>
          </cell>
          <cell r="F359">
            <v>23933</v>
          </cell>
          <cell r="H359">
            <v>805076</v>
          </cell>
        </row>
        <row r="360">
          <cell r="B360">
            <v>214300</v>
          </cell>
          <cell r="C360">
            <v>599794</v>
          </cell>
          <cell r="F360">
            <v>27306</v>
          </cell>
          <cell r="H360">
            <v>844765</v>
          </cell>
        </row>
        <row r="361">
          <cell r="B361">
            <v>209197</v>
          </cell>
          <cell r="C361">
            <v>545324</v>
          </cell>
          <cell r="F361">
            <v>33785</v>
          </cell>
          <cell r="H361">
            <v>790280</v>
          </cell>
        </row>
        <row r="362">
          <cell r="B362">
            <v>227825</v>
          </cell>
          <cell r="C362">
            <v>551086</v>
          </cell>
          <cell r="F362">
            <v>40349</v>
          </cell>
          <cell r="H362">
            <v>820635</v>
          </cell>
        </row>
        <row r="363">
          <cell r="B363">
            <v>209379</v>
          </cell>
          <cell r="C363">
            <v>518002</v>
          </cell>
          <cell r="F363">
            <v>45499</v>
          </cell>
          <cell r="H363">
            <v>773732</v>
          </cell>
        </row>
        <row r="364">
          <cell r="B364">
            <v>176900</v>
          </cell>
          <cell r="C364">
            <v>514872</v>
          </cell>
          <cell r="F364">
            <v>33861</v>
          </cell>
          <cell r="H364">
            <v>729846</v>
          </cell>
        </row>
        <row r="365">
          <cell r="B365">
            <v>131377</v>
          </cell>
          <cell r="C365">
            <v>543303</v>
          </cell>
          <cell r="F365">
            <v>15750</v>
          </cell>
          <cell r="H365">
            <v>695657</v>
          </cell>
        </row>
        <row r="366">
          <cell r="B366">
            <v>124661</v>
          </cell>
          <cell r="C366">
            <v>496688</v>
          </cell>
          <cell r="F366">
            <v>12075</v>
          </cell>
          <cell r="H366">
            <v>637038</v>
          </cell>
        </row>
        <row r="367">
          <cell r="B367">
            <v>159879</v>
          </cell>
          <cell r="C367">
            <v>462236</v>
          </cell>
          <cell r="F367">
            <v>12708</v>
          </cell>
          <cell r="H367">
            <v>638409</v>
          </cell>
        </row>
        <row r="368">
          <cell r="B368">
            <v>166038</v>
          </cell>
          <cell r="C368">
            <v>499235</v>
          </cell>
          <cell r="F368">
            <v>10185</v>
          </cell>
          <cell r="H368">
            <v>678582</v>
          </cell>
        </row>
        <row r="369">
          <cell r="B369">
            <v>214767</v>
          </cell>
          <cell r="C369">
            <v>578542</v>
          </cell>
          <cell r="F369">
            <v>9045</v>
          </cell>
          <cell r="H369">
            <v>806174</v>
          </cell>
        </row>
        <row r="370">
          <cell r="B370">
            <v>224294</v>
          </cell>
          <cell r="C370">
            <v>666878</v>
          </cell>
          <cell r="F370">
            <v>19599</v>
          </cell>
          <cell r="H370">
            <v>915881</v>
          </cell>
        </row>
        <row r="371">
          <cell r="B371">
            <v>269738</v>
          </cell>
          <cell r="C371">
            <v>688860</v>
          </cell>
          <cell r="F371">
            <v>20032</v>
          </cell>
          <cell r="H371">
            <v>982474</v>
          </cell>
        </row>
        <row r="372">
          <cell r="B372">
            <v>254630</v>
          </cell>
          <cell r="C372">
            <v>573047</v>
          </cell>
          <cell r="F372">
            <v>25434</v>
          </cell>
          <cell r="H372">
            <v>856735</v>
          </cell>
        </row>
        <row r="373">
          <cell r="B373">
            <v>268708</v>
          </cell>
          <cell r="C373">
            <v>566886</v>
          </cell>
          <cell r="F373">
            <v>30209</v>
          </cell>
          <cell r="H373">
            <v>870389</v>
          </cell>
        </row>
        <row r="374">
          <cell r="B374">
            <v>251021</v>
          </cell>
          <cell r="C374">
            <v>549050</v>
          </cell>
          <cell r="F374">
            <v>32298</v>
          </cell>
          <cell r="H374">
            <v>836766</v>
          </cell>
        </row>
        <row r="375">
          <cell r="B375">
            <v>243552</v>
          </cell>
          <cell r="C375">
            <v>472292</v>
          </cell>
          <cell r="F375">
            <v>38846</v>
          </cell>
          <cell r="H375">
            <v>759604</v>
          </cell>
        </row>
        <row r="376">
          <cell r="B376">
            <v>199475</v>
          </cell>
          <cell r="C376">
            <v>520595</v>
          </cell>
          <cell r="F376">
            <v>27395</v>
          </cell>
          <cell r="H376">
            <v>751949</v>
          </cell>
        </row>
        <row r="377">
          <cell r="B377">
            <v>180913</v>
          </cell>
          <cell r="C377">
            <v>451338</v>
          </cell>
          <cell r="F377">
            <v>16907</v>
          </cell>
          <cell r="H377">
            <v>652080</v>
          </cell>
        </row>
        <row r="378">
          <cell r="B378">
            <v>157545</v>
          </cell>
          <cell r="C378">
            <v>398686</v>
          </cell>
          <cell r="F378">
            <v>15802</v>
          </cell>
          <cell r="H378">
            <v>575572</v>
          </cell>
        </row>
        <row r="379">
          <cell r="B379">
            <v>178919</v>
          </cell>
          <cell r="C379">
            <v>364317</v>
          </cell>
          <cell r="F379">
            <v>18973</v>
          </cell>
          <cell r="H379">
            <v>565356</v>
          </cell>
        </row>
        <row r="380">
          <cell r="B380">
            <v>200584</v>
          </cell>
          <cell r="C380">
            <v>407319</v>
          </cell>
          <cell r="F380">
            <v>22915</v>
          </cell>
          <cell r="H380">
            <v>634193</v>
          </cell>
        </row>
        <row r="381">
          <cell r="B381">
            <v>203091</v>
          </cell>
          <cell r="C381">
            <v>370711</v>
          </cell>
          <cell r="F381">
            <v>26031</v>
          </cell>
          <cell r="H381">
            <v>603734</v>
          </cell>
        </row>
        <row r="382">
          <cell r="B382">
            <v>245851</v>
          </cell>
          <cell r="C382">
            <v>537527</v>
          </cell>
          <cell r="F382">
            <v>25479</v>
          </cell>
          <cell r="H382">
            <v>812612</v>
          </cell>
        </row>
        <row r="383">
          <cell r="B383">
            <v>221730</v>
          </cell>
          <cell r="C383">
            <v>523762</v>
          </cell>
          <cell r="F383">
            <v>28876</v>
          </cell>
          <cell r="H383">
            <v>781087</v>
          </cell>
        </row>
        <row r="384">
          <cell r="B384">
            <v>256627</v>
          </cell>
          <cell r="C384">
            <v>502359</v>
          </cell>
          <cell r="F384">
            <v>27596</v>
          </cell>
          <cell r="H384">
            <v>793813</v>
          </cell>
        </row>
        <row r="385">
          <cell r="B385">
            <v>207449</v>
          </cell>
          <cell r="C385">
            <v>488596</v>
          </cell>
          <cell r="F385">
            <v>34444</v>
          </cell>
          <cell r="H385">
            <v>734317</v>
          </cell>
        </row>
        <row r="386">
          <cell r="B386">
            <v>199353</v>
          </cell>
          <cell r="C386">
            <v>450636</v>
          </cell>
          <cell r="F386">
            <v>33915</v>
          </cell>
          <cell r="H386">
            <v>687887</v>
          </cell>
        </row>
        <row r="387">
          <cell r="B387">
            <v>232377</v>
          </cell>
          <cell r="C387">
            <v>508989</v>
          </cell>
          <cell r="F387">
            <v>49677</v>
          </cell>
          <cell r="H387">
            <v>793663</v>
          </cell>
        </row>
        <row r="388">
          <cell r="B388">
            <v>219647</v>
          </cell>
          <cell r="C388">
            <v>480579</v>
          </cell>
          <cell r="F388">
            <v>43819</v>
          </cell>
          <cell r="H388">
            <v>746640</v>
          </cell>
        </row>
        <row r="389">
          <cell r="B389">
            <v>163694</v>
          </cell>
          <cell r="C389">
            <v>389606</v>
          </cell>
          <cell r="F389">
            <v>15448</v>
          </cell>
          <cell r="H389">
            <v>572664</v>
          </cell>
        </row>
        <row r="390">
          <cell r="B390">
            <v>173832</v>
          </cell>
          <cell r="C390">
            <v>371627</v>
          </cell>
          <cell r="F390">
            <v>21841</v>
          </cell>
          <cell r="H390">
            <v>571428</v>
          </cell>
        </row>
        <row r="391">
          <cell r="B391">
            <v>213337</v>
          </cell>
          <cell r="C391">
            <v>478142</v>
          </cell>
          <cell r="F391">
            <v>25880</v>
          </cell>
          <cell r="H391">
            <v>719073</v>
          </cell>
        </row>
        <row r="392">
          <cell r="B392">
            <v>213270</v>
          </cell>
          <cell r="C392">
            <v>402008</v>
          </cell>
          <cell r="F392">
            <v>27368</v>
          </cell>
          <cell r="H392">
            <v>645189</v>
          </cell>
        </row>
        <row r="393">
          <cell r="B393">
            <v>214900</v>
          </cell>
          <cell r="C393">
            <v>404716</v>
          </cell>
          <cell r="F393">
            <v>30952</v>
          </cell>
          <cell r="H393">
            <v>653838</v>
          </cell>
        </row>
        <row r="394">
          <cell r="B394">
            <v>265549</v>
          </cell>
          <cell r="C394">
            <v>405351</v>
          </cell>
          <cell r="F394">
            <v>31611</v>
          </cell>
          <cell r="H394">
            <v>706138</v>
          </cell>
        </row>
        <row r="395">
          <cell r="B395">
            <v>251425</v>
          </cell>
          <cell r="C395">
            <v>502172</v>
          </cell>
          <cell r="F395">
            <v>31362</v>
          </cell>
          <cell r="H395">
            <v>787803</v>
          </cell>
        </row>
        <row r="396">
          <cell r="B396">
            <v>283179</v>
          </cell>
          <cell r="C396">
            <v>503889</v>
          </cell>
          <cell r="F396">
            <v>46984</v>
          </cell>
          <cell r="H396">
            <v>841569</v>
          </cell>
        </row>
        <row r="397">
          <cell r="B397">
            <v>265208</v>
          </cell>
          <cell r="C397">
            <v>455401</v>
          </cell>
          <cell r="F397">
            <v>50180</v>
          </cell>
          <cell r="H397">
            <v>776860</v>
          </cell>
        </row>
        <row r="398">
          <cell r="B398">
            <v>237040</v>
          </cell>
          <cell r="C398">
            <v>471788</v>
          </cell>
          <cell r="F398">
            <v>44325</v>
          </cell>
          <cell r="H398">
            <v>758340</v>
          </cell>
        </row>
        <row r="399">
          <cell r="B399">
            <v>241336</v>
          </cell>
          <cell r="C399">
            <v>382127</v>
          </cell>
          <cell r="F399">
            <v>40895</v>
          </cell>
          <cell r="H399">
            <v>669842</v>
          </cell>
        </row>
        <row r="400">
          <cell r="B400">
            <v>157754</v>
          </cell>
          <cell r="C400">
            <v>381960</v>
          </cell>
          <cell r="F400">
            <v>29530</v>
          </cell>
          <cell r="H400">
            <v>573354</v>
          </cell>
        </row>
        <row r="401">
          <cell r="B401">
            <v>143882</v>
          </cell>
          <cell r="C401">
            <v>386809</v>
          </cell>
          <cell r="F401">
            <v>17995</v>
          </cell>
          <cell r="H401">
            <v>551471</v>
          </cell>
        </row>
        <row r="402">
          <cell r="B402">
            <v>138562</v>
          </cell>
          <cell r="C402">
            <v>339408</v>
          </cell>
          <cell r="F402">
            <v>14821</v>
          </cell>
          <cell r="H402">
            <v>494455</v>
          </cell>
        </row>
        <row r="403">
          <cell r="B403">
            <v>168621</v>
          </cell>
          <cell r="C403">
            <v>380825</v>
          </cell>
          <cell r="F403">
            <v>22010</v>
          </cell>
          <cell r="H403">
            <v>572269</v>
          </cell>
        </row>
        <row r="404">
          <cell r="B404">
            <v>168974</v>
          </cell>
          <cell r="C404">
            <v>414209</v>
          </cell>
          <cell r="F404">
            <v>21135</v>
          </cell>
          <cell r="H404">
            <v>607348</v>
          </cell>
        </row>
        <row r="405">
          <cell r="B405">
            <v>205633</v>
          </cell>
          <cell r="C405">
            <v>389567</v>
          </cell>
          <cell r="F405">
            <v>30707</v>
          </cell>
          <cell r="H405">
            <v>628854</v>
          </cell>
        </row>
        <row r="406">
          <cell r="B406">
            <v>179627</v>
          </cell>
          <cell r="C406">
            <v>429336</v>
          </cell>
          <cell r="F406">
            <v>30026</v>
          </cell>
          <cell r="H406">
            <v>640703</v>
          </cell>
        </row>
        <row r="407">
          <cell r="B407">
            <v>198478</v>
          </cell>
          <cell r="C407">
            <v>473652</v>
          </cell>
          <cell r="F407">
            <v>28436</v>
          </cell>
          <cell r="H407">
            <v>704555</v>
          </cell>
        </row>
        <row r="408">
          <cell r="B408">
            <v>237206</v>
          </cell>
          <cell r="C408">
            <v>489578</v>
          </cell>
          <cell r="F408">
            <v>43812</v>
          </cell>
          <cell r="H408">
            <v>772666</v>
          </cell>
        </row>
        <row r="409">
          <cell r="B409">
            <v>225941</v>
          </cell>
          <cell r="C409">
            <v>441261</v>
          </cell>
          <cell r="F409">
            <v>40640</v>
          </cell>
          <cell r="H409">
            <v>712689</v>
          </cell>
        </row>
        <row r="410">
          <cell r="B410">
            <v>218833</v>
          </cell>
          <cell r="C410">
            <v>495241</v>
          </cell>
          <cell r="F410">
            <v>51007</v>
          </cell>
          <cell r="H410">
            <v>767846</v>
          </cell>
        </row>
        <row r="411">
          <cell r="B411">
            <v>218593</v>
          </cell>
          <cell r="C411">
            <v>430260</v>
          </cell>
          <cell r="F411">
            <v>45613</v>
          </cell>
          <cell r="H411">
            <v>697602</v>
          </cell>
        </row>
        <row r="412">
          <cell r="B412">
            <v>166924</v>
          </cell>
          <cell r="C412">
            <v>406287</v>
          </cell>
          <cell r="F412">
            <v>25985</v>
          </cell>
          <cell r="H412">
            <v>602144</v>
          </cell>
        </row>
        <row r="413">
          <cell r="B413">
            <v>121060</v>
          </cell>
          <cell r="C413">
            <v>363374</v>
          </cell>
          <cell r="F413">
            <v>14072</v>
          </cell>
          <cell r="H413">
            <v>501346</v>
          </cell>
        </row>
        <row r="414">
          <cell r="B414">
            <v>139351</v>
          </cell>
          <cell r="C414">
            <v>350525</v>
          </cell>
          <cell r="F414">
            <v>10708</v>
          </cell>
          <cell r="H414">
            <v>502229</v>
          </cell>
        </row>
        <row r="415">
          <cell r="B415">
            <v>147003</v>
          </cell>
          <cell r="C415">
            <v>380672</v>
          </cell>
          <cell r="F415">
            <v>15222</v>
          </cell>
          <cell r="H415">
            <v>544901</v>
          </cell>
        </row>
        <row r="416">
          <cell r="B416">
            <v>180025</v>
          </cell>
          <cell r="C416">
            <v>347538</v>
          </cell>
          <cell r="F416">
            <v>13265</v>
          </cell>
          <cell r="H416">
            <v>541862</v>
          </cell>
        </row>
        <row r="417">
          <cell r="B417">
            <v>263635</v>
          </cell>
          <cell r="C417">
            <v>389136</v>
          </cell>
          <cell r="F417">
            <v>15522</v>
          </cell>
          <cell r="H417">
            <v>669588</v>
          </cell>
        </row>
        <row r="418">
          <cell r="B418">
            <v>159318</v>
          </cell>
          <cell r="C418">
            <v>409186</v>
          </cell>
          <cell r="F418">
            <v>13752</v>
          </cell>
          <cell r="H418">
            <v>584506</v>
          </cell>
        </row>
        <row r="419">
          <cell r="B419">
            <v>218441</v>
          </cell>
          <cell r="C419">
            <v>514832</v>
          </cell>
          <cell r="F419">
            <v>18946</v>
          </cell>
          <cell r="H419">
            <v>754233</v>
          </cell>
        </row>
        <row r="420">
          <cell r="B420">
            <v>232133</v>
          </cell>
          <cell r="C420">
            <v>554522</v>
          </cell>
          <cell r="F420">
            <v>25536</v>
          </cell>
          <cell r="H420">
            <v>815566</v>
          </cell>
        </row>
        <row r="421">
          <cell r="B421">
            <v>231845</v>
          </cell>
          <cell r="C421">
            <v>434119</v>
          </cell>
          <cell r="F421">
            <v>38283</v>
          </cell>
          <cell r="H421">
            <v>707180</v>
          </cell>
        </row>
        <row r="422">
          <cell r="B422">
            <v>191731</v>
          </cell>
          <cell r="C422">
            <v>460864</v>
          </cell>
          <cell r="F422">
            <v>41843</v>
          </cell>
          <cell r="H422">
            <v>696816.89</v>
          </cell>
        </row>
        <row r="423">
          <cell r="B423">
            <v>206539</v>
          </cell>
          <cell r="C423">
            <v>464782</v>
          </cell>
          <cell r="F423">
            <v>43548</v>
          </cell>
          <cell r="H423">
            <v>718280</v>
          </cell>
        </row>
        <row r="424">
          <cell r="B424">
            <v>152305</v>
          </cell>
          <cell r="C424">
            <v>409218</v>
          </cell>
          <cell r="F424">
            <v>25256</v>
          </cell>
          <cell r="H424">
            <v>589818</v>
          </cell>
        </row>
        <row r="425">
          <cell r="B425">
            <v>145290</v>
          </cell>
          <cell r="C425">
            <v>389389</v>
          </cell>
          <cell r="F425">
            <v>13888</v>
          </cell>
          <cell r="H425">
            <v>551406</v>
          </cell>
        </row>
        <row r="426">
          <cell r="B426">
            <v>132531</v>
          </cell>
          <cell r="C426">
            <v>385732</v>
          </cell>
          <cell r="F426">
            <v>13600</v>
          </cell>
          <cell r="H426">
            <v>532829</v>
          </cell>
        </row>
        <row r="427">
          <cell r="B427">
            <v>168946</v>
          </cell>
          <cell r="C427">
            <v>372405</v>
          </cell>
          <cell r="F427">
            <v>12029</v>
          </cell>
          <cell r="H427">
            <v>555408</v>
          </cell>
        </row>
        <row r="428">
          <cell r="B428">
            <v>209985</v>
          </cell>
          <cell r="C428">
            <v>352330</v>
          </cell>
          <cell r="F428">
            <v>20624</v>
          </cell>
          <cell r="H428">
            <v>584756</v>
          </cell>
        </row>
        <row r="429">
          <cell r="B429">
            <v>263635</v>
          </cell>
          <cell r="C429">
            <v>306824</v>
          </cell>
          <cell r="F429">
            <v>11837</v>
          </cell>
          <cell r="H429">
            <v>601296</v>
          </cell>
        </row>
      </sheetData>
      <sheetData sheetId="4"/>
      <sheetData sheetId="5"/>
      <sheetData sheetId="6"/>
      <sheetData sheetId="7"/>
      <sheetData sheetId="8">
        <row r="305">
          <cell r="B305">
            <v>144215.97</v>
          </cell>
          <cell r="C305">
            <v>52529</v>
          </cell>
          <cell r="D305">
            <v>196744.97</v>
          </cell>
          <cell r="E305">
            <v>54169.11</v>
          </cell>
          <cell r="F305">
            <v>4422.21</v>
          </cell>
          <cell r="G305">
            <v>58596</v>
          </cell>
        </row>
        <row r="306">
          <cell r="B306">
            <v>174273.62</v>
          </cell>
          <cell r="C306">
            <v>108829.6</v>
          </cell>
          <cell r="D306">
            <v>283103.21999999997</v>
          </cell>
          <cell r="E306">
            <v>67088.929999999993</v>
          </cell>
          <cell r="F306">
            <v>8862.93</v>
          </cell>
          <cell r="G306">
            <v>75949</v>
          </cell>
        </row>
        <row r="307">
          <cell r="B307">
            <v>178925.95</v>
          </cell>
          <cell r="C307">
            <v>68190</v>
          </cell>
          <cell r="D307">
            <v>247115.95</v>
          </cell>
          <cell r="E307">
            <v>68254.2</v>
          </cell>
          <cell r="F307">
            <v>6969.63</v>
          </cell>
          <cell r="G307">
            <v>75223.83</v>
          </cell>
        </row>
        <row r="308">
          <cell r="B308">
            <v>156769.41</v>
          </cell>
          <cell r="C308">
            <v>51912.1</v>
          </cell>
          <cell r="D308">
            <v>208681.51</v>
          </cell>
          <cell r="E308">
            <v>58716.7</v>
          </cell>
          <cell r="F308">
            <v>4821.8500000000004</v>
          </cell>
          <cell r="G308">
            <v>63538.549999999996</v>
          </cell>
        </row>
        <row r="309">
          <cell r="B309">
            <v>190818.28</v>
          </cell>
          <cell r="C309">
            <v>63480</v>
          </cell>
          <cell r="D309">
            <v>254298.28</v>
          </cell>
          <cell r="E309">
            <v>72952.679999999993</v>
          </cell>
          <cell r="F309">
            <v>5805.22</v>
          </cell>
          <cell r="G309">
            <v>78757.899999999994</v>
          </cell>
        </row>
        <row r="310">
          <cell r="B310">
            <v>167153.60000000001</v>
          </cell>
          <cell r="C310">
            <v>30560</v>
          </cell>
          <cell r="D310">
            <v>197713.6</v>
          </cell>
          <cell r="E310">
            <v>64876.22</v>
          </cell>
          <cell r="F310">
            <v>2977.17</v>
          </cell>
          <cell r="G310">
            <v>67853.39</v>
          </cell>
        </row>
        <row r="311">
          <cell r="B311">
            <v>178154.98</v>
          </cell>
          <cell r="C311">
            <v>32065.919999999998</v>
          </cell>
          <cell r="D311">
            <v>210220.90000000002</v>
          </cell>
          <cell r="E311">
            <v>65407.57</v>
          </cell>
          <cell r="F311">
            <v>3045.66</v>
          </cell>
          <cell r="G311">
            <v>68453.23</v>
          </cell>
        </row>
        <row r="312">
          <cell r="B312">
            <v>177311.44</v>
          </cell>
          <cell r="C312">
            <v>40995</v>
          </cell>
          <cell r="D312">
            <v>218306.44</v>
          </cell>
          <cell r="E312">
            <v>70788.84</v>
          </cell>
          <cell r="F312">
            <v>4262.99</v>
          </cell>
          <cell r="G312">
            <v>75051.83</v>
          </cell>
        </row>
        <row r="313">
          <cell r="B313">
            <v>173125.79</v>
          </cell>
          <cell r="C313">
            <v>45414.8</v>
          </cell>
          <cell r="D313">
            <v>218540.59000000003</v>
          </cell>
          <cell r="E313">
            <v>68972.36</v>
          </cell>
          <cell r="F313">
            <v>4324.45</v>
          </cell>
          <cell r="G313">
            <v>73296.81</v>
          </cell>
        </row>
        <row r="314">
          <cell r="B314">
            <v>144228.97</v>
          </cell>
          <cell r="C314">
            <v>43430</v>
          </cell>
          <cell r="D314">
            <v>187658.97</v>
          </cell>
          <cell r="E314">
            <v>54288.42</v>
          </cell>
          <cell r="F314">
            <v>3793.16</v>
          </cell>
          <cell r="G314">
            <v>58081.58</v>
          </cell>
        </row>
        <row r="315">
          <cell r="B315">
            <v>147411.95000000001</v>
          </cell>
          <cell r="C315">
            <v>58329</v>
          </cell>
          <cell r="D315">
            <v>205740.95</v>
          </cell>
          <cell r="E315">
            <v>56422.53</v>
          </cell>
          <cell r="F315">
            <v>4952.25</v>
          </cell>
          <cell r="G315">
            <v>61374.78</v>
          </cell>
        </row>
        <row r="316">
          <cell r="B316">
            <v>129225</v>
          </cell>
          <cell r="C316">
            <v>59383.8</v>
          </cell>
          <cell r="D316">
            <v>188608.8</v>
          </cell>
          <cell r="E316">
            <v>48462.02</v>
          </cell>
          <cell r="F316">
            <v>6165.06</v>
          </cell>
          <cell r="G316">
            <v>54627.079999999994</v>
          </cell>
        </row>
        <row r="317">
          <cell r="B317">
            <v>141342</v>
          </cell>
          <cell r="C317">
            <v>56895.06</v>
          </cell>
          <cell r="D317">
            <v>198237.06</v>
          </cell>
          <cell r="E317">
            <v>52609</v>
          </cell>
          <cell r="F317">
            <v>5677.48</v>
          </cell>
          <cell r="G317">
            <v>58286.479999999996</v>
          </cell>
        </row>
        <row r="318">
          <cell r="B318">
            <v>182832</v>
          </cell>
          <cell r="C318">
            <v>39316</v>
          </cell>
          <cell r="D318">
            <v>222148</v>
          </cell>
          <cell r="E318">
            <v>65137</v>
          </cell>
          <cell r="F318">
            <v>4537.6099999999997</v>
          </cell>
          <cell r="G318">
            <v>69674.61</v>
          </cell>
        </row>
        <row r="319">
          <cell r="B319">
            <v>184288.6</v>
          </cell>
          <cell r="C319">
            <v>41897.699999999997</v>
          </cell>
          <cell r="D319">
            <v>226186.3</v>
          </cell>
          <cell r="E319">
            <v>69844.28</v>
          </cell>
          <cell r="F319">
            <v>3156.01</v>
          </cell>
          <cell r="G319">
            <v>73000.289999999994</v>
          </cell>
        </row>
        <row r="320">
          <cell r="B320">
            <v>187290</v>
          </cell>
          <cell r="C320">
            <v>46754.2</v>
          </cell>
          <cell r="D320">
            <v>234044.2</v>
          </cell>
          <cell r="E320">
            <v>68088</v>
          </cell>
          <cell r="F320">
            <v>4021.83</v>
          </cell>
          <cell r="G320">
            <v>72109.83</v>
          </cell>
        </row>
        <row r="321">
          <cell r="B321">
            <v>157549.57</v>
          </cell>
          <cell r="C321">
            <v>38370</v>
          </cell>
          <cell r="D321">
            <v>195919.57</v>
          </cell>
          <cell r="E321">
            <v>57420.72</v>
          </cell>
          <cell r="F321">
            <v>3891.27</v>
          </cell>
          <cell r="G321">
            <v>61311.99</v>
          </cell>
        </row>
        <row r="322">
          <cell r="B322">
            <v>157663</v>
          </cell>
          <cell r="C322">
            <v>35724.800000000003</v>
          </cell>
          <cell r="D322">
            <v>193387.8</v>
          </cell>
          <cell r="E322">
            <v>58303</v>
          </cell>
          <cell r="F322">
            <v>3040</v>
          </cell>
          <cell r="G322">
            <v>61343</v>
          </cell>
        </row>
        <row r="323">
          <cell r="B323">
            <v>239444</v>
          </cell>
          <cell r="C323">
            <v>48603.38</v>
          </cell>
          <cell r="D323">
            <v>288047.38</v>
          </cell>
          <cell r="E323">
            <v>86544</v>
          </cell>
          <cell r="F323">
            <v>4443.26</v>
          </cell>
          <cell r="G323">
            <v>90987.26</v>
          </cell>
        </row>
        <row r="324">
          <cell r="B324">
            <v>183980</v>
          </cell>
          <cell r="C324">
            <v>34090</v>
          </cell>
          <cell r="D324">
            <v>218070</v>
          </cell>
          <cell r="E324">
            <v>71102</v>
          </cell>
          <cell r="F324">
            <v>3942.35</v>
          </cell>
          <cell r="G324">
            <v>75044.350000000006</v>
          </cell>
        </row>
        <row r="325">
          <cell r="B325">
            <v>184714</v>
          </cell>
          <cell r="C325">
            <v>45542</v>
          </cell>
          <cell r="D325">
            <v>230256</v>
          </cell>
          <cell r="E325">
            <v>68126</v>
          </cell>
          <cell r="F325">
            <v>6866</v>
          </cell>
          <cell r="G325">
            <v>74992</v>
          </cell>
        </row>
        <row r="326">
          <cell r="B326">
            <v>157019</v>
          </cell>
          <cell r="C326">
            <v>25709</v>
          </cell>
          <cell r="D326">
            <v>182728</v>
          </cell>
          <cell r="E326">
            <v>61575</v>
          </cell>
          <cell r="F326">
            <v>2668</v>
          </cell>
          <cell r="G326">
            <v>64243</v>
          </cell>
        </row>
        <row r="327">
          <cell r="B327">
            <v>166154</v>
          </cell>
          <cell r="C327">
            <v>54289</v>
          </cell>
          <cell r="D327">
            <v>220443</v>
          </cell>
          <cell r="E327">
            <v>64287</v>
          </cell>
          <cell r="F327">
            <v>6940</v>
          </cell>
          <cell r="G327">
            <v>71227</v>
          </cell>
        </row>
        <row r="328">
          <cell r="B328">
            <v>146519</v>
          </cell>
          <cell r="C328">
            <v>52962</v>
          </cell>
          <cell r="D328">
            <v>199481</v>
          </cell>
          <cell r="E328">
            <v>54481</v>
          </cell>
          <cell r="F328">
            <v>7609</v>
          </cell>
          <cell r="G328">
            <v>62090</v>
          </cell>
        </row>
        <row r="329">
          <cell r="B329">
            <v>110196</v>
          </cell>
          <cell r="C329">
            <v>23675</v>
          </cell>
          <cell r="D329">
            <v>133871</v>
          </cell>
          <cell r="E329">
            <v>43704</v>
          </cell>
          <cell r="F329">
            <v>3310</v>
          </cell>
          <cell r="G329">
            <v>47014</v>
          </cell>
        </row>
        <row r="330">
          <cell r="B330">
            <v>163456</v>
          </cell>
          <cell r="C330">
            <v>18410</v>
          </cell>
          <cell r="D330">
            <v>181866</v>
          </cell>
          <cell r="E330">
            <v>65403</v>
          </cell>
          <cell r="F330">
            <v>2579</v>
          </cell>
          <cell r="G330">
            <v>67982</v>
          </cell>
        </row>
        <row r="331">
          <cell r="B331">
            <v>157914</v>
          </cell>
          <cell r="C331">
            <v>17084</v>
          </cell>
          <cell r="D331">
            <v>174998</v>
          </cell>
          <cell r="E331">
            <v>60719</v>
          </cell>
          <cell r="F331">
            <v>2384</v>
          </cell>
          <cell r="G331">
            <v>63103</v>
          </cell>
        </row>
        <row r="332">
          <cell r="B332">
            <v>164624</v>
          </cell>
          <cell r="C332">
            <v>15710</v>
          </cell>
          <cell r="D332">
            <v>180334</v>
          </cell>
          <cell r="E332">
            <v>66643</v>
          </cell>
          <cell r="F332">
            <v>2288</v>
          </cell>
          <cell r="G332">
            <v>68931</v>
          </cell>
        </row>
        <row r="333">
          <cell r="B333">
            <v>178059</v>
          </cell>
          <cell r="C333">
            <v>28080</v>
          </cell>
          <cell r="D333">
            <v>206139</v>
          </cell>
          <cell r="E333">
            <v>66965</v>
          </cell>
          <cell r="F333">
            <v>4213</v>
          </cell>
          <cell r="G333">
            <v>71178</v>
          </cell>
        </row>
        <row r="334">
          <cell r="B334">
            <v>166659</v>
          </cell>
          <cell r="C334">
            <v>21475</v>
          </cell>
          <cell r="D334">
            <v>188134</v>
          </cell>
          <cell r="E334">
            <v>65509</v>
          </cell>
          <cell r="F334">
            <v>3082</v>
          </cell>
          <cell r="G334">
            <v>68591</v>
          </cell>
        </row>
        <row r="335">
          <cell r="B335">
            <v>209752</v>
          </cell>
          <cell r="C335">
            <v>31305</v>
          </cell>
          <cell r="D335">
            <v>241057</v>
          </cell>
          <cell r="E335">
            <v>81597</v>
          </cell>
          <cell r="F335">
            <v>4097</v>
          </cell>
          <cell r="G335">
            <v>85694</v>
          </cell>
        </row>
        <row r="336">
          <cell r="B336">
            <v>154014</v>
          </cell>
          <cell r="C336">
            <v>27810</v>
          </cell>
          <cell r="D336">
            <v>181824</v>
          </cell>
          <cell r="E336">
            <v>62675</v>
          </cell>
          <cell r="F336">
            <v>4150</v>
          </cell>
          <cell r="G336">
            <v>66825</v>
          </cell>
        </row>
        <row r="337">
          <cell r="B337">
            <v>171012</v>
          </cell>
          <cell r="C337">
            <v>29324</v>
          </cell>
          <cell r="D337">
            <v>200336</v>
          </cell>
          <cell r="E337">
            <v>72119</v>
          </cell>
          <cell r="F337">
            <v>4994</v>
          </cell>
          <cell r="G337">
            <v>77113</v>
          </cell>
        </row>
        <row r="338">
          <cell r="B338">
            <v>151598</v>
          </cell>
          <cell r="C338">
            <v>22262</v>
          </cell>
          <cell r="D338">
            <v>173860</v>
          </cell>
          <cell r="E338">
            <v>61554</v>
          </cell>
          <cell r="F338">
            <v>3251</v>
          </cell>
          <cell r="G338">
            <v>64805</v>
          </cell>
        </row>
        <row r="339">
          <cell r="B339">
            <v>145934</v>
          </cell>
          <cell r="C339">
            <v>24785</v>
          </cell>
          <cell r="D339">
            <v>170719</v>
          </cell>
          <cell r="E339">
            <v>62587</v>
          </cell>
          <cell r="F339">
            <v>3698</v>
          </cell>
          <cell r="G339">
            <v>66285</v>
          </cell>
        </row>
        <row r="340">
          <cell r="B340">
            <v>136029</v>
          </cell>
          <cell r="C340">
            <v>21490</v>
          </cell>
          <cell r="D340">
            <v>157519</v>
          </cell>
          <cell r="E340">
            <v>53702</v>
          </cell>
          <cell r="F340">
            <v>3278</v>
          </cell>
          <cell r="G340">
            <v>56980</v>
          </cell>
        </row>
        <row r="341">
          <cell r="B341">
            <v>122474</v>
          </cell>
          <cell r="C341">
            <v>26260</v>
          </cell>
          <cell r="D341">
            <v>148734</v>
          </cell>
          <cell r="E341">
            <v>50152</v>
          </cell>
          <cell r="F341">
            <v>4905</v>
          </cell>
          <cell r="G341">
            <v>55057</v>
          </cell>
        </row>
        <row r="342">
          <cell r="B342">
            <v>153653</v>
          </cell>
          <cell r="C342">
            <v>26890</v>
          </cell>
          <cell r="D342">
            <v>180543</v>
          </cell>
          <cell r="E342">
            <v>63696</v>
          </cell>
          <cell r="F342">
            <v>3806</v>
          </cell>
          <cell r="G342">
            <v>67502</v>
          </cell>
        </row>
        <row r="343">
          <cell r="B343">
            <v>143178</v>
          </cell>
          <cell r="C343">
            <v>39878</v>
          </cell>
          <cell r="D343">
            <v>183056</v>
          </cell>
          <cell r="E343">
            <v>57784</v>
          </cell>
          <cell r="F343">
            <v>4661</v>
          </cell>
          <cell r="G343">
            <v>62445</v>
          </cell>
        </row>
        <row r="344">
          <cell r="B344">
            <v>158309</v>
          </cell>
          <cell r="C344">
            <v>40775</v>
          </cell>
          <cell r="D344">
            <v>199084</v>
          </cell>
          <cell r="E344">
            <v>66608</v>
          </cell>
          <cell r="F344">
            <v>4424</v>
          </cell>
          <cell r="G344">
            <v>71032</v>
          </cell>
        </row>
        <row r="345">
          <cell r="B345">
            <v>152623</v>
          </cell>
          <cell r="C345">
            <v>20466</v>
          </cell>
          <cell r="D345">
            <v>173089</v>
          </cell>
          <cell r="E345">
            <v>60079</v>
          </cell>
          <cell r="F345">
            <v>2851</v>
          </cell>
          <cell r="G345">
            <v>62930</v>
          </cell>
        </row>
        <row r="346">
          <cell r="B346">
            <v>187244</v>
          </cell>
          <cell r="C346">
            <v>53519</v>
          </cell>
          <cell r="D346">
            <v>240763</v>
          </cell>
          <cell r="E346">
            <v>73295</v>
          </cell>
          <cell r="F346">
            <v>4924</v>
          </cell>
          <cell r="G346">
            <v>78219</v>
          </cell>
        </row>
        <row r="347">
          <cell r="B347">
            <v>200847</v>
          </cell>
          <cell r="C347">
            <v>159596</v>
          </cell>
          <cell r="D347">
            <v>360443</v>
          </cell>
          <cell r="E347">
            <v>83495</v>
          </cell>
          <cell r="F347">
            <v>6755</v>
          </cell>
          <cell r="G347">
            <v>90250</v>
          </cell>
        </row>
        <row r="348">
          <cell r="B348">
            <v>135037</v>
          </cell>
          <cell r="C348">
            <v>188890</v>
          </cell>
          <cell r="D348">
            <v>323927</v>
          </cell>
          <cell r="E348">
            <v>55454</v>
          </cell>
          <cell r="F348">
            <v>9227</v>
          </cell>
          <cell r="G348">
            <v>64681</v>
          </cell>
        </row>
        <row r="349">
          <cell r="B349">
            <v>171139</v>
          </cell>
          <cell r="C349">
            <v>163194</v>
          </cell>
          <cell r="D349">
            <v>334333</v>
          </cell>
          <cell r="E349">
            <v>69046</v>
          </cell>
          <cell r="F349">
            <v>9930</v>
          </cell>
          <cell r="G349">
            <v>78976</v>
          </cell>
        </row>
        <row r="350">
          <cell r="B350">
            <v>159250</v>
          </cell>
          <cell r="C350">
            <v>71699</v>
          </cell>
          <cell r="D350">
            <v>230949</v>
          </cell>
          <cell r="E350">
            <v>62279</v>
          </cell>
          <cell r="F350">
            <v>6315</v>
          </cell>
          <cell r="G350">
            <v>68594</v>
          </cell>
        </row>
        <row r="351">
          <cell r="B351">
            <v>145403</v>
          </cell>
          <cell r="C351">
            <v>75730</v>
          </cell>
          <cell r="D351">
            <v>221133</v>
          </cell>
          <cell r="E351">
            <v>58463</v>
          </cell>
          <cell r="F351">
            <v>6000</v>
          </cell>
          <cell r="G351">
            <v>64463</v>
          </cell>
        </row>
        <row r="352">
          <cell r="B352">
            <v>141334</v>
          </cell>
          <cell r="C352">
            <v>124057</v>
          </cell>
          <cell r="D352">
            <v>265391</v>
          </cell>
          <cell r="E352">
            <v>55347</v>
          </cell>
          <cell r="F352">
            <v>7212</v>
          </cell>
          <cell r="G352">
            <v>62559</v>
          </cell>
        </row>
        <row r="353">
          <cell r="B353">
            <v>131520</v>
          </cell>
          <cell r="C353">
            <v>71389</v>
          </cell>
          <cell r="D353">
            <v>202909</v>
          </cell>
          <cell r="E353">
            <v>53116</v>
          </cell>
          <cell r="F353">
            <v>5112</v>
          </cell>
          <cell r="G353">
            <v>58228</v>
          </cell>
        </row>
        <row r="354">
          <cell r="B354">
            <v>154242</v>
          </cell>
          <cell r="C354">
            <v>68131</v>
          </cell>
          <cell r="D354">
            <v>222373</v>
          </cell>
          <cell r="E354">
            <v>57858</v>
          </cell>
          <cell r="F354">
            <v>5342</v>
          </cell>
          <cell r="G354">
            <v>63200</v>
          </cell>
        </row>
        <row r="355">
          <cell r="B355">
            <v>167300</v>
          </cell>
          <cell r="C355">
            <v>58208</v>
          </cell>
          <cell r="D355">
            <v>225508</v>
          </cell>
          <cell r="E355">
            <v>63977</v>
          </cell>
          <cell r="F355">
            <v>4178</v>
          </cell>
          <cell r="G355">
            <v>68155</v>
          </cell>
        </row>
        <row r="356">
          <cell r="B356">
            <v>180689</v>
          </cell>
          <cell r="C356">
            <v>54877</v>
          </cell>
          <cell r="D356">
            <v>235566</v>
          </cell>
          <cell r="E356">
            <v>69263</v>
          </cell>
          <cell r="F356">
            <v>4378</v>
          </cell>
          <cell r="G356">
            <v>73641</v>
          </cell>
        </row>
        <row r="357">
          <cell r="B357">
            <v>148011</v>
          </cell>
          <cell r="C357">
            <v>66390</v>
          </cell>
          <cell r="D357">
            <v>214401</v>
          </cell>
          <cell r="E357">
            <v>55507</v>
          </cell>
          <cell r="F357">
            <v>4006</v>
          </cell>
          <cell r="G357">
            <v>59513</v>
          </cell>
        </row>
        <row r="358">
          <cell r="B358">
            <v>163486</v>
          </cell>
          <cell r="C358">
            <v>93078</v>
          </cell>
          <cell r="D358">
            <v>256564</v>
          </cell>
          <cell r="E358">
            <v>66186</v>
          </cell>
          <cell r="F358">
            <v>5004</v>
          </cell>
          <cell r="G358">
            <v>71190</v>
          </cell>
        </row>
        <row r="359">
          <cell r="B359">
            <v>191453</v>
          </cell>
          <cell r="C359">
            <v>112056</v>
          </cell>
          <cell r="D359">
            <v>303509</v>
          </cell>
          <cell r="E359">
            <v>77359</v>
          </cell>
          <cell r="F359">
            <v>6647</v>
          </cell>
          <cell r="G359">
            <v>84006</v>
          </cell>
        </row>
        <row r="360">
          <cell r="B360">
            <v>149513</v>
          </cell>
          <cell r="C360">
            <v>97519</v>
          </cell>
          <cell r="D360">
            <v>247032</v>
          </cell>
          <cell r="E360">
            <v>56095</v>
          </cell>
          <cell r="F360">
            <v>4399</v>
          </cell>
          <cell r="G360">
            <v>60494</v>
          </cell>
        </row>
        <row r="361">
          <cell r="B361">
            <v>185748</v>
          </cell>
          <cell r="C361">
            <v>127887</v>
          </cell>
          <cell r="D361">
            <v>313635</v>
          </cell>
          <cell r="E361">
            <v>64463</v>
          </cell>
          <cell r="F361">
            <v>6359</v>
          </cell>
          <cell r="G361">
            <v>70822</v>
          </cell>
        </row>
        <row r="362">
          <cell r="B362">
            <v>155062</v>
          </cell>
          <cell r="C362">
            <v>111041</v>
          </cell>
          <cell r="D362">
            <v>266103</v>
          </cell>
          <cell r="E362">
            <v>56661</v>
          </cell>
          <cell r="F362">
            <v>6063</v>
          </cell>
          <cell r="G362">
            <v>62724</v>
          </cell>
        </row>
        <row r="363">
          <cell r="B363">
            <v>145408</v>
          </cell>
          <cell r="C363">
            <v>225149</v>
          </cell>
          <cell r="D363">
            <v>370557</v>
          </cell>
          <cell r="E363">
            <v>55982</v>
          </cell>
          <cell r="F363">
            <v>8355</v>
          </cell>
          <cell r="G363">
            <v>64337</v>
          </cell>
        </row>
        <row r="364">
          <cell r="B364">
            <v>141626</v>
          </cell>
          <cell r="C364">
            <v>291859</v>
          </cell>
          <cell r="D364">
            <v>433485</v>
          </cell>
          <cell r="E364">
            <v>52929</v>
          </cell>
          <cell r="F364">
            <v>10140</v>
          </cell>
          <cell r="G364">
            <v>63069</v>
          </cell>
        </row>
        <row r="365">
          <cell r="B365">
            <v>130428</v>
          </cell>
          <cell r="C365">
            <v>286308</v>
          </cell>
          <cell r="D365">
            <v>416736</v>
          </cell>
          <cell r="E365">
            <v>49316</v>
          </cell>
          <cell r="F365">
            <v>8403</v>
          </cell>
          <cell r="G365">
            <v>57719</v>
          </cell>
        </row>
        <row r="366">
          <cell r="B366">
            <v>142366</v>
          </cell>
          <cell r="C366">
            <v>155174</v>
          </cell>
          <cell r="D366">
            <v>297540</v>
          </cell>
          <cell r="E366">
            <v>52345</v>
          </cell>
          <cell r="F366">
            <v>6366</v>
          </cell>
          <cell r="G366">
            <v>58711</v>
          </cell>
        </row>
        <row r="367">
          <cell r="B367">
            <v>177303</v>
          </cell>
          <cell r="C367">
            <v>125017</v>
          </cell>
          <cell r="D367">
            <v>302320</v>
          </cell>
          <cell r="E367">
            <v>60994</v>
          </cell>
          <cell r="F367">
            <v>5426</v>
          </cell>
          <cell r="G367">
            <v>66420</v>
          </cell>
        </row>
        <row r="368">
          <cell r="B368">
            <v>178770</v>
          </cell>
          <cell r="C368">
            <v>144007</v>
          </cell>
          <cell r="D368">
            <v>322777</v>
          </cell>
          <cell r="E368">
            <v>55178</v>
          </cell>
          <cell r="F368">
            <v>6557</v>
          </cell>
          <cell r="G368">
            <v>61735</v>
          </cell>
        </row>
        <row r="369">
          <cell r="B369">
            <v>173486</v>
          </cell>
          <cell r="C369">
            <v>119945</v>
          </cell>
          <cell r="D369">
            <v>293431</v>
          </cell>
          <cell r="E369">
            <v>52593</v>
          </cell>
          <cell r="F369">
            <v>6572</v>
          </cell>
          <cell r="G369">
            <v>59165</v>
          </cell>
        </row>
        <row r="370">
          <cell r="B370">
            <v>194354</v>
          </cell>
          <cell r="C370">
            <v>143699</v>
          </cell>
          <cell r="D370">
            <v>338053</v>
          </cell>
          <cell r="E370">
            <v>70234</v>
          </cell>
          <cell r="F370">
            <v>7128</v>
          </cell>
          <cell r="G370">
            <v>77362</v>
          </cell>
        </row>
        <row r="371">
          <cell r="B371">
            <v>185198</v>
          </cell>
          <cell r="C371">
            <v>143144</v>
          </cell>
          <cell r="D371">
            <v>328342</v>
          </cell>
          <cell r="E371">
            <v>63460</v>
          </cell>
          <cell r="F371">
            <v>7843</v>
          </cell>
          <cell r="G371">
            <v>71303</v>
          </cell>
        </row>
        <row r="372">
          <cell r="B372">
            <v>197980</v>
          </cell>
          <cell r="C372">
            <v>119075</v>
          </cell>
          <cell r="D372">
            <v>317055</v>
          </cell>
          <cell r="E372">
            <v>67332</v>
          </cell>
          <cell r="F372">
            <v>5963</v>
          </cell>
          <cell r="G372">
            <v>73295</v>
          </cell>
        </row>
        <row r="373">
          <cell r="B373">
            <v>184794</v>
          </cell>
          <cell r="C373">
            <v>133180</v>
          </cell>
          <cell r="D373">
            <v>317974</v>
          </cell>
          <cell r="E373">
            <v>66439</v>
          </cell>
          <cell r="F373">
            <v>7270</v>
          </cell>
          <cell r="G373">
            <v>73709</v>
          </cell>
        </row>
        <row r="374">
          <cell r="B374">
            <v>165605</v>
          </cell>
          <cell r="C374">
            <v>153897</v>
          </cell>
          <cell r="D374">
            <v>319502</v>
          </cell>
          <cell r="E374">
            <v>60149</v>
          </cell>
          <cell r="F374">
            <v>7149</v>
          </cell>
          <cell r="G374">
            <v>67298</v>
          </cell>
        </row>
        <row r="375">
          <cell r="B375">
            <v>143823</v>
          </cell>
          <cell r="C375">
            <v>117435</v>
          </cell>
          <cell r="D375">
            <v>261258</v>
          </cell>
          <cell r="E375">
            <v>54298</v>
          </cell>
          <cell r="F375">
            <v>7177</v>
          </cell>
          <cell r="G375">
            <v>61475</v>
          </cell>
        </row>
        <row r="376">
          <cell r="B376">
            <v>145259</v>
          </cell>
          <cell r="C376">
            <v>87712</v>
          </cell>
          <cell r="D376">
            <v>232971</v>
          </cell>
          <cell r="E376">
            <v>52928</v>
          </cell>
          <cell r="F376">
            <v>6419</v>
          </cell>
          <cell r="G376">
            <v>59347</v>
          </cell>
        </row>
        <row r="377">
          <cell r="B377">
            <v>157419</v>
          </cell>
          <cell r="C377">
            <v>98102</v>
          </cell>
          <cell r="D377">
            <v>255521</v>
          </cell>
          <cell r="E377">
            <v>57831</v>
          </cell>
          <cell r="F377">
            <v>5766</v>
          </cell>
          <cell r="G377">
            <v>63597</v>
          </cell>
        </row>
        <row r="378">
          <cell r="B378">
            <v>192538</v>
          </cell>
          <cell r="C378">
            <v>115051</v>
          </cell>
          <cell r="D378">
            <v>307589</v>
          </cell>
          <cell r="E378">
            <v>68764</v>
          </cell>
          <cell r="F378">
            <v>7026</v>
          </cell>
          <cell r="G378">
            <v>75790</v>
          </cell>
        </row>
        <row r="379">
          <cell r="B379">
            <v>176536</v>
          </cell>
          <cell r="C379">
            <v>138210</v>
          </cell>
          <cell r="D379">
            <v>314746</v>
          </cell>
          <cell r="E379">
            <v>65203</v>
          </cell>
          <cell r="F379">
            <v>7897</v>
          </cell>
          <cell r="G379">
            <v>73100</v>
          </cell>
        </row>
        <row r="380">
          <cell r="B380">
            <v>189062</v>
          </cell>
          <cell r="C380">
            <v>121453</v>
          </cell>
          <cell r="D380">
            <v>310515</v>
          </cell>
          <cell r="E380">
            <v>67855</v>
          </cell>
          <cell r="F380">
            <v>8297</v>
          </cell>
          <cell r="G380">
            <v>76152</v>
          </cell>
        </row>
        <row r="381">
          <cell r="B381">
            <v>210692</v>
          </cell>
          <cell r="C381">
            <v>105368</v>
          </cell>
          <cell r="D381">
            <v>316060</v>
          </cell>
          <cell r="E381">
            <v>78814</v>
          </cell>
          <cell r="F381">
            <v>6784</v>
          </cell>
          <cell r="G381">
            <v>85598</v>
          </cell>
        </row>
        <row r="382">
          <cell r="B382">
            <v>189550</v>
          </cell>
          <cell r="C382">
            <v>82733</v>
          </cell>
          <cell r="D382">
            <v>272283</v>
          </cell>
          <cell r="E382">
            <v>75412</v>
          </cell>
          <cell r="F382">
            <v>5161</v>
          </cell>
          <cell r="G382">
            <v>80573</v>
          </cell>
        </row>
        <row r="383">
          <cell r="B383">
            <v>198457</v>
          </cell>
          <cell r="C383">
            <v>76509</v>
          </cell>
          <cell r="D383">
            <v>274966</v>
          </cell>
          <cell r="E383">
            <v>72985</v>
          </cell>
          <cell r="F383">
            <v>4013</v>
          </cell>
          <cell r="G383">
            <v>76998</v>
          </cell>
        </row>
        <row r="384">
          <cell r="B384">
            <v>197695</v>
          </cell>
          <cell r="C384">
            <v>73040</v>
          </cell>
          <cell r="D384">
            <v>270735</v>
          </cell>
          <cell r="E384">
            <v>79317</v>
          </cell>
          <cell r="F384">
            <v>4871</v>
          </cell>
          <cell r="G384">
            <v>84188</v>
          </cell>
        </row>
        <row r="385">
          <cell r="B385">
            <v>183581</v>
          </cell>
          <cell r="C385">
            <v>76779</v>
          </cell>
          <cell r="D385">
            <v>260360</v>
          </cell>
          <cell r="E385">
            <v>68461</v>
          </cell>
          <cell r="F385">
            <v>5026</v>
          </cell>
          <cell r="G385">
            <v>73487</v>
          </cell>
        </row>
        <row r="386">
          <cell r="B386">
            <v>189063</v>
          </cell>
          <cell r="C386">
            <v>98064</v>
          </cell>
          <cell r="D386">
            <v>287127</v>
          </cell>
          <cell r="E386">
            <v>72248</v>
          </cell>
          <cell r="F386">
            <v>6374</v>
          </cell>
          <cell r="G386">
            <v>78622</v>
          </cell>
        </row>
        <row r="387">
          <cell r="B387">
            <v>173447</v>
          </cell>
          <cell r="C387">
            <v>86637</v>
          </cell>
          <cell r="D387">
            <v>260084</v>
          </cell>
          <cell r="E387">
            <v>62780</v>
          </cell>
          <cell r="F387">
            <v>7164</v>
          </cell>
          <cell r="G387">
            <v>69944</v>
          </cell>
        </row>
        <row r="388">
          <cell r="B388">
            <v>124750</v>
          </cell>
          <cell r="C388">
            <v>55630</v>
          </cell>
          <cell r="D388">
            <v>180380</v>
          </cell>
          <cell r="E388">
            <v>45604</v>
          </cell>
          <cell r="F388">
            <v>4415</v>
          </cell>
          <cell r="G388">
            <v>50019</v>
          </cell>
        </row>
        <row r="389">
          <cell r="B389">
            <v>151296</v>
          </cell>
          <cell r="C389">
            <v>64576</v>
          </cell>
          <cell r="D389">
            <v>215872</v>
          </cell>
          <cell r="E389">
            <v>58273</v>
          </cell>
          <cell r="F389">
            <v>5953</v>
          </cell>
          <cell r="G389">
            <v>64226</v>
          </cell>
        </row>
        <row r="390">
          <cell r="B390">
            <v>177809</v>
          </cell>
          <cell r="C390">
            <v>75347</v>
          </cell>
          <cell r="D390">
            <v>253156</v>
          </cell>
          <cell r="E390">
            <v>67010</v>
          </cell>
          <cell r="F390">
            <v>6033</v>
          </cell>
          <cell r="G390">
            <v>73043</v>
          </cell>
        </row>
        <row r="391">
          <cell r="B391">
            <v>167656</v>
          </cell>
          <cell r="C391">
            <v>86420</v>
          </cell>
          <cell r="D391">
            <v>254076</v>
          </cell>
          <cell r="E391">
            <v>66633</v>
          </cell>
          <cell r="F391">
            <v>6182</v>
          </cell>
          <cell r="G391">
            <v>72815</v>
          </cell>
        </row>
        <row r="392">
          <cell r="B392">
            <v>181328</v>
          </cell>
          <cell r="C392">
            <v>55487</v>
          </cell>
          <cell r="D392">
            <v>236815</v>
          </cell>
          <cell r="E392">
            <v>74047</v>
          </cell>
          <cell r="F392">
            <v>4452</v>
          </cell>
          <cell r="G392">
            <v>78499</v>
          </cell>
        </row>
        <row r="393">
          <cell r="B393">
            <v>203399</v>
          </cell>
          <cell r="C393">
            <v>57410</v>
          </cell>
          <cell r="D393">
            <v>260809</v>
          </cell>
          <cell r="E393">
            <v>77027</v>
          </cell>
          <cell r="F393">
            <v>5453</v>
          </cell>
          <cell r="G393">
            <v>82480</v>
          </cell>
        </row>
        <row r="394">
          <cell r="B394">
            <v>155777</v>
          </cell>
          <cell r="C394">
            <v>30226</v>
          </cell>
          <cell r="D394">
            <v>186003</v>
          </cell>
          <cell r="E394">
            <v>58610</v>
          </cell>
          <cell r="F394">
            <v>2615</v>
          </cell>
          <cell r="G394">
            <v>61225</v>
          </cell>
        </row>
        <row r="395">
          <cell r="B395">
            <v>210032</v>
          </cell>
          <cell r="C395">
            <v>43735</v>
          </cell>
          <cell r="D395">
            <v>253767</v>
          </cell>
          <cell r="E395">
            <v>83531</v>
          </cell>
          <cell r="F395">
            <v>4034</v>
          </cell>
          <cell r="G395">
            <v>87565</v>
          </cell>
        </row>
        <row r="396">
          <cell r="B396">
            <v>175703</v>
          </cell>
          <cell r="C396">
            <v>64187</v>
          </cell>
          <cell r="D396">
            <v>239890</v>
          </cell>
          <cell r="E396">
            <v>68742</v>
          </cell>
          <cell r="F396">
            <v>5963</v>
          </cell>
          <cell r="G396">
            <v>74705</v>
          </cell>
        </row>
        <row r="397">
          <cell r="B397">
            <v>157539</v>
          </cell>
          <cell r="C397">
            <v>45100</v>
          </cell>
          <cell r="D397">
            <v>202639</v>
          </cell>
          <cell r="E397">
            <v>62926</v>
          </cell>
          <cell r="F397">
            <v>3324</v>
          </cell>
          <cell r="G397">
            <v>66250</v>
          </cell>
        </row>
        <row r="398">
          <cell r="B398">
            <v>132084</v>
          </cell>
          <cell r="C398">
            <v>57137</v>
          </cell>
          <cell r="D398">
            <v>189221</v>
          </cell>
          <cell r="E398">
            <v>51211</v>
          </cell>
          <cell r="F398">
            <v>5451</v>
          </cell>
          <cell r="G398">
            <v>56662</v>
          </cell>
        </row>
        <row r="399">
          <cell r="B399">
            <v>135266</v>
          </cell>
          <cell r="C399">
            <v>40991</v>
          </cell>
          <cell r="D399">
            <v>176257</v>
          </cell>
          <cell r="E399">
            <v>53779</v>
          </cell>
          <cell r="F399">
            <v>3554</v>
          </cell>
          <cell r="G399">
            <v>57333</v>
          </cell>
        </row>
        <row r="400">
          <cell r="B400">
            <v>132084</v>
          </cell>
          <cell r="C400">
            <v>57137</v>
          </cell>
          <cell r="D400">
            <v>189221</v>
          </cell>
          <cell r="E400">
            <v>51211</v>
          </cell>
          <cell r="F400">
            <v>5451</v>
          </cell>
          <cell r="G400">
            <v>56662</v>
          </cell>
        </row>
        <row r="401">
          <cell r="B401">
            <v>112756</v>
          </cell>
          <cell r="C401">
            <v>36860</v>
          </cell>
          <cell r="D401">
            <v>149616</v>
          </cell>
          <cell r="E401">
            <v>45956</v>
          </cell>
          <cell r="F401">
            <v>3404</v>
          </cell>
          <cell r="G401">
            <v>49360</v>
          </cell>
        </row>
        <row r="402">
          <cell r="B402">
            <v>144045</v>
          </cell>
          <cell r="C402">
            <v>41220</v>
          </cell>
          <cell r="D402">
            <v>185265</v>
          </cell>
          <cell r="E402">
            <v>59475</v>
          </cell>
          <cell r="F402">
            <v>4464</v>
          </cell>
          <cell r="G402">
            <v>63939</v>
          </cell>
        </row>
        <row r="403">
          <cell r="B403">
            <v>110488</v>
          </cell>
          <cell r="C403">
            <v>39036</v>
          </cell>
          <cell r="D403">
            <v>149524</v>
          </cell>
          <cell r="E403">
            <v>47416</v>
          </cell>
          <cell r="F403">
            <v>3710</v>
          </cell>
          <cell r="G403">
            <v>51126</v>
          </cell>
        </row>
        <row r="404">
          <cell r="B404">
            <v>133120</v>
          </cell>
          <cell r="C404">
            <v>40700</v>
          </cell>
          <cell r="D404">
            <v>173820</v>
          </cell>
          <cell r="E404">
            <v>56148</v>
          </cell>
          <cell r="F404">
            <v>4294</v>
          </cell>
          <cell r="G404">
            <v>60442</v>
          </cell>
        </row>
        <row r="405">
          <cell r="B405">
            <v>115684</v>
          </cell>
          <cell r="C405">
            <v>23999</v>
          </cell>
          <cell r="D405">
            <v>139683</v>
          </cell>
          <cell r="E405">
            <v>52674</v>
          </cell>
          <cell r="F405">
            <v>2431</v>
          </cell>
          <cell r="G405">
            <v>55105</v>
          </cell>
        </row>
        <row r="406">
          <cell r="B406">
            <v>134502</v>
          </cell>
          <cell r="C406">
            <v>31434</v>
          </cell>
          <cell r="D406">
            <v>165936</v>
          </cell>
          <cell r="E406">
            <v>55402</v>
          </cell>
          <cell r="F406">
            <v>3485</v>
          </cell>
          <cell r="G406">
            <v>58887</v>
          </cell>
        </row>
        <row r="407">
          <cell r="B407">
            <v>136685</v>
          </cell>
          <cell r="C407">
            <v>27175</v>
          </cell>
          <cell r="D407">
            <v>163860</v>
          </cell>
          <cell r="E407">
            <v>59166</v>
          </cell>
          <cell r="F407">
            <v>2808</v>
          </cell>
          <cell r="G407">
            <v>61974</v>
          </cell>
        </row>
        <row r="408">
          <cell r="B408">
            <v>128791</v>
          </cell>
          <cell r="C408">
            <v>51525</v>
          </cell>
          <cell r="D408">
            <v>180316</v>
          </cell>
          <cell r="E408">
            <v>58004</v>
          </cell>
          <cell r="F408">
            <v>5258</v>
          </cell>
          <cell r="G408">
            <v>63262</v>
          </cell>
        </row>
        <row r="409">
          <cell r="B409">
            <v>134730</v>
          </cell>
          <cell r="C409">
            <v>43765</v>
          </cell>
          <cell r="D409">
            <v>178495</v>
          </cell>
          <cell r="E409">
            <v>56578</v>
          </cell>
          <cell r="F409">
            <v>4225</v>
          </cell>
          <cell r="G409">
            <v>60803</v>
          </cell>
        </row>
        <row r="410">
          <cell r="B410">
            <v>118995</v>
          </cell>
          <cell r="C410">
            <v>39181</v>
          </cell>
          <cell r="D410">
            <v>158176</v>
          </cell>
          <cell r="E410">
            <v>49364</v>
          </cell>
          <cell r="F410">
            <v>3658</v>
          </cell>
          <cell r="G410">
            <v>53022</v>
          </cell>
        </row>
        <row r="411">
          <cell r="B411">
            <v>120093</v>
          </cell>
          <cell r="C411">
            <v>47360</v>
          </cell>
          <cell r="D411">
            <v>167453</v>
          </cell>
          <cell r="E411">
            <v>51029</v>
          </cell>
          <cell r="F411">
            <v>4859</v>
          </cell>
          <cell r="G411">
            <v>55888</v>
          </cell>
        </row>
        <row r="412">
          <cell r="B412">
            <v>92932</v>
          </cell>
          <cell r="C412">
            <v>43320</v>
          </cell>
          <cell r="D412">
            <v>136252</v>
          </cell>
          <cell r="E412">
            <v>39504</v>
          </cell>
          <cell r="F412">
            <v>4107</v>
          </cell>
          <cell r="G412">
            <v>43611</v>
          </cell>
        </row>
        <row r="413">
          <cell r="B413">
            <v>107373</v>
          </cell>
          <cell r="C413">
            <v>31967</v>
          </cell>
          <cell r="D413">
            <v>139340</v>
          </cell>
          <cell r="E413">
            <v>44290</v>
          </cell>
          <cell r="F413">
            <v>3633</v>
          </cell>
          <cell r="G413">
            <v>47923</v>
          </cell>
        </row>
        <row r="414">
          <cell r="B414">
            <v>116988</v>
          </cell>
          <cell r="C414">
            <v>35169</v>
          </cell>
          <cell r="D414">
            <v>152157</v>
          </cell>
          <cell r="E414">
            <v>49225</v>
          </cell>
          <cell r="F414">
            <v>3582</v>
          </cell>
          <cell r="G414">
            <v>52807</v>
          </cell>
        </row>
        <row r="415">
          <cell r="B415">
            <v>149064</v>
          </cell>
          <cell r="C415">
            <v>47605</v>
          </cell>
          <cell r="D415">
            <v>196669</v>
          </cell>
          <cell r="E415">
            <v>60078</v>
          </cell>
          <cell r="F415">
            <v>4649</v>
          </cell>
          <cell r="G415">
            <v>64727</v>
          </cell>
        </row>
        <row r="416">
          <cell r="B416">
            <v>146460</v>
          </cell>
          <cell r="C416">
            <v>34559</v>
          </cell>
          <cell r="D416">
            <v>181019</v>
          </cell>
          <cell r="E416">
            <v>59825</v>
          </cell>
          <cell r="F416">
            <v>3664</v>
          </cell>
          <cell r="G416">
            <v>63489</v>
          </cell>
        </row>
        <row r="417">
          <cell r="B417">
            <v>99525</v>
          </cell>
          <cell r="C417">
            <v>24940</v>
          </cell>
          <cell r="D417">
            <v>124465</v>
          </cell>
          <cell r="E417">
            <v>45591</v>
          </cell>
          <cell r="F417">
            <v>2337</v>
          </cell>
          <cell r="G417">
            <v>47928</v>
          </cell>
        </row>
        <row r="418">
          <cell r="B418">
            <v>176551</v>
          </cell>
          <cell r="C418">
            <v>58788</v>
          </cell>
          <cell r="D418">
            <v>235339</v>
          </cell>
          <cell r="E418">
            <v>75503</v>
          </cell>
          <cell r="F418">
            <v>5958</v>
          </cell>
          <cell r="G418">
            <v>81461</v>
          </cell>
        </row>
        <row r="419">
          <cell r="B419">
            <v>160541</v>
          </cell>
          <cell r="C419">
            <v>48810</v>
          </cell>
          <cell r="D419">
            <v>209351</v>
          </cell>
          <cell r="E419">
            <v>68665</v>
          </cell>
          <cell r="F419">
            <v>4865</v>
          </cell>
          <cell r="G419">
            <v>73530</v>
          </cell>
        </row>
        <row r="420">
          <cell r="B420">
            <v>130920</v>
          </cell>
          <cell r="C420">
            <v>40600</v>
          </cell>
          <cell r="D420">
            <v>171520</v>
          </cell>
          <cell r="E420">
            <v>59606</v>
          </cell>
          <cell r="F420">
            <v>4010</v>
          </cell>
          <cell r="G420">
            <v>63616</v>
          </cell>
        </row>
        <row r="421">
          <cell r="B421">
            <v>140770</v>
          </cell>
          <cell r="C421">
            <v>54525</v>
          </cell>
          <cell r="D421">
            <v>195295</v>
          </cell>
          <cell r="E421">
            <v>60638</v>
          </cell>
          <cell r="F421">
            <v>5842</v>
          </cell>
          <cell r="G421">
            <v>66480</v>
          </cell>
        </row>
        <row r="422">
          <cell r="B422">
            <v>124819</v>
          </cell>
          <cell r="C422">
            <v>50744</v>
          </cell>
          <cell r="D422">
            <v>175563</v>
          </cell>
          <cell r="E422">
            <v>52208</v>
          </cell>
          <cell r="F422">
            <v>4762</v>
          </cell>
          <cell r="G422">
            <v>56970</v>
          </cell>
        </row>
        <row r="423">
          <cell r="B423">
            <v>119729</v>
          </cell>
          <cell r="C423">
            <v>54400</v>
          </cell>
          <cell r="D423">
            <v>174129</v>
          </cell>
          <cell r="E423">
            <v>51049</v>
          </cell>
          <cell r="F423">
            <v>5027</v>
          </cell>
          <cell r="G423">
            <v>56076</v>
          </cell>
        </row>
        <row r="424">
          <cell r="B424">
            <v>91060</v>
          </cell>
          <cell r="C424">
            <v>31180</v>
          </cell>
          <cell r="D424">
            <v>122240</v>
          </cell>
          <cell r="E424">
            <v>36604</v>
          </cell>
          <cell r="F424">
            <v>2856</v>
          </cell>
          <cell r="G424">
            <v>39460</v>
          </cell>
        </row>
        <row r="425">
          <cell r="B425">
            <v>107374</v>
          </cell>
          <cell r="C425">
            <v>36355</v>
          </cell>
          <cell r="D425">
            <v>143729</v>
          </cell>
          <cell r="E425">
            <v>46526</v>
          </cell>
          <cell r="F425">
            <v>3776</v>
          </cell>
          <cell r="G425">
            <v>50302</v>
          </cell>
        </row>
        <row r="426">
          <cell r="B426">
            <v>111252</v>
          </cell>
          <cell r="C426">
            <v>37656</v>
          </cell>
          <cell r="D426">
            <v>148908</v>
          </cell>
          <cell r="E426">
            <v>49172</v>
          </cell>
          <cell r="F426">
            <v>3841</v>
          </cell>
          <cell r="G426">
            <v>53013</v>
          </cell>
        </row>
        <row r="427">
          <cell r="B427">
            <v>132512</v>
          </cell>
          <cell r="C427">
            <v>37150</v>
          </cell>
          <cell r="D427">
            <v>169662</v>
          </cell>
          <cell r="E427">
            <v>55439</v>
          </cell>
          <cell r="F427">
            <v>3660</v>
          </cell>
          <cell r="G427">
            <v>59099</v>
          </cell>
        </row>
        <row r="428">
          <cell r="B428">
            <v>132316</v>
          </cell>
          <cell r="C428">
            <v>33710</v>
          </cell>
          <cell r="D428">
            <v>166026</v>
          </cell>
          <cell r="E428">
            <v>55215</v>
          </cell>
          <cell r="F428">
            <v>3188</v>
          </cell>
          <cell r="G428">
            <v>58403</v>
          </cell>
        </row>
      </sheetData>
      <sheetData sheetId="9"/>
      <sheetData sheetId="10"/>
      <sheetData sheetId="11"/>
      <sheetData sheetId="12">
        <row r="306">
          <cell r="B306">
            <v>87186</v>
          </cell>
          <cell r="C306">
            <v>18695</v>
          </cell>
          <cell r="D306">
            <v>1473</v>
          </cell>
          <cell r="E306">
            <v>3551</v>
          </cell>
          <cell r="F306">
            <v>2812</v>
          </cell>
          <cell r="G306">
            <v>9051</v>
          </cell>
          <cell r="H306">
            <v>5016</v>
          </cell>
          <cell r="I306">
            <v>32743</v>
          </cell>
          <cell r="J306">
            <v>160527</v>
          </cell>
          <cell r="M306">
            <v>32630</v>
          </cell>
          <cell r="N306">
            <v>5895</v>
          </cell>
          <cell r="O306">
            <v>461</v>
          </cell>
          <cell r="P306">
            <v>785</v>
          </cell>
          <cell r="Q306">
            <v>763</v>
          </cell>
          <cell r="R306">
            <v>2646</v>
          </cell>
          <cell r="S306">
            <v>1237</v>
          </cell>
          <cell r="T306">
            <v>9118</v>
          </cell>
          <cell r="U306">
            <v>53535</v>
          </cell>
        </row>
        <row r="307">
          <cell r="B307">
            <v>117266</v>
          </cell>
          <cell r="C307">
            <v>38742</v>
          </cell>
          <cell r="D307">
            <v>2401</v>
          </cell>
          <cell r="E307">
            <v>3680</v>
          </cell>
          <cell r="F307">
            <v>3317</v>
          </cell>
          <cell r="G307">
            <v>9802</v>
          </cell>
          <cell r="H307">
            <v>5572</v>
          </cell>
          <cell r="I307">
            <v>33705</v>
          </cell>
          <cell r="J307">
            <v>214485</v>
          </cell>
          <cell r="M307">
            <v>42627</v>
          </cell>
          <cell r="N307">
            <v>8733</v>
          </cell>
          <cell r="O307">
            <v>776</v>
          </cell>
          <cell r="P307">
            <v>1062</v>
          </cell>
          <cell r="Q307">
            <v>961</v>
          </cell>
          <cell r="R307">
            <v>3265</v>
          </cell>
          <cell r="S307">
            <v>1163</v>
          </cell>
          <cell r="T307">
            <v>9483</v>
          </cell>
          <cell r="U307">
            <v>68070</v>
          </cell>
        </row>
        <row r="308">
          <cell r="B308">
            <v>116625</v>
          </cell>
          <cell r="C308">
            <v>37563</v>
          </cell>
          <cell r="D308">
            <v>3479</v>
          </cell>
          <cell r="E308">
            <v>5290</v>
          </cell>
          <cell r="F308">
            <v>4046</v>
          </cell>
          <cell r="G308">
            <v>8657</v>
          </cell>
          <cell r="H308">
            <v>4952</v>
          </cell>
          <cell r="I308">
            <v>36711</v>
          </cell>
          <cell r="J308">
            <v>217323</v>
          </cell>
          <cell r="M308">
            <v>41866</v>
          </cell>
          <cell r="N308">
            <v>8662</v>
          </cell>
          <cell r="O308">
            <v>895</v>
          </cell>
          <cell r="P308">
            <v>1101</v>
          </cell>
          <cell r="Q308">
            <v>1049</v>
          </cell>
          <cell r="R308">
            <v>2653</v>
          </cell>
          <cell r="S308">
            <v>1631</v>
          </cell>
          <cell r="T308">
            <v>11208</v>
          </cell>
          <cell r="U308">
            <v>69065</v>
          </cell>
        </row>
        <row r="309">
          <cell r="B309">
            <v>103703.97999999972</v>
          </cell>
          <cell r="C309">
            <v>15642.91000000002</v>
          </cell>
          <cell r="D309">
            <v>1395.7299999999989</v>
          </cell>
          <cell r="E309">
            <v>2376.4399999999991</v>
          </cell>
          <cell r="F309">
            <v>3725.6100000000019</v>
          </cell>
          <cell r="G309">
            <v>11491.439999999995</v>
          </cell>
          <cell r="H309">
            <v>6241.4900000000071</v>
          </cell>
          <cell r="I309">
            <v>34787.69999999908</v>
          </cell>
          <cell r="J309">
            <v>179365.29999999882</v>
          </cell>
          <cell r="M309">
            <v>36174.716298200023</v>
          </cell>
          <cell r="N309">
            <v>5539.7269764000021</v>
          </cell>
          <cell r="O309">
            <v>491.40907249999998</v>
          </cell>
          <cell r="P309">
            <v>756.41828619999978</v>
          </cell>
          <cell r="Q309">
            <v>994.21498389999954</v>
          </cell>
          <cell r="R309">
            <v>3525.9520874</v>
          </cell>
          <cell r="S309">
            <v>1430.2751758000004</v>
          </cell>
          <cell r="T309">
            <v>9709.5658318999704</v>
          </cell>
          <cell r="U309">
            <v>58622.278712299994</v>
          </cell>
        </row>
        <row r="310">
          <cell r="B310">
            <v>113972.35</v>
          </cell>
          <cell r="C310">
            <v>21010.799999999999</v>
          </cell>
          <cell r="D310">
            <v>2400.35</v>
          </cell>
          <cell r="E310">
            <v>6110.71</v>
          </cell>
          <cell r="F310">
            <v>5362.61</v>
          </cell>
          <cell r="G310">
            <v>11731.05</v>
          </cell>
          <cell r="H310">
            <v>6458.57</v>
          </cell>
          <cell r="I310">
            <v>40292.530000000028</v>
          </cell>
          <cell r="J310">
            <v>207338.97</v>
          </cell>
          <cell r="M310">
            <v>42784.72</v>
          </cell>
          <cell r="N310">
            <v>7868.27</v>
          </cell>
          <cell r="O310">
            <v>745.21</v>
          </cell>
          <cell r="P310">
            <v>1382.57</v>
          </cell>
          <cell r="Q310">
            <v>1537.18</v>
          </cell>
          <cell r="R310">
            <v>3756.53</v>
          </cell>
          <cell r="S310">
            <v>1523.83</v>
          </cell>
          <cell r="T310">
            <v>11973.019999999997</v>
          </cell>
          <cell r="U310">
            <v>71571.33</v>
          </cell>
        </row>
        <row r="311">
          <cell r="B311">
            <v>93019.15</v>
          </cell>
          <cell r="C311">
            <v>13961.37</v>
          </cell>
          <cell r="D311">
            <v>1793.87</v>
          </cell>
          <cell r="E311">
            <v>5146.57</v>
          </cell>
          <cell r="F311">
            <v>3900.58</v>
          </cell>
          <cell r="G311">
            <v>9983.86</v>
          </cell>
          <cell r="H311">
            <v>4865.3500000000004</v>
          </cell>
          <cell r="I311">
            <v>35376.359999999986</v>
          </cell>
          <cell r="J311">
            <v>168047.11</v>
          </cell>
          <cell r="M311">
            <v>36771.81</v>
          </cell>
          <cell r="N311">
            <v>5587.88</v>
          </cell>
          <cell r="O311">
            <v>700.8</v>
          </cell>
          <cell r="P311">
            <v>1168.52</v>
          </cell>
          <cell r="Q311">
            <v>1156.8399999999999</v>
          </cell>
          <cell r="R311">
            <v>3187.43</v>
          </cell>
          <cell r="S311">
            <v>1333.54</v>
          </cell>
          <cell r="T311">
            <v>11131.180000000008</v>
          </cell>
          <cell r="U311">
            <v>61038</v>
          </cell>
        </row>
        <row r="312">
          <cell r="B312">
            <v>94474.37</v>
          </cell>
          <cell r="C312">
            <v>18543.18</v>
          </cell>
          <cell r="D312">
            <v>2343.9499999999998</v>
          </cell>
          <cell r="E312">
            <v>2964.08</v>
          </cell>
          <cell r="F312">
            <v>3949.21</v>
          </cell>
          <cell r="G312">
            <v>12760.06</v>
          </cell>
          <cell r="H312">
            <v>6500.91</v>
          </cell>
          <cell r="I312">
            <v>37192.329999999987</v>
          </cell>
          <cell r="J312">
            <v>178728.09</v>
          </cell>
          <cell r="M312">
            <v>35498.910000000003</v>
          </cell>
          <cell r="N312">
            <v>7532</v>
          </cell>
          <cell r="O312">
            <v>742.35</v>
          </cell>
          <cell r="P312">
            <v>847.69</v>
          </cell>
          <cell r="Q312">
            <v>1128.8499999999999</v>
          </cell>
          <cell r="R312">
            <v>3568.45</v>
          </cell>
          <cell r="S312">
            <v>1489.62</v>
          </cell>
          <cell r="T312">
            <v>10435.129999999997</v>
          </cell>
          <cell r="U312">
            <v>61243</v>
          </cell>
        </row>
        <row r="313">
          <cell r="B313">
            <v>111665.77</v>
          </cell>
          <cell r="C313">
            <v>15408.9</v>
          </cell>
          <cell r="D313">
            <v>2415.91</v>
          </cell>
          <cell r="E313">
            <v>3934.67</v>
          </cell>
          <cell r="F313">
            <v>3027.04</v>
          </cell>
          <cell r="G313">
            <v>9411.8700000000008</v>
          </cell>
          <cell r="H313">
            <v>5765.22</v>
          </cell>
          <cell r="I313">
            <v>39371.239999999991</v>
          </cell>
          <cell r="J313">
            <v>191000.62</v>
          </cell>
          <cell r="M313">
            <v>42744.22</v>
          </cell>
          <cell r="N313">
            <v>6131.85</v>
          </cell>
          <cell r="O313">
            <v>739.97</v>
          </cell>
          <cell r="P313">
            <v>1016.33</v>
          </cell>
          <cell r="Q313">
            <v>988.13</v>
          </cell>
          <cell r="R313">
            <v>3494.21</v>
          </cell>
          <cell r="S313">
            <v>1606.45</v>
          </cell>
          <cell r="T313">
            <v>11865.110000000008</v>
          </cell>
          <cell r="U313">
            <v>68586.27</v>
          </cell>
        </row>
        <row r="314">
          <cell r="B314">
            <v>111537.88</v>
          </cell>
          <cell r="C314">
            <v>22152.42</v>
          </cell>
          <cell r="D314">
            <v>1519.04</v>
          </cell>
          <cell r="E314">
            <v>3105.77</v>
          </cell>
          <cell r="F314">
            <v>2589.77</v>
          </cell>
          <cell r="G314">
            <v>9319.92</v>
          </cell>
          <cell r="H314">
            <v>5790.81</v>
          </cell>
          <cell r="I314">
            <v>34369.150000000023</v>
          </cell>
          <cell r="J314">
            <v>190384.76</v>
          </cell>
          <cell r="M314">
            <v>41943.29</v>
          </cell>
          <cell r="N314">
            <v>7058.87</v>
          </cell>
          <cell r="O314">
            <v>524.30999999999995</v>
          </cell>
          <cell r="P314">
            <v>913.42</v>
          </cell>
          <cell r="Q314">
            <v>746.87</v>
          </cell>
          <cell r="R314">
            <v>3525.7</v>
          </cell>
          <cell r="S314">
            <v>1630.16</v>
          </cell>
          <cell r="T314">
            <v>10799.980000000003</v>
          </cell>
          <cell r="U314">
            <v>67142.600000000006</v>
          </cell>
        </row>
        <row r="315">
          <cell r="B315">
            <v>88619.27</v>
          </cell>
          <cell r="C315">
            <v>20055.25</v>
          </cell>
          <cell r="D315">
            <v>1590.26</v>
          </cell>
          <cell r="E315">
            <v>2582.64</v>
          </cell>
          <cell r="F315">
            <v>1881.73</v>
          </cell>
          <cell r="G315">
            <v>8583.07</v>
          </cell>
          <cell r="H315">
            <v>4696</v>
          </cell>
          <cell r="I315">
            <v>28862.309999999998</v>
          </cell>
          <cell r="J315">
            <v>156870.53</v>
          </cell>
          <cell r="M315">
            <v>33636.6</v>
          </cell>
          <cell r="N315">
            <v>5706.22</v>
          </cell>
          <cell r="O315">
            <v>463.36</v>
          </cell>
          <cell r="P315">
            <v>756.44</v>
          </cell>
          <cell r="Q315">
            <v>553.05999999999995</v>
          </cell>
          <cell r="R315">
            <v>2548.54</v>
          </cell>
          <cell r="S315">
            <v>1152.5999999999999</v>
          </cell>
          <cell r="T315">
            <v>7735.0299999999988</v>
          </cell>
          <cell r="U315">
            <v>52551.85</v>
          </cell>
        </row>
        <row r="316">
          <cell r="B316">
            <v>103935.67000000016</v>
          </cell>
          <cell r="C316">
            <v>21480.169999999984</v>
          </cell>
          <cell r="D316">
            <v>1409.8899999999994</v>
          </cell>
          <cell r="E316">
            <v>2273.7800000000134</v>
          </cell>
          <cell r="F316">
            <v>1905.5799999999945</v>
          </cell>
          <cell r="G316">
            <v>6702.0800000000163</v>
          </cell>
          <cell r="H316">
            <v>4860.3299999999945</v>
          </cell>
          <cell r="I316">
            <v>29636.470000000991</v>
          </cell>
          <cell r="J316">
            <v>172203.97000000114</v>
          </cell>
          <cell r="M316">
            <v>36392.793701800052</v>
          </cell>
          <cell r="N316">
            <v>5622.2830236000154</v>
          </cell>
          <cell r="O316">
            <v>491.40092750000076</v>
          </cell>
          <cell r="P316">
            <v>638.04171379999934</v>
          </cell>
          <cell r="Q316">
            <v>532.65501609999956</v>
          </cell>
          <cell r="R316">
            <v>2369.2479125999962</v>
          </cell>
          <cell r="S316">
            <v>1067.2848242</v>
          </cell>
          <cell r="T316">
            <v>8448.6041681000206</v>
          </cell>
          <cell r="U316">
            <v>55562.311287700082</v>
          </cell>
        </row>
        <row r="317">
          <cell r="B317">
            <v>91130.76</v>
          </cell>
          <cell r="C317">
            <v>26445.19</v>
          </cell>
          <cell r="D317">
            <v>2162.59</v>
          </cell>
          <cell r="E317">
            <v>3646.19</v>
          </cell>
          <cell r="F317">
            <v>2177.19</v>
          </cell>
          <cell r="G317">
            <v>9190.44</v>
          </cell>
          <cell r="H317">
            <v>3584.49</v>
          </cell>
          <cell r="I317">
            <v>27911.72000000003</v>
          </cell>
          <cell r="J317">
            <v>166248.57</v>
          </cell>
          <cell r="M317">
            <v>31766.34</v>
          </cell>
          <cell r="N317">
            <v>6172.49</v>
          </cell>
          <cell r="O317">
            <v>598.79999999999995</v>
          </cell>
          <cell r="P317">
            <v>947.38</v>
          </cell>
          <cell r="Q317">
            <v>607.91999999999996</v>
          </cell>
          <cell r="R317">
            <v>2671.27</v>
          </cell>
          <cell r="S317">
            <v>880.24</v>
          </cell>
          <cell r="T317">
            <v>7176.2400000000052</v>
          </cell>
          <cell r="U317">
            <v>50820.68</v>
          </cell>
        </row>
        <row r="318">
          <cell r="B318">
            <v>104022.14</v>
          </cell>
          <cell r="C318">
            <v>11608.96</v>
          </cell>
          <cell r="D318">
            <v>1796.72</v>
          </cell>
          <cell r="E318">
            <v>4726.08</v>
          </cell>
          <cell r="F318">
            <v>2643.04</v>
          </cell>
          <cell r="G318">
            <v>7742.95</v>
          </cell>
          <cell r="H318">
            <v>4257.46</v>
          </cell>
          <cell r="I318">
            <v>31266.709999999992</v>
          </cell>
          <cell r="J318">
            <v>168064.06</v>
          </cell>
          <cell r="M318">
            <v>35036.480000000003</v>
          </cell>
          <cell r="N318">
            <v>4666.04</v>
          </cell>
          <cell r="O318">
            <v>484.24</v>
          </cell>
          <cell r="P318">
            <v>836.35</v>
          </cell>
          <cell r="Q318">
            <v>771.54</v>
          </cell>
          <cell r="R318">
            <v>2401.21</v>
          </cell>
          <cell r="S318">
            <v>1155.21</v>
          </cell>
          <cell r="T318">
            <v>8851.07</v>
          </cell>
          <cell r="U318">
            <v>54202.14</v>
          </cell>
        </row>
        <row r="319">
          <cell r="B319">
            <v>115858.83</v>
          </cell>
          <cell r="C319">
            <v>14937.52</v>
          </cell>
          <cell r="D319">
            <v>1703.25</v>
          </cell>
          <cell r="E319">
            <v>3964.15</v>
          </cell>
          <cell r="F319">
            <v>2615.66</v>
          </cell>
          <cell r="G319">
            <v>9656.33</v>
          </cell>
          <cell r="H319">
            <v>6547.62</v>
          </cell>
          <cell r="I319">
            <v>36240.19</v>
          </cell>
          <cell r="J319">
            <v>191523.55</v>
          </cell>
          <cell r="M319">
            <v>41177.19</v>
          </cell>
          <cell r="N319">
            <v>5869.26</v>
          </cell>
          <cell r="O319">
            <v>537.84</v>
          </cell>
          <cell r="P319">
            <v>1016.5</v>
          </cell>
          <cell r="Q319">
            <v>813.58</v>
          </cell>
          <cell r="R319">
            <v>2951.62</v>
          </cell>
          <cell r="S319">
            <v>1577.77</v>
          </cell>
          <cell r="T319">
            <v>10059.829999999994</v>
          </cell>
          <cell r="U319">
            <v>64003.59</v>
          </cell>
        </row>
        <row r="320">
          <cell r="B320">
            <v>104193.91</v>
          </cell>
          <cell r="C320">
            <v>17333.25</v>
          </cell>
          <cell r="D320">
            <v>3556.91</v>
          </cell>
          <cell r="E320">
            <v>3524.74</v>
          </cell>
          <cell r="F320">
            <v>3800.99</v>
          </cell>
          <cell r="G320">
            <v>12901.28</v>
          </cell>
          <cell r="H320">
            <v>9660.4699999999993</v>
          </cell>
          <cell r="I320">
            <v>33411.429999999993</v>
          </cell>
          <cell r="J320">
            <v>188382.98</v>
          </cell>
          <cell r="M320">
            <v>41151.51</v>
          </cell>
          <cell r="N320">
            <v>7098.95</v>
          </cell>
          <cell r="O320">
            <v>945.64</v>
          </cell>
          <cell r="P320">
            <v>712.45</v>
          </cell>
          <cell r="Q320">
            <v>976.3</v>
          </cell>
          <cell r="R320">
            <v>4257.1000000000004</v>
          </cell>
          <cell r="S320">
            <v>1918.6</v>
          </cell>
          <cell r="T320">
            <v>10559.360000000008</v>
          </cell>
          <cell r="U320">
            <v>67619.91</v>
          </cell>
        </row>
        <row r="321">
          <cell r="B321">
            <v>108884.9</v>
          </cell>
          <cell r="C321">
            <v>17985.95</v>
          </cell>
          <cell r="D321">
            <v>1500.01</v>
          </cell>
          <cell r="E321">
            <v>3704.12</v>
          </cell>
          <cell r="F321">
            <v>3234.14</v>
          </cell>
          <cell r="G321">
            <v>8498.89</v>
          </cell>
          <cell r="H321">
            <v>4020.45</v>
          </cell>
          <cell r="I321">
            <v>33038.319999999978</v>
          </cell>
          <cell r="J321">
            <v>180866.78</v>
          </cell>
          <cell r="M321">
            <v>41273.440000000002</v>
          </cell>
          <cell r="N321">
            <v>7014.72</v>
          </cell>
          <cell r="O321">
            <v>507.37</v>
          </cell>
          <cell r="P321">
            <v>1030.1600000000001</v>
          </cell>
          <cell r="Q321">
            <v>904.15</v>
          </cell>
          <cell r="R321">
            <v>3082.9</v>
          </cell>
          <cell r="S321">
            <v>1170.3399999999999</v>
          </cell>
          <cell r="T321">
            <v>9761.0499999999884</v>
          </cell>
          <cell r="U321">
            <v>64744.13</v>
          </cell>
        </row>
        <row r="322">
          <cell r="B322">
            <v>91300.63</v>
          </cell>
          <cell r="C322">
            <v>13753.85</v>
          </cell>
          <cell r="D322">
            <v>2441.86</v>
          </cell>
          <cell r="E322">
            <v>3236.86</v>
          </cell>
          <cell r="F322">
            <v>3786.05</v>
          </cell>
          <cell r="G322">
            <v>8660.7000000000007</v>
          </cell>
          <cell r="H322">
            <v>4088.41</v>
          </cell>
          <cell r="I322">
            <v>31032.739999999991</v>
          </cell>
          <cell r="J322">
            <v>158301.1</v>
          </cell>
          <cell r="M322">
            <v>35265.33</v>
          </cell>
          <cell r="N322">
            <v>5428.9</v>
          </cell>
          <cell r="O322">
            <v>719.32</v>
          </cell>
          <cell r="P322">
            <v>709.65</v>
          </cell>
          <cell r="Q322">
            <v>1023.11</v>
          </cell>
          <cell r="R322">
            <v>2787.01</v>
          </cell>
          <cell r="S322">
            <v>1181.5999999999999</v>
          </cell>
          <cell r="T322">
            <v>8661.8599999999933</v>
          </cell>
          <cell r="U322">
            <v>55776.78</v>
          </cell>
        </row>
        <row r="323">
          <cell r="B323">
            <v>89213.97</v>
          </cell>
          <cell r="C323">
            <v>12925.93</v>
          </cell>
          <cell r="D323">
            <v>1545.69</v>
          </cell>
          <cell r="E323">
            <v>3179.76</v>
          </cell>
          <cell r="F323">
            <v>3027.56</v>
          </cell>
          <cell r="G323">
            <v>8848.7999999999993</v>
          </cell>
          <cell r="H323">
            <v>4059.9</v>
          </cell>
          <cell r="I323">
            <v>32901.260000000009</v>
          </cell>
          <cell r="J323">
            <v>155702.87</v>
          </cell>
          <cell r="M323">
            <v>34497.089999999997</v>
          </cell>
          <cell r="N323">
            <v>4980.82</v>
          </cell>
          <cell r="O323">
            <v>499.89</v>
          </cell>
          <cell r="P323">
            <v>680.03</v>
          </cell>
          <cell r="Q323">
            <v>872.2</v>
          </cell>
          <cell r="R323">
            <v>2681.07</v>
          </cell>
          <cell r="S323">
            <v>1118.8399999999999</v>
          </cell>
          <cell r="T323">
            <v>9698.2800000000134</v>
          </cell>
          <cell r="U323">
            <v>55028.22</v>
          </cell>
        </row>
        <row r="324">
          <cell r="B324">
            <v>138594.15</v>
          </cell>
          <cell r="C324">
            <v>25254.53</v>
          </cell>
          <cell r="D324">
            <v>1836.3</v>
          </cell>
          <cell r="E324">
            <v>3442.05</v>
          </cell>
          <cell r="F324">
            <v>5643.02</v>
          </cell>
          <cell r="G324">
            <v>13986.38</v>
          </cell>
          <cell r="H324">
            <v>7105.67</v>
          </cell>
          <cell r="I324">
            <v>41654.790000000037</v>
          </cell>
          <cell r="J324">
            <v>237516.89</v>
          </cell>
          <cell r="M324">
            <v>51464.65</v>
          </cell>
          <cell r="N324">
            <v>9700.68</v>
          </cell>
          <cell r="O324">
            <v>625.33000000000004</v>
          </cell>
          <cell r="P324">
            <v>998.33</v>
          </cell>
          <cell r="Q324">
            <v>1578.77</v>
          </cell>
          <cell r="R324">
            <v>4376.93</v>
          </cell>
          <cell r="S324">
            <v>1774.91</v>
          </cell>
          <cell r="T324">
            <v>12035.679999999993</v>
          </cell>
          <cell r="U324">
            <v>82555.28</v>
          </cell>
        </row>
        <row r="325">
          <cell r="B325">
            <v>110018.75</v>
          </cell>
          <cell r="C325">
            <v>19210.95</v>
          </cell>
          <cell r="D325">
            <v>2150.89</v>
          </cell>
          <cell r="E325">
            <v>3364.93</v>
          </cell>
          <cell r="F325">
            <v>2489.9</v>
          </cell>
          <cell r="G325">
            <v>9008</v>
          </cell>
          <cell r="H325">
            <v>5418.77</v>
          </cell>
          <cell r="I325">
            <v>34188.920000000013</v>
          </cell>
          <cell r="J325">
            <v>185851.11</v>
          </cell>
          <cell r="M325">
            <v>44083.07</v>
          </cell>
          <cell r="N325">
            <v>7479.66</v>
          </cell>
          <cell r="O325">
            <v>698.85</v>
          </cell>
          <cell r="P325">
            <v>788.05</v>
          </cell>
          <cell r="Q325">
            <v>817.74</v>
          </cell>
          <cell r="R325">
            <v>3246.14</v>
          </cell>
          <cell r="S325">
            <v>1353.49</v>
          </cell>
          <cell r="T325">
            <v>10151.560000000005</v>
          </cell>
          <cell r="U325">
            <v>68618.559999999998</v>
          </cell>
        </row>
        <row r="326">
          <cell r="B326">
            <v>121874.16</v>
          </cell>
          <cell r="C326">
            <v>17277.560000000001</v>
          </cell>
          <cell r="D326">
            <v>3343.59</v>
          </cell>
          <cell r="E326">
            <v>3156.35</v>
          </cell>
          <cell r="F326">
            <v>2913.05</v>
          </cell>
          <cell r="G326">
            <v>9884.02</v>
          </cell>
          <cell r="H326">
            <v>4543.71</v>
          </cell>
          <cell r="I326">
            <v>34404.320000000036</v>
          </cell>
          <cell r="J326">
            <v>197396.76</v>
          </cell>
          <cell r="M326">
            <v>44501.279999999999</v>
          </cell>
          <cell r="N326">
            <v>6631.68</v>
          </cell>
          <cell r="O326">
            <v>983.67</v>
          </cell>
          <cell r="P326">
            <v>727.68</v>
          </cell>
          <cell r="Q326">
            <v>822.27</v>
          </cell>
          <cell r="R326">
            <v>3485.11</v>
          </cell>
          <cell r="S326">
            <v>1258.92</v>
          </cell>
          <cell r="T326">
            <v>9835.5500000000102</v>
          </cell>
          <cell r="U326">
            <v>68246.16</v>
          </cell>
        </row>
        <row r="327">
          <cell r="B327">
            <v>99345</v>
          </cell>
          <cell r="C327">
            <v>13998</v>
          </cell>
          <cell r="D327">
            <v>1032</v>
          </cell>
          <cell r="E327">
            <v>1536</v>
          </cell>
          <cell r="F327">
            <v>1962</v>
          </cell>
          <cell r="G327">
            <v>8155</v>
          </cell>
          <cell r="H327">
            <v>6359</v>
          </cell>
          <cell r="I327">
            <v>24301</v>
          </cell>
          <cell r="J327">
            <v>156688</v>
          </cell>
          <cell r="M327">
            <v>39270</v>
          </cell>
          <cell r="N327">
            <v>5614</v>
          </cell>
          <cell r="O327">
            <v>394</v>
          </cell>
          <cell r="P327">
            <v>507</v>
          </cell>
          <cell r="Q327">
            <v>626</v>
          </cell>
          <cell r="R327">
            <v>2687</v>
          </cell>
          <cell r="S327">
            <v>1200</v>
          </cell>
          <cell r="T327">
            <v>8036</v>
          </cell>
          <cell r="U327">
            <v>58334</v>
          </cell>
        </row>
        <row r="328">
          <cell r="B328">
            <v>123855</v>
          </cell>
          <cell r="C328">
            <v>14560</v>
          </cell>
          <cell r="D328">
            <v>2106</v>
          </cell>
          <cell r="E328">
            <v>2371</v>
          </cell>
          <cell r="F328">
            <v>2706</v>
          </cell>
          <cell r="G328">
            <v>9457</v>
          </cell>
          <cell r="H328">
            <v>4999</v>
          </cell>
          <cell r="I328">
            <v>30905</v>
          </cell>
          <cell r="J328">
            <v>190959</v>
          </cell>
          <cell r="M328">
            <v>42950</v>
          </cell>
          <cell r="N328">
            <v>6060</v>
          </cell>
          <cell r="O328">
            <v>676</v>
          </cell>
          <cell r="P328">
            <v>579</v>
          </cell>
          <cell r="Q328">
            <v>873</v>
          </cell>
          <cell r="R328">
            <v>2865</v>
          </cell>
          <cell r="S328">
            <v>1307</v>
          </cell>
          <cell r="T328">
            <v>9253</v>
          </cell>
          <cell r="U328">
            <v>64563</v>
          </cell>
        </row>
        <row r="329">
          <cell r="B329">
            <v>104869</v>
          </cell>
          <cell r="C329">
            <v>15986</v>
          </cell>
          <cell r="D329">
            <v>1798</v>
          </cell>
          <cell r="F329">
            <v>2843</v>
          </cell>
          <cell r="G329">
            <v>8667</v>
          </cell>
          <cell r="H329">
            <v>4137</v>
          </cell>
          <cell r="I329">
            <v>34187</v>
          </cell>
          <cell r="J329">
            <v>175417</v>
          </cell>
          <cell r="M329">
            <v>35608</v>
          </cell>
          <cell r="N329">
            <v>6574</v>
          </cell>
          <cell r="O329">
            <v>541</v>
          </cell>
          <cell r="P329">
            <v>682</v>
          </cell>
          <cell r="Q329">
            <v>708</v>
          </cell>
          <cell r="R329">
            <v>2988</v>
          </cell>
          <cell r="S329">
            <v>998</v>
          </cell>
          <cell r="T329">
            <v>8917</v>
          </cell>
          <cell r="U329">
            <v>57016</v>
          </cell>
        </row>
        <row r="330">
          <cell r="B330">
            <v>69089</v>
          </cell>
          <cell r="C330">
            <v>10477</v>
          </cell>
          <cell r="D330">
            <v>1313</v>
          </cell>
          <cell r="F330">
            <v>1494</v>
          </cell>
          <cell r="G330">
            <v>5519</v>
          </cell>
          <cell r="H330">
            <v>3200</v>
          </cell>
          <cell r="I330">
            <v>26100</v>
          </cell>
          <cell r="J330">
            <v>120753</v>
          </cell>
          <cell r="M330">
            <v>27673</v>
          </cell>
          <cell r="N330">
            <v>4761</v>
          </cell>
          <cell r="O330">
            <v>400</v>
          </cell>
          <cell r="P330">
            <v>645</v>
          </cell>
          <cell r="Q330">
            <v>435</v>
          </cell>
          <cell r="R330">
            <v>1870</v>
          </cell>
          <cell r="S330">
            <v>751</v>
          </cell>
          <cell r="T330">
            <v>7087</v>
          </cell>
          <cell r="U330">
            <v>43622</v>
          </cell>
        </row>
        <row r="331">
          <cell r="B331">
            <v>98189</v>
          </cell>
          <cell r="C331">
            <v>17448</v>
          </cell>
          <cell r="D331">
            <v>2836</v>
          </cell>
          <cell r="F331">
            <v>2409</v>
          </cell>
          <cell r="G331">
            <v>9285</v>
          </cell>
          <cell r="H331">
            <v>4202</v>
          </cell>
          <cell r="I331">
            <v>24587</v>
          </cell>
          <cell r="J331">
            <v>160834</v>
          </cell>
          <cell r="M331">
            <v>40536</v>
          </cell>
          <cell r="N331">
            <v>6913</v>
          </cell>
          <cell r="O331">
            <v>836</v>
          </cell>
          <cell r="P331">
            <v>572</v>
          </cell>
          <cell r="Q331">
            <v>755</v>
          </cell>
          <cell r="R331">
            <v>2935</v>
          </cell>
          <cell r="S331">
            <v>1259</v>
          </cell>
          <cell r="T331">
            <v>8453</v>
          </cell>
          <cell r="U331">
            <v>62259</v>
          </cell>
        </row>
        <row r="332">
          <cell r="B332">
            <v>93947</v>
          </cell>
          <cell r="C332">
            <v>14225</v>
          </cell>
          <cell r="D332">
            <v>1720</v>
          </cell>
          <cell r="F332">
            <v>2800</v>
          </cell>
          <cell r="G332">
            <v>8307</v>
          </cell>
          <cell r="H332">
            <v>5187</v>
          </cell>
          <cell r="I332">
            <v>24429</v>
          </cell>
          <cell r="J332">
            <v>152965</v>
          </cell>
          <cell r="M332">
            <v>37479</v>
          </cell>
          <cell r="N332">
            <v>6021</v>
          </cell>
          <cell r="O332">
            <v>544</v>
          </cell>
          <cell r="P332">
            <v>739</v>
          </cell>
          <cell r="Q332">
            <v>841</v>
          </cell>
          <cell r="R332">
            <v>2906</v>
          </cell>
          <cell r="S332">
            <v>1255</v>
          </cell>
          <cell r="T332">
            <v>8229</v>
          </cell>
          <cell r="U332">
            <v>58014</v>
          </cell>
        </row>
        <row r="333">
          <cell r="B333">
            <v>97734</v>
          </cell>
          <cell r="C333">
            <v>16303</v>
          </cell>
          <cell r="D333">
            <v>1292</v>
          </cell>
          <cell r="F333">
            <v>4201</v>
          </cell>
          <cell r="G333">
            <v>8358</v>
          </cell>
          <cell r="H333">
            <v>3904</v>
          </cell>
          <cell r="I333">
            <v>23686</v>
          </cell>
          <cell r="J333">
            <v>157282</v>
          </cell>
          <cell r="M333">
            <v>40829</v>
          </cell>
          <cell r="N333">
            <v>6619</v>
          </cell>
          <cell r="O333">
            <v>424</v>
          </cell>
          <cell r="P333">
            <v>549</v>
          </cell>
          <cell r="Q333">
            <v>1260</v>
          </cell>
          <cell r="R333">
            <v>2827</v>
          </cell>
          <cell r="S333">
            <v>1147</v>
          </cell>
          <cell r="T333">
            <v>8548</v>
          </cell>
          <cell r="U333">
            <v>62203</v>
          </cell>
        </row>
        <row r="334">
          <cell r="B334">
            <v>102820</v>
          </cell>
          <cell r="C334">
            <v>18005</v>
          </cell>
          <cell r="D334">
            <v>1287</v>
          </cell>
          <cell r="F334">
            <v>2749</v>
          </cell>
          <cell r="G334">
            <v>10770</v>
          </cell>
          <cell r="H334">
            <v>4079</v>
          </cell>
          <cell r="I334">
            <v>33490</v>
          </cell>
          <cell r="J334">
            <v>175681</v>
          </cell>
          <cell r="M334">
            <v>39775</v>
          </cell>
          <cell r="N334">
            <v>7072</v>
          </cell>
          <cell r="O334">
            <v>453</v>
          </cell>
          <cell r="P334">
            <v>769</v>
          </cell>
          <cell r="Q334">
            <v>760</v>
          </cell>
          <cell r="R334">
            <v>3560</v>
          </cell>
          <cell r="S334">
            <v>1157</v>
          </cell>
          <cell r="T334">
            <v>10155</v>
          </cell>
          <cell r="U334">
            <v>63701</v>
          </cell>
        </row>
        <row r="335">
          <cell r="B335">
            <v>94986</v>
          </cell>
          <cell r="C335">
            <v>17158</v>
          </cell>
          <cell r="D335">
            <v>1673</v>
          </cell>
          <cell r="F335">
            <v>4406</v>
          </cell>
          <cell r="G335">
            <v>8370</v>
          </cell>
          <cell r="H335">
            <v>5039</v>
          </cell>
          <cell r="I335">
            <v>28466</v>
          </cell>
          <cell r="J335">
            <v>163144</v>
          </cell>
          <cell r="M335">
            <v>39003</v>
          </cell>
          <cell r="N335">
            <v>6876</v>
          </cell>
          <cell r="O335">
            <v>546</v>
          </cell>
          <cell r="P335">
            <v>787</v>
          </cell>
          <cell r="Q335">
            <v>1279</v>
          </cell>
          <cell r="R335">
            <v>2974</v>
          </cell>
          <cell r="S335">
            <v>1309</v>
          </cell>
          <cell r="T335">
            <v>8879</v>
          </cell>
          <cell r="U335">
            <v>61653</v>
          </cell>
        </row>
        <row r="336">
          <cell r="B336">
            <v>126334</v>
          </cell>
          <cell r="C336">
            <v>20848</v>
          </cell>
          <cell r="D336">
            <v>2419</v>
          </cell>
          <cell r="F336">
            <v>4924</v>
          </cell>
          <cell r="G336">
            <v>12239</v>
          </cell>
          <cell r="H336">
            <v>5601</v>
          </cell>
          <cell r="I336">
            <v>39217</v>
          </cell>
          <cell r="J336">
            <v>214400</v>
          </cell>
          <cell r="M336">
            <v>50507</v>
          </cell>
          <cell r="N336">
            <v>8449</v>
          </cell>
          <cell r="O336">
            <v>806</v>
          </cell>
          <cell r="P336">
            <v>823</v>
          </cell>
          <cell r="Q336">
            <v>1473</v>
          </cell>
          <cell r="R336">
            <v>3986</v>
          </cell>
          <cell r="S336">
            <v>1606</v>
          </cell>
          <cell r="T336">
            <v>12540</v>
          </cell>
          <cell r="U336">
            <v>80190</v>
          </cell>
        </row>
        <row r="337">
          <cell r="B337">
            <v>97471</v>
          </cell>
          <cell r="C337">
            <v>14149</v>
          </cell>
          <cell r="D337">
            <v>2239</v>
          </cell>
          <cell r="F337">
            <v>2310</v>
          </cell>
          <cell r="G337">
            <v>7325</v>
          </cell>
          <cell r="H337">
            <v>7031</v>
          </cell>
          <cell r="I337">
            <v>23741</v>
          </cell>
          <cell r="J337">
            <v>155547</v>
          </cell>
          <cell r="M337">
            <v>40211</v>
          </cell>
          <cell r="N337">
            <v>6057</v>
          </cell>
          <cell r="O337">
            <v>745</v>
          </cell>
          <cell r="P337">
            <v>459</v>
          </cell>
          <cell r="Q337">
            <v>681</v>
          </cell>
          <cell r="R337">
            <v>2688</v>
          </cell>
          <cell r="S337">
            <v>1214</v>
          </cell>
          <cell r="T337">
            <v>8608</v>
          </cell>
          <cell r="U337">
            <v>60663</v>
          </cell>
        </row>
        <row r="338">
          <cell r="B338">
            <v>116598</v>
          </cell>
          <cell r="C338">
            <v>16008</v>
          </cell>
          <cell r="D338">
            <v>1931</v>
          </cell>
          <cell r="F338">
            <v>2642</v>
          </cell>
          <cell r="G338">
            <v>8077</v>
          </cell>
          <cell r="H338">
            <v>5241</v>
          </cell>
          <cell r="I338">
            <v>28209</v>
          </cell>
          <cell r="J338">
            <v>180617</v>
          </cell>
          <cell r="M338">
            <v>47531</v>
          </cell>
          <cell r="N338">
            <v>6503</v>
          </cell>
          <cell r="O338">
            <v>673</v>
          </cell>
          <cell r="P338">
            <v>676</v>
          </cell>
          <cell r="Q338">
            <v>874</v>
          </cell>
          <cell r="R338">
            <v>3266</v>
          </cell>
          <cell r="S338">
            <v>1308</v>
          </cell>
          <cell r="T338">
            <v>9666</v>
          </cell>
          <cell r="U338">
            <v>70497</v>
          </cell>
        </row>
        <row r="339">
          <cell r="B339">
            <v>92790</v>
          </cell>
          <cell r="C339">
            <v>13355</v>
          </cell>
          <cell r="D339">
            <v>1056</v>
          </cell>
          <cell r="F339">
            <v>2420</v>
          </cell>
          <cell r="G339">
            <v>7751</v>
          </cell>
          <cell r="H339">
            <v>6212</v>
          </cell>
          <cell r="I339">
            <v>24845</v>
          </cell>
          <cell r="J339">
            <v>151460</v>
          </cell>
          <cell r="M339">
            <v>39183</v>
          </cell>
          <cell r="N339">
            <v>5599</v>
          </cell>
          <cell r="O339">
            <v>394</v>
          </cell>
          <cell r="P339">
            <v>870</v>
          </cell>
          <cell r="Q339">
            <v>732</v>
          </cell>
          <cell r="R339">
            <v>2702</v>
          </cell>
          <cell r="S339">
            <v>1266</v>
          </cell>
          <cell r="T339">
            <v>8529</v>
          </cell>
          <cell r="U339">
            <v>59275</v>
          </cell>
        </row>
        <row r="340">
          <cell r="B340">
            <v>93901</v>
          </cell>
          <cell r="C340">
            <v>12896</v>
          </cell>
          <cell r="D340">
            <v>1344</v>
          </cell>
          <cell r="F340">
            <v>2126</v>
          </cell>
          <cell r="G340">
            <v>6922</v>
          </cell>
          <cell r="H340">
            <v>5123</v>
          </cell>
          <cell r="I340">
            <v>26130</v>
          </cell>
          <cell r="J340">
            <v>151140</v>
          </cell>
          <cell r="M340">
            <v>39707</v>
          </cell>
          <cell r="N340">
            <v>5763</v>
          </cell>
          <cell r="O340">
            <v>483</v>
          </cell>
          <cell r="P340">
            <v>752</v>
          </cell>
          <cell r="Q340">
            <v>717</v>
          </cell>
          <cell r="R340">
            <v>2688</v>
          </cell>
          <cell r="S340">
            <v>1122</v>
          </cell>
          <cell r="T340">
            <v>8713</v>
          </cell>
          <cell r="U340">
            <v>59945</v>
          </cell>
        </row>
        <row r="341">
          <cell r="B341">
            <v>77864</v>
          </cell>
          <cell r="C341">
            <v>12941</v>
          </cell>
          <cell r="D341">
            <v>2225</v>
          </cell>
          <cell r="E341">
            <v>1641</v>
          </cell>
          <cell r="F341">
            <v>1697</v>
          </cell>
          <cell r="G341">
            <v>8119</v>
          </cell>
          <cell r="H341">
            <v>4989</v>
          </cell>
          <cell r="I341">
            <v>27396</v>
          </cell>
          <cell r="J341">
            <v>136872</v>
          </cell>
          <cell r="M341">
            <v>33317</v>
          </cell>
          <cell r="N341">
            <v>5572</v>
          </cell>
          <cell r="O341">
            <v>752</v>
          </cell>
          <cell r="P341">
            <v>515</v>
          </cell>
          <cell r="Q341">
            <v>520</v>
          </cell>
          <cell r="R341">
            <v>2963</v>
          </cell>
          <cell r="S341">
            <v>1037</v>
          </cell>
          <cell r="T341">
            <v>8061</v>
          </cell>
          <cell r="U341">
            <v>52737</v>
          </cell>
        </row>
        <row r="342">
          <cell r="B342">
            <v>84010</v>
          </cell>
          <cell r="C342">
            <v>10251</v>
          </cell>
          <cell r="D342">
            <v>1281</v>
          </cell>
          <cell r="E342">
            <v>2271</v>
          </cell>
          <cell r="F342">
            <v>2201</v>
          </cell>
          <cell r="G342">
            <v>7374</v>
          </cell>
          <cell r="H342">
            <v>2392</v>
          </cell>
          <cell r="I342">
            <v>24907</v>
          </cell>
          <cell r="J342">
            <v>134687</v>
          </cell>
          <cell r="M342">
            <v>34398</v>
          </cell>
          <cell r="N342">
            <v>4487</v>
          </cell>
          <cell r="O342">
            <v>445</v>
          </cell>
          <cell r="P342">
            <v>736</v>
          </cell>
          <cell r="Q342">
            <v>689</v>
          </cell>
          <cell r="R342">
            <v>2236</v>
          </cell>
          <cell r="S342">
            <v>655</v>
          </cell>
          <cell r="T342">
            <v>8053</v>
          </cell>
          <cell r="U342">
            <v>51699</v>
          </cell>
        </row>
        <row r="343">
          <cell r="B343">
            <v>98148</v>
          </cell>
          <cell r="C343">
            <v>12257</v>
          </cell>
          <cell r="D343">
            <v>1500</v>
          </cell>
          <cell r="E343">
            <v>1638</v>
          </cell>
          <cell r="F343">
            <v>2488</v>
          </cell>
          <cell r="G343">
            <v>8175</v>
          </cell>
          <cell r="H343">
            <v>5701</v>
          </cell>
          <cell r="I343">
            <v>22435</v>
          </cell>
          <cell r="J343">
            <v>152342</v>
          </cell>
          <cell r="M343">
            <v>41217</v>
          </cell>
          <cell r="N343">
            <v>5432</v>
          </cell>
          <cell r="O343">
            <v>568</v>
          </cell>
          <cell r="P343">
            <v>494</v>
          </cell>
          <cell r="Q343">
            <v>829</v>
          </cell>
          <cell r="R343">
            <v>2847</v>
          </cell>
          <cell r="S343">
            <v>1366</v>
          </cell>
          <cell r="T343">
            <v>8148</v>
          </cell>
          <cell r="U343">
            <v>60901</v>
          </cell>
        </row>
        <row r="344">
          <cell r="B344">
            <v>91740</v>
          </cell>
          <cell r="C344">
            <v>13226</v>
          </cell>
          <cell r="D344">
            <v>1489</v>
          </cell>
          <cell r="E344">
            <v>1980</v>
          </cell>
          <cell r="F344">
            <v>2970</v>
          </cell>
          <cell r="G344">
            <v>7855</v>
          </cell>
          <cell r="H344">
            <v>3328</v>
          </cell>
          <cell r="I344">
            <v>22690</v>
          </cell>
          <cell r="J344">
            <v>145278</v>
          </cell>
          <cell r="M344">
            <v>37515</v>
          </cell>
          <cell r="N344">
            <v>5517</v>
          </cell>
          <cell r="O344">
            <v>520</v>
          </cell>
          <cell r="P344">
            <v>688</v>
          </cell>
          <cell r="Q344">
            <v>941</v>
          </cell>
          <cell r="R344">
            <v>2814</v>
          </cell>
          <cell r="S344">
            <v>1009</v>
          </cell>
          <cell r="T344">
            <v>7174</v>
          </cell>
          <cell r="U344">
            <v>56178</v>
          </cell>
        </row>
        <row r="345">
          <cell r="B345">
            <v>102639</v>
          </cell>
          <cell r="C345">
            <v>14207</v>
          </cell>
          <cell r="D345">
            <v>2253</v>
          </cell>
          <cell r="E345">
            <v>1813</v>
          </cell>
          <cell r="F345">
            <v>2748</v>
          </cell>
          <cell r="G345">
            <v>7337</v>
          </cell>
          <cell r="H345">
            <v>3234</v>
          </cell>
          <cell r="I345">
            <v>26081</v>
          </cell>
          <cell r="J345">
            <v>160312</v>
          </cell>
          <cell r="M345">
            <v>44270</v>
          </cell>
          <cell r="N345">
            <v>6047</v>
          </cell>
          <cell r="O345">
            <v>685</v>
          </cell>
          <cell r="P345">
            <v>570</v>
          </cell>
          <cell r="Q345">
            <v>919</v>
          </cell>
          <cell r="R345">
            <v>2681</v>
          </cell>
          <cell r="S345">
            <v>914</v>
          </cell>
          <cell r="T345">
            <v>8747</v>
          </cell>
          <cell r="U345">
            <v>64833</v>
          </cell>
        </row>
        <row r="346">
          <cell r="B346">
            <v>89948</v>
          </cell>
          <cell r="C346">
            <v>13607</v>
          </cell>
          <cell r="D346">
            <v>1741</v>
          </cell>
          <cell r="E346">
            <v>1804</v>
          </cell>
          <cell r="F346">
            <v>3174</v>
          </cell>
          <cell r="G346">
            <v>6733</v>
          </cell>
          <cell r="H346">
            <v>4491</v>
          </cell>
          <cell r="I346">
            <v>24353</v>
          </cell>
          <cell r="J346">
            <v>145851</v>
          </cell>
          <cell r="M346">
            <v>37667</v>
          </cell>
          <cell r="N346">
            <v>5438</v>
          </cell>
          <cell r="O346">
            <v>589</v>
          </cell>
          <cell r="P346">
            <v>566</v>
          </cell>
          <cell r="Q346">
            <v>992</v>
          </cell>
          <cell r="R346">
            <v>2341</v>
          </cell>
          <cell r="S346">
            <v>1252</v>
          </cell>
          <cell r="T346">
            <v>8662</v>
          </cell>
          <cell r="U346">
            <v>57507</v>
          </cell>
        </row>
        <row r="347">
          <cell r="B347">
            <v>111129</v>
          </cell>
          <cell r="C347">
            <v>19187</v>
          </cell>
          <cell r="D347">
            <v>1424</v>
          </cell>
          <cell r="E347">
            <v>5721</v>
          </cell>
          <cell r="F347">
            <v>6290</v>
          </cell>
          <cell r="G347">
            <v>10061</v>
          </cell>
          <cell r="H347">
            <v>5962</v>
          </cell>
          <cell r="I347">
            <v>34108</v>
          </cell>
          <cell r="J347">
            <v>193882</v>
          </cell>
          <cell r="M347">
            <v>45251</v>
          </cell>
          <cell r="N347">
            <v>7698</v>
          </cell>
          <cell r="O347">
            <v>500</v>
          </cell>
          <cell r="P347">
            <v>842</v>
          </cell>
          <cell r="Q347">
            <v>1835</v>
          </cell>
          <cell r="R347">
            <v>3384</v>
          </cell>
          <cell r="S347">
            <v>1266</v>
          </cell>
          <cell r="T347">
            <v>10402</v>
          </cell>
          <cell r="U347">
            <v>71178</v>
          </cell>
        </row>
        <row r="348">
          <cell r="B348">
            <v>111666</v>
          </cell>
          <cell r="C348">
            <v>20401</v>
          </cell>
          <cell r="D348">
            <v>5001</v>
          </cell>
          <cell r="E348">
            <v>6643</v>
          </cell>
          <cell r="F348">
            <v>3384</v>
          </cell>
          <cell r="G348">
            <v>9798</v>
          </cell>
          <cell r="H348">
            <v>5727</v>
          </cell>
          <cell r="I348">
            <v>35998</v>
          </cell>
          <cell r="J348">
            <v>198618</v>
          </cell>
          <cell r="M348">
            <v>48389</v>
          </cell>
          <cell r="N348">
            <v>8592</v>
          </cell>
          <cell r="O348">
            <v>1080</v>
          </cell>
          <cell r="P348">
            <v>1366</v>
          </cell>
          <cell r="Q348">
            <v>1023</v>
          </cell>
          <cell r="R348">
            <v>3680</v>
          </cell>
          <cell r="S348">
            <v>1683</v>
          </cell>
          <cell r="T348">
            <v>12514</v>
          </cell>
          <cell r="U348">
            <v>78327</v>
          </cell>
        </row>
        <row r="349">
          <cell r="B349">
            <v>90022</v>
          </cell>
          <cell r="C349">
            <v>14320</v>
          </cell>
          <cell r="D349">
            <v>2612</v>
          </cell>
          <cell r="E349">
            <v>2034</v>
          </cell>
          <cell r="F349">
            <v>2732</v>
          </cell>
          <cell r="G349">
            <v>7952</v>
          </cell>
          <cell r="H349">
            <v>3945</v>
          </cell>
          <cell r="I349">
            <v>23355</v>
          </cell>
          <cell r="J349">
            <v>146972</v>
          </cell>
          <cell r="M349">
            <v>35994</v>
          </cell>
          <cell r="N349">
            <v>5712</v>
          </cell>
          <cell r="O349">
            <v>635</v>
          </cell>
          <cell r="P349">
            <v>459</v>
          </cell>
          <cell r="Q349">
            <v>882</v>
          </cell>
          <cell r="R349">
            <v>3074</v>
          </cell>
          <cell r="S349">
            <v>863</v>
          </cell>
          <cell r="T349">
            <v>7811</v>
          </cell>
          <cell r="U349">
            <v>55430</v>
          </cell>
        </row>
        <row r="350">
          <cell r="B350">
            <v>117183</v>
          </cell>
          <cell r="C350">
            <v>15689</v>
          </cell>
          <cell r="D350">
            <v>4912</v>
          </cell>
          <cell r="E350">
            <v>1984</v>
          </cell>
          <cell r="F350">
            <v>2916</v>
          </cell>
          <cell r="G350">
            <v>9383</v>
          </cell>
          <cell r="H350">
            <v>4253</v>
          </cell>
          <cell r="I350">
            <v>33081</v>
          </cell>
          <cell r="J350">
            <v>189401</v>
          </cell>
          <cell r="M350">
            <v>45403</v>
          </cell>
          <cell r="N350">
            <v>6245</v>
          </cell>
          <cell r="O350">
            <v>837</v>
          </cell>
          <cell r="P350">
            <v>571</v>
          </cell>
          <cell r="Q350">
            <v>939</v>
          </cell>
          <cell r="R350">
            <v>3615</v>
          </cell>
          <cell r="S350">
            <v>1222</v>
          </cell>
          <cell r="T350">
            <v>9742</v>
          </cell>
          <cell r="U350">
            <v>68574</v>
          </cell>
        </row>
        <row r="351">
          <cell r="B351">
            <v>100657</v>
          </cell>
          <cell r="C351">
            <v>12539</v>
          </cell>
          <cell r="D351">
            <v>2222</v>
          </cell>
          <cell r="E351">
            <v>3801</v>
          </cell>
          <cell r="F351">
            <v>2486</v>
          </cell>
          <cell r="G351">
            <v>6754</v>
          </cell>
          <cell r="H351">
            <v>5320</v>
          </cell>
          <cell r="I351">
            <v>29841</v>
          </cell>
          <cell r="J351">
            <v>163620</v>
          </cell>
          <cell r="M351">
            <v>41445</v>
          </cell>
          <cell r="N351">
            <v>5339</v>
          </cell>
          <cell r="O351">
            <v>546</v>
          </cell>
          <cell r="P351">
            <v>725</v>
          </cell>
          <cell r="Q351">
            <v>762</v>
          </cell>
          <cell r="R351">
            <v>2645</v>
          </cell>
          <cell r="S351">
            <v>1116</v>
          </cell>
          <cell r="T351">
            <v>8782</v>
          </cell>
          <cell r="U351">
            <v>61360</v>
          </cell>
        </row>
        <row r="352">
          <cell r="B352">
            <v>101150</v>
          </cell>
          <cell r="C352">
            <v>13943</v>
          </cell>
          <cell r="D352">
            <v>7222</v>
          </cell>
          <cell r="E352">
            <v>5933</v>
          </cell>
          <cell r="F352">
            <v>2083</v>
          </cell>
          <cell r="G352">
            <v>6837</v>
          </cell>
          <cell r="H352">
            <v>5307</v>
          </cell>
          <cell r="I352">
            <v>28027</v>
          </cell>
          <cell r="J352">
            <v>170502</v>
          </cell>
          <cell r="M352">
            <v>38651</v>
          </cell>
          <cell r="N352">
            <v>5204</v>
          </cell>
          <cell r="O352">
            <v>870</v>
          </cell>
          <cell r="P352">
            <v>964</v>
          </cell>
          <cell r="Q352">
            <v>590</v>
          </cell>
          <cell r="R352">
            <v>2565</v>
          </cell>
          <cell r="S352">
            <v>1125</v>
          </cell>
          <cell r="T352">
            <v>8719</v>
          </cell>
          <cell r="U352">
            <v>58688</v>
          </cell>
        </row>
        <row r="353">
          <cell r="B353">
            <v>93320</v>
          </cell>
          <cell r="C353">
            <v>14210</v>
          </cell>
          <cell r="E353">
            <v>4629</v>
          </cell>
          <cell r="F353">
            <v>2168</v>
          </cell>
          <cell r="G353">
            <v>9513</v>
          </cell>
          <cell r="H353">
            <v>3178</v>
          </cell>
          <cell r="I353">
            <v>38462</v>
          </cell>
          <cell r="J353">
            <v>169379</v>
          </cell>
          <cell r="M353">
            <v>35907</v>
          </cell>
          <cell r="N353">
            <v>5959</v>
          </cell>
          <cell r="O353">
            <v>640</v>
          </cell>
          <cell r="P353">
            <v>566</v>
          </cell>
          <cell r="Q353">
            <v>665</v>
          </cell>
          <cell r="R353">
            <v>2677</v>
          </cell>
          <cell r="S353">
            <v>798</v>
          </cell>
          <cell r="T353">
            <v>9003</v>
          </cell>
          <cell r="U353">
            <v>56215</v>
          </cell>
        </row>
        <row r="354">
          <cell r="B354">
            <v>95348</v>
          </cell>
          <cell r="C354">
            <v>11741</v>
          </cell>
          <cell r="E354">
            <v>5741</v>
          </cell>
          <cell r="F354">
            <v>2234</v>
          </cell>
          <cell r="G354">
            <v>7377</v>
          </cell>
          <cell r="H354">
            <v>3437</v>
          </cell>
          <cell r="I354">
            <v>27447</v>
          </cell>
          <cell r="J354">
            <v>154676</v>
          </cell>
          <cell r="M354">
            <v>36557</v>
          </cell>
          <cell r="N354">
            <v>4745</v>
          </cell>
          <cell r="O354">
            <v>466</v>
          </cell>
          <cell r="P354">
            <v>727</v>
          </cell>
          <cell r="Q354">
            <v>696</v>
          </cell>
          <cell r="R354">
            <v>2112</v>
          </cell>
          <cell r="S354">
            <v>1019</v>
          </cell>
          <cell r="T354">
            <v>7156</v>
          </cell>
          <cell r="U354">
            <v>53478</v>
          </cell>
        </row>
        <row r="355">
          <cell r="B355">
            <v>100425</v>
          </cell>
          <cell r="C355">
            <v>11737</v>
          </cell>
          <cell r="E355">
            <v>4017</v>
          </cell>
          <cell r="F355">
            <v>3631</v>
          </cell>
          <cell r="G355">
            <v>8353</v>
          </cell>
          <cell r="H355">
            <v>5311</v>
          </cell>
          <cell r="I355">
            <v>28337</v>
          </cell>
          <cell r="J355">
            <v>163019</v>
          </cell>
          <cell r="M355">
            <v>37282</v>
          </cell>
          <cell r="N355">
            <v>4855</v>
          </cell>
          <cell r="O355">
            <v>436</v>
          </cell>
          <cell r="P355">
            <v>629</v>
          </cell>
          <cell r="Q355">
            <v>1130</v>
          </cell>
          <cell r="R355">
            <v>3036</v>
          </cell>
          <cell r="S355">
            <v>1230</v>
          </cell>
          <cell r="T355">
            <v>8473</v>
          </cell>
          <cell r="U355">
            <v>57071</v>
          </cell>
        </row>
        <row r="356">
          <cell r="B356">
            <v>105806</v>
          </cell>
          <cell r="C356">
            <v>14374</v>
          </cell>
          <cell r="E356">
            <v>7738</v>
          </cell>
          <cell r="F356">
            <v>2616</v>
          </cell>
          <cell r="G356">
            <v>10153</v>
          </cell>
          <cell r="H356">
            <v>4577</v>
          </cell>
          <cell r="I356">
            <v>30031</v>
          </cell>
          <cell r="J356">
            <v>178681</v>
          </cell>
          <cell r="M356">
            <v>41668</v>
          </cell>
          <cell r="N356">
            <v>5813</v>
          </cell>
          <cell r="O356">
            <v>679</v>
          </cell>
          <cell r="P356">
            <v>982</v>
          </cell>
          <cell r="Q356">
            <v>873</v>
          </cell>
          <cell r="R356">
            <v>3362</v>
          </cell>
          <cell r="S356">
            <v>933</v>
          </cell>
          <cell r="T356">
            <v>8650</v>
          </cell>
          <cell r="U356">
            <v>62960</v>
          </cell>
        </row>
        <row r="357">
          <cell r="B357">
            <v>109566</v>
          </cell>
          <cell r="C357">
            <v>15094</v>
          </cell>
          <cell r="E357">
            <v>6255</v>
          </cell>
          <cell r="F357">
            <v>2594</v>
          </cell>
          <cell r="G357">
            <v>9067</v>
          </cell>
          <cell r="H357">
            <v>3883</v>
          </cell>
          <cell r="I357">
            <v>33626</v>
          </cell>
          <cell r="J357">
            <v>185220</v>
          </cell>
          <cell r="M357">
            <v>44505</v>
          </cell>
          <cell r="N357">
            <v>6266</v>
          </cell>
          <cell r="O357">
            <v>925</v>
          </cell>
          <cell r="P357">
            <v>808</v>
          </cell>
          <cell r="Q357">
            <v>765</v>
          </cell>
          <cell r="R357">
            <v>3262</v>
          </cell>
          <cell r="S357">
            <v>1011</v>
          </cell>
          <cell r="T357">
            <v>10058</v>
          </cell>
          <cell r="U357">
            <v>67600</v>
          </cell>
        </row>
        <row r="358">
          <cell r="B358">
            <v>93845</v>
          </cell>
          <cell r="C358">
            <v>11783</v>
          </cell>
          <cell r="E358">
            <v>2522</v>
          </cell>
          <cell r="F358">
            <v>2740</v>
          </cell>
          <cell r="G358">
            <v>6337</v>
          </cell>
          <cell r="H358">
            <v>3331</v>
          </cell>
          <cell r="I358">
            <v>24168</v>
          </cell>
          <cell r="J358">
            <v>146382</v>
          </cell>
          <cell r="M358">
            <v>36835</v>
          </cell>
          <cell r="N358">
            <v>4764</v>
          </cell>
          <cell r="O358">
            <v>518</v>
          </cell>
          <cell r="P358">
            <v>524</v>
          </cell>
          <cell r="Q358">
            <v>829</v>
          </cell>
          <cell r="R358">
            <v>2486</v>
          </cell>
          <cell r="S358">
            <v>918</v>
          </cell>
          <cell r="T358">
            <v>7241</v>
          </cell>
          <cell r="U358">
            <v>54115</v>
          </cell>
        </row>
        <row r="359">
          <cell r="B359">
            <v>101081</v>
          </cell>
          <cell r="C359">
            <v>20445</v>
          </cell>
          <cell r="E359">
            <v>5474</v>
          </cell>
          <cell r="F359">
            <v>3093</v>
          </cell>
          <cell r="G359">
            <v>9455</v>
          </cell>
          <cell r="H359">
            <v>5057</v>
          </cell>
          <cell r="I359">
            <v>34956</v>
          </cell>
          <cell r="J359">
            <v>183224</v>
          </cell>
          <cell r="M359">
            <v>38720</v>
          </cell>
          <cell r="N359">
            <v>6963</v>
          </cell>
          <cell r="O359">
            <v>671</v>
          </cell>
          <cell r="P359">
            <v>852</v>
          </cell>
          <cell r="Q359">
            <v>969</v>
          </cell>
          <cell r="R359">
            <v>3387</v>
          </cell>
          <cell r="S359">
            <v>1460</v>
          </cell>
          <cell r="T359">
            <v>11476</v>
          </cell>
          <cell r="U359">
            <v>64498</v>
          </cell>
        </row>
        <row r="360">
          <cell r="B360">
            <v>128778</v>
          </cell>
          <cell r="C360">
            <v>17483</v>
          </cell>
          <cell r="E360">
            <v>2955</v>
          </cell>
          <cell r="F360">
            <v>3359</v>
          </cell>
          <cell r="G360">
            <v>14711</v>
          </cell>
          <cell r="H360">
            <v>5518</v>
          </cell>
          <cell r="I360">
            <v>41562</v>
          </cell>
          <cell r="J360">
            <v>216280</v>
          </cell>
          <cell r="M360">
            <v>48151</v>
          </cell>
          <cell r="N360">
            <v>6972</v>
          </cell>
          <cell r="O360">
            <v>666</v>
          </cell>
          <cell r="P360">
            <v>562</v>
          </cell>
          <cell r="Q360">
            <v>972</v>
          </cell>
          <cell r="R360">
            <v>4180</v>
          </cell>
          <cell r="S360">
            <v>1415</v>
          </cell>
          <cell r="T360">
            <v>11393</v>
          </cell>
          <cell r="U360">
            <v>74311</v>
          </cell>
        </row>
        <row r="361">
          <cell r="B361">
            <v>97768</v>
          </cell>
          <cell r="C361">
            <v>14416</v>
          </cell>
          <cell r="E361">
            <v>2274</v>
          </cell>
          <cell r="F361">
            <v>2367</v>
          </cell>
          <cell r="G361">
            <v>9070</v>
          </cell>
          <cell r="H361">
            <v>4905</v>
          </cell>
          <cell r="I361">
            <v>22448</v>
          </cell>
          <cell r="J361">
            <v>156443</v>
          </cell>
          <cell r="M361">
            <v>36247</v>
          </cell>
          <cell r="N361">
            <v>4923</v>
          </cell>
          <cell r="O361">
            <v>512</v>
          </cell>
          <cell r="P361">
            <v>509</v>
          </cell>
          <cell r="Q361">
            <v>610</v>
          </cell>
          <cell r="R361">
            <v>3024</v>
          </cell>
          <cell r="S361">
            <v>953</v>
          </cell>
          <cell r="T361">
            <v>7006</v>
          </cell>
          <cell r="U361">
            <v>53784</v>
          </cell>
        </row>
        <row r="362">
          <cell r="B362">
            <v>124271</v>
          </cell>
          <cell r="C362">
            <v>15782</v>
          </cell>
          <cell r="E362">
            <v>5224</v>
          </cell>
          <cell r="F362">
            <v>3221</v>
          </cell>
          <cell r="G362">
            <v>11021</v>
          </cell>
          <cell r="H362">
            <v>4865</v>
          </cell>
          <cell r="I362">
            <v>39548</v>
          </cell>
          <cell r="J362">
            <v>210018</v>
          </cell>
          <cell r="M362">
            <v>45455</v>
          </cell>
          <cell r="N362">
            <v>5781</v>
          </cell>
          <cell r="O362">
            <v>693</v>
          </cell>
          <cell r="P362">
            <v>603</v>
          </cell>
          <cell r="Q362">
            <v>921</v>
          </cell>
          <cell r="R362">
            <v>3329</v>
          </cell>
          <cell r="S362">
            <v>1069</v>
          </cell>
          <cell r="T362">
            <v>8974</v>
          </cell>
          <cell r="U362">
            <v>66825</v>
          </cell>
        </row>
        <row r="363">
          <cell r="B363">
            <v>112658</v>
          </cell>
          <cell r="C363">
            <v>12082</v>
          </cell>
          <cell r="E363">
            <v>3555</v>
          </cell>
          <cell r="F363">
            <v>2080</v>
          </cell>
          <cell r="G363">
            <v>9604</v>
          </cell>
          <cell r="H363">
            <v>6417</v>
          </cell>
          <cell r="I363">
            <v>25708</v>
          </cell>
          <cell r="J363">
            <v>173861</v>
          </cell>
          <cell r="M363">
            <v>39405</v>
          </cell>
          <cell r="N363">
            <v>4807</v>
          </cell>
          <cell r="O363">
            <v>500</v>
          </cell>
          <cell r="P363">
            <v>427</v>
          </cell>
          <cell r="Q363">
            <v>518</v>
          </cell>
          <cell r="R363">
            <v>2733</v>
          </cell>
          <cell r="S363">
            <v>1080</v>
          </cell>
          <cell r="T363">
            <v>7158</v>
          </cell>
          <cell r="U363">
            <v>56628</v>
          </cell>
        </row>
        <row r="364">
          <cell r="B364">
            <v>100993</v>
          </cell>
          <cell r="C364">
            <v>14132</v>
          </cell>
          <cell r="E364">
            <v>11809</v>
          </cell>
          <cell r="F364">
            <v>2975</v>
          </cell>
          <cell r="G364">
            <v>16568</v>
          </cell>
          <cell r="H364">
            <v>4392</v>
          </cell>
          <cell r="I364">
            <v>31413</v>
          </cell>
          <cell r="J364">
            <v>188011</v>
          </cell>
          <cell r="M364">
            <v>36142</v>
          </cell>
          <cell r="N364">
            <v>4897</v>
          </cell>
          <cell r="O364">
            <v>645</v>
          </cell>
          <cell r="P364">
            <v>904</v>
          </cell>
          <cell r="Q364">
            <v>743</v>
          </cell>
          <cell r="R364">
            <v>3235</v>
          </cell>
          <cell r="S364">
            <v>868</v>
          </cell>
          <cell r="T364">
            <v>7752</v>
          </cell>
          <cell r="U364">
            <v>55186</v>
          </cell>
        </row>
        <row r="365">
          <cell r="B365">
            <v>109356</v>
          </cell>
          <cell r="C365">
            <v>17150</v>
          </cell>
          <cell r="D365">
            <v>4173</v>
          </cell>
          <cell r="E365">
            <v>8293</v>
          </cell>
          <cell r="F365">
            <v>2481</v>
          </cell>
          <cell r="G365">
            <v>12403</v>
          </cell>
          <cell r="H365">
            <v>4522</v>
          </cell>
          <cell r="I365">
            <v>41385</v>
          </cell>
          <cell r="J365">
            <v>199763</v>
          </cell>
          <cell r="M365">
            <v>35028</v>
          </cell>
          <cell r="N365">
            <v>5520</v>
          </cell>
          <cell r="O365">
            <v>626</v>
          </cell>
          <cell r="P365">
            <v>768</v>
          </cell>
          <cell r="R365">
            <v>2883</v>
          </cell>
          <cell r="S365">
            <v>823</v>
          </cell>
          <cell r="T365">
            <v>8662</v>
          </cell>
          <cell r="U365">
            <v>55021</v>
          </cell>
        </row>
        <row r="366">
          <cell r="B366">
            <v>98369</v>
          </cell>
          <cell r="C366">
            <v>16661</v>
          </cell>
          <cell r="D366">
            <v>5522</v>
          </cell>
          <cell r="E366">
            <v>4161</v>
          </cell>
          <cell r="F366">
            <v>2293</v>
          </cell>
          <cell r="G366">
            <v>11102</v>
          </cell>
          <cell r="H366">
            <v>2786</v>
          </cell>
          <cell r="I366">
            <v>39028</v>
          </cell>
          <cell r="J366">
            <v>179922</v>
          </cell>
          <cell r="M366">
            <v>32541</v>
          </cell>
          <cell r="N366">
            <v>4967</v>
          </cell>
          <cell r="O366">
            <v>506</v>
          </cell>
          <cell r="P366">
            <v>458</v>
          </cell>
          <cell r="R366">
            <v>2847</v>
          </cell>
          <cell r="S366">
            <v>730</v>
          </cell>
          <cell r="T366">
            <v>7911</v>
          </cell>
          <cell r="U366">
            <v>50577</v>
          </cell>
        </row>
        <row r="367">
          <cell r="B367">
            <v>98372</v>
          </cell>
          <cell r="C367">
            <v>18210</v>
          </cell>
          <cell r="D367">
            <v>3506</v>
          </cell>
          <cell r="E367">
            <v>6757</v>
          </cell>
          <cell r="F367">
            <v>2341</v>
          </cell>
          <cell r="G367">
            <v>9268</v>
          </cell>
          <cell r="H367">
            <v>2565</v>
          </cell>
          <cell r="I367">
            <v>29896</v>
          </cell>
          <cell r="J367">
            <v>170915</v>
          </cell>
          <cell r="M367">
            <v>34827</v>
          </cell>
          <cell r="N367">
            <v>5721</v>
          </cell>
          <cell r="O367">
            <v>537</v>
          </cell>
          <cell r="P367">
            <v>572</v>
          </cell>
          <cell r="R367">
            <v>2715</v>
          </cell>
          <cell r="S367">
            <v>789</v>
          </cell>
          <cell r="T367">
            <v>7178</v>
          </cell>
          <cell r="U367">
            <v>53043</v>
          </cell>
        </row>
        <row r="368">
          <cell r="B368">
            <v>115144</v>
          </cell>
          <cell r="C368">
            <v>18002</v>
          </cell>
          <cell r="D368">
            <v>5414</v>
          </cell>
          <cell r="E368">
            <v>8178</v>
          </cell>
          <cell r="F368">
            <v>3341</v>
          </cell>
          <cell r="G368">
            <v>17767</v>
          </cell>
          <cell r="H368">
            <v>4883</v>
          </cell>
          <cell r="I368">
            <v>36854</v>
          </cell>
          <cell r="J368">
            <v>209583</v>
          </cell>
          <cell r="M368">
            <v>38032</v>
          </cell>
          <cell r="N368">
            <v>6312</v>
          </cell>
          <cell r="O368">
            <v>698</v>
          </cell>
          <cell r="P368">
            <v>773</v>
          </cell>
          <cell r="R368">
            <v>4265</v>
          </cell>
          <cell r="S368">
            <v>1189</v>
          </cell>
          <cell r="T368">
            <v>8067</v>
          </cell>
          <cell r="U368">
            <v>60252</v>
          </cell>
        </row>
        <row r="369">
          <cell r="B369">
            <v>118812</v>
          </cell>
          <cell r="C369">
            <v>15828</v>
          </cell>
          <cell r="D369">
            <v>8029</v>
          </cell>
          <cell r="E369">
            <v>10846</v>
          </cell>
          <cell r="F369">
            <v>3625</v>
          </cell>
          <cell r="G369">
            <v>12940</v>
          </cell>
          <cell r="H369">
            <v>4814</v>
          </cell>
          <cell r="I369">
            <v>44966</v>
          </cell>
          <cell r="J369">
            <v>219860</v>
          </cell>
          <cell r="M369">
            <v>36405</v>
          </cell>
          <cell r="N369">
            <v>4738</v>
          </cell>
          <cell r="O369">
            <v>857</v>
          </cell>
          <cell r="P369">
            <v>949</v>
          </cell>
          <cell r="R369">
            <v>2710</v>
          </cell>
          <cell r="S369">
            <v>869</v>
          </cell>
          <cell r="T369">
            <v>8415</v>
          </cell>
          <cell r="U369">
            <v>56022</v>
          </cell>
        </row>
        <row r="370">
          <cell r="B370">
            <v>114426</v>
          </cell>
          <cell r="C370">
            <v>21449</v>
          </cell>
          <cell r="D370">
            <v>7711</v>
          </cell>
          <cell r="E370">
            <v>3479</v>
          </cell>
          <cell r="F370">
            <v>2606</v>
          </cell>
          <cell r="G370">
            <v>12944</v>
          </cell>
          <cell r="H370">
            <v>4572</v>
          </cell>
          <cell r="I370">
            <v>42530</v>
          </cell>
          <cell r="J370">
            <v>209717</v>
          </cell>
          <cell r="M370">
            <v>34650</v>
          </cell>
          <cell r="N370">
            <v>6036</v>
          </cell>
          <cell r="O370">
            <v>638</v>
          </cell>
          <cell r="P370">
            <v>632</v>
          </cell>
          <cell r="R370">
            <v>2941</v>
          </cell>
          <cell r="S370">
            <v>745</v>
          </cell>
          <cell r="T370">
            <v>7791</v>
          </cell>
          <cell r="U370">
            <v>54170</v>
          </cell>
        </row>
        <row r="371">
          <cell r="B371">
            <v>148954</v>
          </cell>
          <cell r="C371">
            <v>18762</v>
          </cell>
          <cell r="D371">
            <v>5737</v>
          </cell>
          <cell r="E371">
            <v>3070</v>
          </cell>
          <cell r="F371">
            <v>3548</v>
          </cell>
          <cell r="G371">
            <v>26247</v>
          </cell>
          <cell r="H371">
            <v>3655</v>
          </cell>
          <cell r="I371">
            <v>42362</v>
          </cell>
          <cell r="J371">
            <v>252335</v>
          </cell>
          <cell r="M371">
            <v>43681</v>
          </cell>
          <cell r="N371">
            <v>6088</v>
          </cell>
          <cell r="O371">
            <v>751</v>
          </cell>
          <cell r="P371">
            <v>543</v>
          </cell>
          <cell r="R371">
            <v>4630</v>
          </cell>
          <cell r="S371">
            <v>910</v>
          </cell>
          <cell r="T371">
            <v>11204</v>
          </cell>
          <cell r="U371">
            <v>68817</v>
          </cell>
        </row>
        <row r="372">
          <cell r="B372">
            <v>136132</v>
          </cell>
          <cell r="C372">
            <v>23060</v>
          </cell>
          <cell r="D372">
            <v>7760</v>
          </cell>
          <cell r="E372">
            <v>12160</v>
          </cell>
          <cell r="F372">
            <v>4955</v>
          </cell>
          <cell r="G372">
            <v>15927</v>
          </cell>
          <cell r="H372">
            <v>8121</v>
          </cell>
          <cell r="I372">
            <v>39160</v>
          </cell>
          <cell r="J372">
            <v>247275</v>
          </cell>
          <cell r="M372">
            <v>40036</v>
          </cell>
          <cell r="N372">
            <v>6305</v>
          </cell>
          <cell r="O372">
            <v>978</v>
          </cell>
          <cell r="P372">
            <v>1187</v>
          </cell>
          <cell r="R372">
            <v>4586</v>
          </cell>
          <cell r="S372">
            <v>1183</v>
          </cell>
          <cell r="T372">
            <v>8759</v>
          </cell>
          <cell r="U372">
            <v>64501</v>
          </cell>
        </row>
        <row r="373">
          <cell r="B373">
            <v>137693</v>
          </cell>
          <cell r="C373">
            <v>23795</v>
          </cell>
          <cell r="D373">
            <v>4406</v>
          </cell>
          <cell r="E373">
            <v>4396</v>
          </cell>
          <cell r="F373">
            <v>3335</v>
          </cell>
          <cell r="G373">
            <v>15147</v>
          </cell>
          <cell r="H373">
            <v>6620</v>
          </cell>
          <cell r="I373">
            <v>42099</v>
          </cell>
          <cell r="J373">
            <v>237491</v>
          </cell>
          <cell r="M373">
            <v>41092</v>
          </cell>
          <cell r="N373">
            <v>7708</v>
          </cell>
          <cell r="O373">
            <v>892</v>
          </cell>
          <cell r="P373">
            <v>626</v>
          </cell>
          <cell r="R373">
            <v>3592</v>
          </cell>
          <cell r="S373">
            <v>1227</v>
          </cell>
          <cell r="T373">
            <v>10038</v>
          </cell>
          <cell r="U373">
            <v>65989</v>
          </cell>
        </row>
        <row r="374">
          <cell r="B374">
            <v>166234</v>
          </cell>
          <cell r="C374">
            <v>21108</v>
          </cell>
          <cell r="D374">
            <v>6779</v>
          </cell>
          <cell r="E374">
            <v>7218</v>
          </cell>
          <cell r="F374">
            <v>2760</v>
          </cell>
          <cell r="G374">
            <v>10774</v>
          </cell>
          <cell r="H374">
            <v>4531</v>
          </cell>
          <cell r="I374">
            <v>33414</v>
          </cell>
          <cell r="J374">
            <v>252818</v>
          </cell>
          <cell r="M374">
            <v>46001</v>
          </cell>
          <cell r="N374">
            <v>5813</v>
          </cell>
          <cell r="O374">
            <v>911</v>
          </cell>
          <cell r="P374">
            <v>823</v>
          </cell>
          <cell r="R374">
            <v>3658</v>
          </cell>
          <cell r="S374">
            <v>988</v>
          </cell>
          <cell r="T374">
            <v>8830</v>
          </cell>
          <cell r="U374">
            <v>67854</v>
          </cell>
        </row>
        <row r="375">
          <cell r="B375">
            <v>134113</v>
          </cell>
          <cell r="C375">
            <v>22017</v>
          </cell>
          <cell r="D375">
            <v>3839</v>
          </cell>
          <cell r="E375">
            <v>9369</v>
          </cell>
          <cell r="F375">
            <v>2141</v>
          </cell>
          <cell r="G375">
            <v>10831</v>
          </cell>
          <cell r="H375">
            <v>5032</v>
          </cell>
          <cell r="I375">
            <v>28375</v>
          </cell>
          <cell r="J375">
            <v>215717</v>
          </cell>
          <cell r="M375">
            <v>40553</v>
          </cell>
          <cell r="N375">
            <v>5860</v>
          </cell>
          <cell r="O375">
            <v>622</v>
          </cell>
          <cell r="P375">
            <v>738</v>
          </cell>
          <cell r="R375">
            <v>3105</v>
          </cell>
          <cell r="S375">
            <v>979</v>
          </cell>
          <cell r="T375">
            <v>8402</v>
          </cell>
          <cell r="U375">
            <v>60894</v>
          </cell>
        </row>
        <row r="376">
          <cell r="B376">
            <v>121385</v>
          </cell>
          <cell r="C376">
            <v>13692</v>
          </cell>
          <cell r="D376">
            <v>6653</v>
          </cell>
          <cell r="E376">
            <v>6027</v>
          </cell>
          <cell r="F376">
            <v>1628</v>
          </cell>
          <cell r="G376">
            <v>11031</v>
          </cell>
          <cell r="H376">
            <v>6779</v>
          </cell>
          <cell r="I376">
            <v>32159</v>
          </cell>
          <cell r="J376">
            <v>199354</v>
          </cell>
          <cell r="M376">
            <v>37502</v>
          </cell>
          <cell r="N376">
            <v>4658</v>
          </cell>
          <cell r="O376">
            <v>662</v>
          </cell>
          <cell r="P376">
            <v>555</v>
          </cell>
          <cell r="R376">
            <v>3252</v>
          </cell>
          <cell r="S376">
            <v>1037</v>
          </cell>
          <cell r="T376">
            <v>8163</v>
          </cell>
          <cell r="U376">
            <v>56318</v>
          </cell>
        </row>
        <row r="377">
          <cell r="B377">
            <v>118568</v>
          </cell>
          <cell r="C377">
            <v>17473</v>
          </cell>
          <cell r="D377">
            <v>4092</v>
          </cell>
          <cell r="E377">
            <v>8696</v>
          </cell>
          <cell r="F377">
            <v>2172</v>
          </cell>
          <cell r="G377">
            <v>8801</v>
          </cell>
          <cell r="H377">
            <v>3538</v>
          </cell>
          <cell r="I377">
            <v>30575</v>
          </cell>
          <cell r="J377">
            <v>193915</v>
          </cell>
          <cell r="M377">
            <v>37105</v>
          </cell>
          <cell r="N377">
            <v>5060</v>
          </cell>
          <cell r="O377">
            <v>390</v>
          </cell>
          <cell r="P377">
            <v>857</v>
          </cell>
          <cell r="Q377">
            <v>550</v>
          </cell>
          <cell r="R377">
            <v>3637</v>
          </cell>
          <cell r="S377">
            <v>693</v>
          </cell>
          <cell r="T377">
            <v>6476</v>
          </cell>
          <cell r="U377">
            <v>54768</v>
          </cell>
        </row>
        <row r="378">
          <cell r="B378">
            <v>122307</v>
          </cell>
          <cell r="C378">
            <v>18915</v>
          </cell>
          <cell r="D378">
            <v>4059</v>
          </cell>
          <cell r="E378">
            <v>3946</v>
          </cell>
          <cell r="F378">
            <v>2233</v>
          </cell>
          <cell r="G378">
            <v>11298</v>
          </cell>
          <cell r="H378">
            <v>3495</v>
          </cell>
          <cell r="I378">
            <v>32219</v>
          </cell>
          <cell r="J378">
            <v>198472</v>
          </cell>
          <cell r="M378">
            <v>39342</v>
          </cell>
          <cell r="N378">
            <v>5392</v>
          </cell>
          <cell r="O378">
            <v>595</v>
          </cell>
          <cell r="P378">
            <v>443</v>
          </cell>
          <cell r="Q378">
            <v>622</v>
          </cell>
          <cell r="R378">
            <v>2805</v>
          </cell>
          <cell r="S378">
            <v>765</v>
          </cell>
          <cell r="T378">
            <v>7965</v>
          </cell>
          <cell r="U378">
            <v>57929</v>
          </cell>
        </row>
        <row r="379">
          <cell r="B379">
            <v>140759</v>
          </cell>
          <cell r="C379">
            <v>25272</v>
          </cell>
          <cell r="D379">
            <v>7031</v>
          </cell>
          <cell r="E379">
            <v>6676</v>
          </cell>
          <cell r="F379">
            <v>2863</v>
          </cell>
          <cell r="G379">
            <v>13069</v>
          </cell>
          <cell r="H379">
            <v>5505</v>
          </cell>
          <cell r="I379">
            <v>35781</v>
          </cell>
          <cell r="J379">
            <v>236956</v>
          </cell>
          <cell r="M379">
            <v>44573</v>
          </cell>
          <cell r="N379">
            <v>7321</v>
          </cell>
          <cell r="O379">
            <v>1071</v>
          </cell>
          <cell r="P379">
            <v>684</v>
          </cell>
          <cell r="Q379">
            <v>922</v>
          </cell>
          <cell r="R379">
            <v>3817</v>
          </cell>
          <cell r="S379">
            <v>1080</v>
          </cell>
          <cell r="T379">
            <v>9905</v>
          </cell>
          <cell r="U379">
            <v>69373</v>
          </cell>
        </row>
        <row r="380">
          <cell r="B380">
            <v>130221</v>
          </cell>
          <cell r="C380">
            <v>19611</v>
          </cell>
          <cell r="D380">
            <v>3825</v>
          </cell>
          <cell r="E380">
            <v>7657</v>
          </cell>
          <cell r="F380">
            <v>3054</v>
          </cell>
          <cell r="G380">
            <v>13950</v>
          </cell>
          <cell r="H380">
            <v>2173</v>
          </cell>
          <cell r="I380">
            <v>35618</v>
          </cell>
          <cell r="J380">
            <v>216109</v>
          </cell>
          <cell r="M380">
            <v>42706</v>
          </cell>
          <cell r="N380">
            <v>6591</v>
          </cell>
          <cell r="O380">
            <v>712</v>
          </cell>
          <cell r="P380">
            <v>828</v>
          </cell>
          <cell r="Q380">
            <v>874</v>
          </cell>
          <cell r="R380">
            <v>3813</v>
          </cell>
          <cell r="S380">
            <v>777</v>
          </cell>
          <cell r="T380">
            <v>9427</v>
          </cell>
          <cell r="U380">
            <v>65728</v>
          </cell>
        </row>
        <row r="381">
          <cell r="B381">
            <v>139306</v>
          </cell>
          <cell r="C381">
            <v>20279</v>
          </cell>
          <cell r="D381">
            <v>6783</v>
          </cell>
          <cell r="E381">
            <v>4325</v>
          </cell>
          <cell r="F381">
            <v>3028</v>
          </cell>
          <cell r="G381">
            <v>20279</v>
          </cell>
          <cell r="H381">
            <v>4586</v>
          </cell>
          <cell r="I381">
            <v>30227</v>
          </cell>
          <cell r="J381">
            <v>228813</v>
          </cell>
          <cell r="M381">
            <v>45199</v>
          </cell>
          <cell r="N381">
            <v>4351</v>
          </cell>
          <cell r="O381">
            <v>774</v>
          </cell>
          <cell r="P381">
            <v>538</v>
          </cell>
          <cell r="Q381">
            <v>845</v>
          </cell>
          <cell r="R381">
            <v>4351</v>
          </cell>
          <cell r="S381">
            <v>852</v>
          </cell>
          <cell r="T381">
            <v>11694</v>
          </cell>
          <cell r="U381">
            <v>68604</v>
          </cell>
        </row>
        <row r="382">
          <cell r="B382">
            <v>144005</v>
          </cell>
          <cell r="C382">
            <v>21040</v>
          </cell>
          <cell r="D382">
            <v>2827</v>
          </cell>
          <cell r="E382">
            <v>4956</v>
          </cell>
          <cell r="F382">
            <v>4712</v>
          </cell>
          <cell r="G382">
            <v>15936</v>
          </cell>
          <cell r="H382">
            <v>5500</v>
          </cell>
          <cell r="I382">
            <v>34111</v>
          </cell>
          <cell r="J382">
            <v>233087</v>
          </cell>
          <cell r="M382">
            <v>48352</v>
          </cell>
          <cell r="N382">
            <v>7481</v>
          </cell>
          <cell r="O382">
            <v>830</v>
          </cell>
          <cell r="P382">
            <v>722</v>
          </cell>
          <cell r="Q382">
            <v>1450</v>
          </cell>
          <cell r="R382">
            <v>4047</v>
          </cell>
          <cell r="S382">
            <v>1308</v>
          </cell>
          <cell r="T382">
            <v>11230</v>
          </cell>
          <cell r="U382">
            <v>75420</v>
          </cell>
        </row>
        <row r="383">
          <cell r="B383">
            <v>135121</v>
          </cell>
          <cell r="C383">
            <v>20193</v>
          </cell>
          <cell r="D383">
            <v>3527</v>
          </cell>
          <cell r="E383">
            <v>7263</v>
          </cell>
          <cell r="F383">
            <v>4773</v>
          </cell>
          <cell r="G383">
            <v>16510</v>
          </cell>
          <cell r="H383">
            <v>4389</v>
          </cell>
          <cell r="I383">
            <v>33657</v>
          </cell>
          <cell r="J383">
            <v>225433</v>
          </cell>
          <cell r="M383">
            <v>47910</v>
          </cell>
          <cell r="N383">
            <v>7360</v>
          </cell>
          <cell r="O383">
            <v>401</v>
          </cell>
          <cell r="P383">
            <v>688</v>
          </cell>
          <cell r="Q383">
            <v>1189</v>
          </cell>
          <cell r="R383">
            <v>4399</v>
          </cell>
          <cell r="S383">
            <v>1154</v>
          </cell>
          <cell r="T383">
            <v>10913</v>
          </cell>
          <cell r="U383">
            <v>74014</v>
          </cell>
        </row>
        <row r="384">
          <cell r="B384">
            <v>130331</v>
          </cell>
          <cell r="C384">
            <v>22180</v>
          </cell>
          <cell r="D384">
            <v>3543</v>
          </cell>
          <cell r="E384">
            <v>4149</v>
          </cell>
          <cell r="F384">
            <v>3338</v>
          </cell>
          <cell r="G384">
            <v>15269</v>
          </cell>
          <cell r="H384">
            <v>6704</v>
          </cell>
          <cell r="I384">
            <v>40362</v>
          </cell>
          <cell r="J384">
            <v>225876</v>
          </cell>
          <cell r="M384">
            <v>44975</v>
          </cell>
          <cell r="N384">
            <v>7961</v>
          </cell>
          <cell r="O384">
            <v>1133</v>
          </cell>
          <cell r="P384">
            <v>999</v>
          </cell>
          <cell r="Q384">
            <v>1016</v>
          </cell>
          <cell r="R384">
            <v>4226</v>
          </cell>
          <cell r="S384">
            <v>1294</v>
          </cell>
          <cell r="T384">
            <v>9814</v>
          </cell>
          <cell r="U384">
            <v>71418</v>
          </cell>
        </row>
        <row r="385">
          <cell r="B385">
            <v>140386</v>
          </cell>
          <cell r="C385">
            <v>21327</v>
          </cell>
          <cell r="D385">
            <v>3036</v>
          </cell>
          <cell r="E385">
            <v>3112</v>
          </cell>
          <cell r="F385">
            <v>4097</v>
          </cell>
          <cell r="G385">
            <v>13521</v>
          </cell>
          <cell r="H385">
            <v>6978</v>
          </cell>
          <cell r="I385">
            <v>34315</v>
          </cell>
          <cell r="J385">
            <v>226772</v>
          </cell>
          <cell r="M385">
            <v>49627</v>
          </cell>
          <cell r="N385">
            <v>7915</v>
          </cell>
          <cell r="O385">
            <v>1080</v>
          </cell>
          <cell r="P385">
            <v>685</v>
          </cell>
          <cell r="Q385">
            <v>1153</v>
          </cell>
          <cell r="R385">
            <v>4702</v>
          </cell>
          <cell r="S385">
            <v>1408</v>
          </cell>
          <cell r="T385">
            <v>10257</v>
          </cell>
          <cell r="U385">
            <v>76827</v>
          </cell>
        </row>
        <row r="386">
          <cell r="B386">
            <v>142434</v>
          </cell>
          <cell r="C386">
            <v>15658</v>
          </cell>
          <cell r="D386">
            <v>4409</v>
          </cell>
          <cell r="E386">
            <v>2129</v>
          </cell>
          <cell r="F386">
            <v>3112</v>
          </cell>
          <cell r="G386">
            <v>13776</v>
          </cell>
          <cell r="H386">
            <v>4002</v>
          </cell>
          <cell r="I386">
            <v>36409</v>
          </cell>
          <cell r="J386">
            <v>221929</v>
          </cell>
          <cell r="M386">
            <v>45806</v>
          </cell>
          <cell r="N386">
            <v>5539</v>
          </cell>
          <cell r="O386">
            <v>604</v>
          </cell>
          <cell r="P386">
            <v>502</v>
          </cell>
          <cell r="Q386">
            <v>996</v>
          </cell>
          <cell r="R386">
            <v>4086</v>
          </cell>
          <cell r="S386">
            <v>982</v>
          </cell>
          <cell r="T386">
            <v>9771</v>
          </cell>
          <cell r="U386">
            <v>68286</v>
          </cell>
        </row>
        <row r="387">
          <cell r="B387">
            <v>155818</v>
          </cell>
          <cell r="C387">
            <v>19782</v>
          </cell>
          <cell r="D387">
            <v>3333</v>
          </cell>
          <cell r="E387">
            <v>4994</v>
          </cell>
          <cell r="F387">
            <v>3554</v>
          </cell>
          <cell r="G387">
            <v>12184</v>
          </cell>
          <cell r="H387">
            <v>5470</v>
          </cell>
          <cell r="I387">
            <v>29057</v>
          </cell>
          <cell r="J387">
            <v>234192</v>
          </cell>
          <cell r="M387">
            <v>48524</v>
          </cell>
          <cell r="N387">
            <v>6671</v>
          </cell>
          <cell r="O387">
            <v>553</v>
          </cell>
          <cell r="P387">
            <v>675</v>
          </cell>
          <cell r="Q387">
            <v>1044</v>
          </cell>
          <cell r="R387">
            <v>3650</v>
          </cell>
          <cell r="S387">
            <v>1229</v>
          </cell>
          <cell r="T387">
            <v>9129</v>
          </cell>
          <cell r="U387">
            <v>71475</v>
          </cell>
        </row>
        <row r="388">
          <cell r="B388">
            <v>132537</v>
          </cell>
          <cell r="C388">
            <v>17196</v>
          </cell>
          <cell r="D388">
            <v>6584</v>
          </cell>
          <cell r="E388">
            <v>2563</v>
          </cell>
          <cell r="F388">
            <v>4211</v>
          </cell>
          <cell r="G388">
            <v>23616</v>
          </cell>
          <cell r="H388">
            <v>10379</v>
          </cell>
          <cell r="I388">
            <v>38230</v>
          </cell>
          <cell r="J388">
            <v>235316</v>
          </cell>
          <cell r="M388">
            <v>40890</v>
          </cell>
          <cell r="N388">
            <v>5953</v>
          </cell>
          <cell r="O388">
            <v>895</v>
          </cell>
          <cell r="P388">
            <v>467</v>
          </cell>
          <cell r="Q388">
            <v>1200</v>
          </cell>
          <cell r="R388">
            <v>5074</v>
          </cell>
          <cell r="S388">
            <v>1317</v>
          </cell>
          <cell r="T388">
            <v>9151</v>
          </cell>
          <cell r="U388">
            <v>64947</v>
          </cell>
        </row>
        <row r="389">
          <cell r="B389">
            <v>93011</v>
          </cell>
          <cell r="C389">
            <v>13627</v>
          </cell>
          <cell r="D389">
            <v>2367</v>
          </cell>
          <cell r="E389">
            <v>1804</v>
          </cell>
          <cell r="F389">
            <v>2153</v>
          </cell>
          <cell r="G389">
            <v>16005</v>
          </cell>
          <cell r="H389">
            <v>2719</v>
          </cell>
          <cell r="I389">
            <v>29990</v>
          </cell>
          <cell r="J389">
            <v>161676</v>
          </cell>
          <cell r="M389">
            <v>30318</v>
          </cell>
          <cell r="N389">
            <v>4606</v>
          </cell>
          <cell r="O389">
            <v>466</v>
          </cell>
          <cell r="P389">
            <v>279</v>
          </cell>
          <cell r="Q389">
            <v>640</v>
          </cell>
          <cell r="R389">
            <v>3093</v>
          </cell>
          <cell r="S389">
            <v>851</v>
          </cell>
          <cell r="T389">
            <v>6795</v>
          </cell>
          <cell r="U389">
            <v>47048</v>
          </cell>
        </row>
        <row r="390">
          <cell r="B390">
            <v>125318</v>
          </cell>
          <cell r="C390">
            <v>13778</v>
          </cell>
          <cell r="D390">
            <v>2959</v>
          </cell>
          <cell r="E390">
            <v>1922</v>
          </cell>
          <cell r="F390">
            <v>3390</v>
          </cell>
          <cell r="G390">
            <v>19029</v>
          </cell>
          <cell r="H390">
            <v>4014</v>
          </cell>
          <cell r="I390">
            <v>20375</v>
          </cell>
          <cell r="J390">
            <v>190785</v>
          </cell>
          <cell r="M390">
            <v>41837.199999999997</v>
          </cell>
          <cell r="N390">
            <v>5352</v>
          </cell>
          <cell r="O390">
            <v>601.9</v>
          </cell>
          <cell r="P390">
            <v>380.9</v>
          </cell>
          <cell r="Q390">
            <v>940.7</v>
          </cell>
          <cell r="R390">
            <v>4502.8</v>
          </cell>
          <cell r="S390">
            <v>706.6</v>
          </cell>
          <cell r="T390">
            <v>6463.9000000000015</v>
          </cell>
          <cell r="U390">
            <v>60786</v>
          </cell>
        </row>
        <row r="391">
          <cell r="B391">
            <v>144361.4</v>
          </cell>
          <cell r="C391">
            <v>17363.3</v>
          </cell>
          <cell r="D391">
            <v>4692.8999999999996</v>
          </cell>
          <cell r="E391">
            <v>960.7</v>
          </cell>
          <cell r="F391">
            <v>3861.1</v>
          </cell>
          <cell r="G391">
            <v>14820.9</v>
          </cell>
          <cell r="H391">
            <v>3545.6</v>
          </cell>
          <cell r="I391">
            <v>25801.100000000006</v>
          </cell>
          <cell r="J391">
            <v>215407</v>
          </cell>
          <cell r="M391">
            <v>45735.199999999997</v>
          </cell>
          <cell r="N391">
            <v>6828.7</v>
          </cell>
          <cell r="O391">
            <v>824.2</v>
          </cell>
          <cell r="P391">
            <v>290</v>
          </cell>
          <cell r="Q391">
            <v>1114.2</v>
          </cell>
          <cell r="R391">
            <v>3821.4</v>
          </cell>
          <cell r="S391">
            <v>792.3</v>
          </cell>
          <cell r="T391">
            <v>7806.0000000000073</v>
          </cell>
          <cell r="U391">
            <v>67212</v>
          </cell>
        </row>
        <row r="392">
          <cell r="B392">
            <v>126972</v>
          </cell>
          <cell r="C392">
            <v>19719.8</v>
          </cell>
          <cell r="D392">
            <v>2094.1999999999998</v>
          </cell>
          <cell r="E392">
            <v>1608.1</v>
          </cell>
          <cell r="F392">
            <v>4632.6949999999997</v>
          </cell>
          <cell r="G392">
            <v>21969.9</v>
          </cell>
          <cell r="H392">
            <v>4350.1000000000004</v>
          </cell>
          <cell r="I392">
            <v>38331.204999999987</v>
          </cell>
          <cell r="J392">
            <v>219678</v>
          </cell>
          <cell r="M392">
            <v>42369.4</v>
          </cell>
          <cell r="N392">
            <v>7349.3</v>
          </cell>
          <cell r="O392">
            <v>618.4</v>
          </cell>
          <cell r="P392">
            <v>1125.7</v>
          </cell>
          <cell r="Q392">
            <v>1228.7950000000001</v>
          </cell>
          <cell r="R392">
            <v>4291.8</v>
          </cell>
          <cell r="S392">
            <v>980.8</v>
          </cell>
          <cell r="T392">
            <v>7270.804999999993</v>
          </cell>
          <cell r="U392">
            <v>65235</v>
          </cell>
        </row>
        <row r="393">
          <cell r="B393">
            <v>124173.36</v>
          </cell>
          <cell r="C393">
            <v>17314.96</v>
          </cell>
          <cell r="D393">
            <v>1834.13</v>
          </cell>
          <cell r="E393">
            <v>852.94</v>
          </cell>
          <cell r="F393">
            <v>4017.39</v>
          </cell>
          <cell r="G393">
            <v>9073.0499999999993</v>
          </cell>
          <cell r="H393">
            <v>4818.92</v>
          </cell>
          <cell r="I393">
            <v>30005.249999999971</v>
          </cell>
          <cell r="J393">
            <v>192090</v>
          </cell>
          <cell r="M393">
            <v>44892.2</v>
          </cell>
          <cell r="N393">
            <v>6709.86</v>
          </cell>
          <cell r="O393">
            <v>566.94000000000005</v>
          </cell>
          <cell r="P393">
            <v>361.88</v>
          </cell>
          <cell r="Q393">
            <v>1244.98</v>
          </cell>
          <cell r="R393">
            <v>3583.29</v>
          </cell>
          <cell r="S393">
            <v>1102.49</v>
          </cell>
          <cell r="T393">
            <v>10298.36</v>
          </cell>
          <cell r="U393">
            <v>68760</v>
          </cell>
        </row>
        <row r="394">
          <cell r="B394">
            <v>147224.13</v>
          </cell>
          <cell r="C394">
            <v>20361.41</v>
          </cell>
          <cell r="D394">
            <v>5935.91</v>
          </cell>
          <cell r="E394">
            <v>2129.4499999999998</v>
          </cell>
          <cell r="F394">
            <v>5404.29</v>
          </cell>
          <cell r="G394">
            <v>16461.11</v>
          </cell>
          <cell r="H394">
            <v>5407.51</v>
          </cell>
          <cell r="I394">
            <v>25035.189999999944</v>
          </cell>
          <cell r="J394">
            <v>227959</v>
          </cell>
          <cell r="M394">
            <v>48111.97</v>
          </cell>
          <cell r="N394">
            <v>7691.24</v>
          </cell>
          <cell r="O394">
            <v>775.12</v>
          </cell>
          <cell r="P394">
            <v>576.62</v>
          </cell>
          <cell r="Q394">
            <v>1343.39</v>
          </cell>
          <cell r="R394">
            <v>4547.2700000000004</v>
          </cell>
          <cell r="S394">
            <v>1099.6600000000001</v>
          </cell>
          <cell r="T394">
            <v>12313.729999999996</v>
          </cell>
          <cell r="U394">
            <v>76459</v>
          </cell>
        </row>
        <row r="395">
          <cell r="B395">
            <v>106548.28</v>
          </cell>
          <cell r="C395">
            <v>19936.79</v>
          </cell>
          <cell r="D395">
            <v>1479.65</v>
          </cell>
          <cell r="E395">
            <v>1228.0899999999999</v>
          </cell>
          <cell r="F395">
            <v>3875.41</v>
          </cell>
          <cell r="G395">
            <v>10272.290000000001</v>
          </cell>
          <cell r="H395">
            <v>3258.19</v>
          </cell>
          <cell r="I395">
            <v>20355.299999999988</v>
          </cell>
          <cell r="J395">
            <v>166954</v>
          </cell>
          <cell r="M395">
            <v>37055.26</v>
          </cell>
          <cell r="N395">
            <v>6791.44</v>
          </cell>
          <cell r="O395">
            <v>413.84</v>
          </cell>
          <cell r="P395">
            <v>421.02</v>
          </cell>
          <cell r="Q395">
            <v>1175.0899999999999</v>
          </cell>
          <cell r="R395">
            <v>3545.47</v>
          </cell>
          <cell r="S395">
            <v>879.12</v>
          </cell>
          <cell r="T395">
            <v>7398.760000000002</v>
          </cell>
          <cell r="U395">
            <v>57680</v>
          </cell>
        </row>
        <row r="396">
          <cell r="B396">
            <v>140802.5</v>
          </cell>
          <cell r="C396">
            <v>23332.18</v>
          </cell>
          <cell r="D396">
            <v>2574.91</v>
          </cell>
          <cell r="E396">
            <v>2536.63</v>
          </cell>
          <cell r="F396">
            <v>5234.92</v>
          </cell>
          <cell r="G396">
            <v>14218.98</v>
          </cell>
          <cell r="H396">
            <v>4735.0200000000004</v>
          </cell>
          <cell r="I396">
            <v>30485.859999999986</v>
          </cell>
          <cell r="J396">
            <v>223921</v>
          </cell>
          <cell r="M396">
            <v>48401.18</v>
          </cell>
          <cell r="N396">
            <v>8886.64</v>
          </cell>
          <cell r="O396">
            <v>742.86</v>
          </cell>
          <cell r="P396">
            <v>615.62</v>
          </cell>
          <cell r="Q396">
            <v>1586.84</v>
          </cell>
          <cell r="R396">
            <v>4508.21</v>
          </cell>
          <cell r="S396">
            <v>1380.48</v>
          </cell>
          <cell r="T396">
            <v>10250.169999999998</v>
          </cell>
          <cell r="U396">
            <v>76372</v>
          </cell>
        </row>
        <row r="397">
          <cell r="B397">
            <v>140021.89000000001</v>
          </cell>
          <cell r="C397">
            <v>17246.88</v>
          </cell>
          <cell r="D397">
            <v>2180.8000000000002</v>
          </cell>
          <cell r="E397">
            <v>1590.83</v>
          </cell>
          <cell r="F397">
            <v>4445.58</v>
          </cell>
          <cell r="G397">
            <v>10305.74</v>
          </cell>
          <cell r="H397">
            <v>5785.67</v>
          </cell>
          <cell r="I397">
            <v>31021.610000000015</v>
          </cell>
          <cell r="J397">
            <v>212599</v>
          </cell>
          <cell r="M397">
            <v>44375.32</v>
          </cell>
          <cell r="N397">
            <v>6437.23</v>
          </cell>
          <cell r="O397">
            <v>526.03</v>
          </cell>
          <cell r="P397">
            <v>372.25</v>
          </cell>
          <cell r="Q397">
            <v>1199.99</v>
          </cell>
          <cell r="R397">
            <v>3576.16</v>
          </cell>
          <cell r="S397">
            <v>1366.86</v>
          </cell>
          <cell r="T397">
            <v>9674.1600000000035</v>
          </cell>
          <cell r="U397">
            <v>67528</v>
          </cell>
        </row>
        <row r="398">
          <cell r="B398">
            <v>112182.39999999999</v>
          </cell>
          <cell r="C398">
            <v>17971.509999999998</v>
          </cell>
          <cell r="D398">
            <v>2151.41</v>
          </cell>
          <cell r="E398">
            <v>2766.47</v>
          </cell>
          <cell r="F398">
            <v>3163.33</v>
          </cell>
          <cell r="G398">
            <v>8910.86</v>
          </cell>
          <cell r="H398">
            <v>6140.15</v>
          </cell>
          <cell r="I398">
            <v>24842.870000000024</v>
          </cell>
          <cell r="J398">
            <v>178129</v>
          </cell>
          <cell r="M398">
            <v>37828.74</v>
          </cell>
          <cell r="N398">
            <v>7061.93</v>
          </cell>
          <cell r="O398">
            <v>507.52</v>
          </cell>
          <cell r="P398">
            <v>470.71</v>
          </cell>
          <cell r="Q398">
            <v>864.04</v>
          </cell>
          <cell r="R398">
            <v>3346.76</v>
          </cell>
          <cell r="S398">
            <v>1212.04</v>
          </cell>
          <cell r="T398">
            <v>8395.260000000002</v>
          </cell>
          <cell r="U398">
            <v>59687</v>
          </cell>
        </row>
        <row r="399">
          <cell r="B399">
            <v>112099</v>
          </cell>
          <cell r="C399">
            <v>14228</v>
          </cell>
          <cell r="D399">
            <v>2276</v>
          </cell>
          <cell r="E399">
            <v>1494</v>
          </cell>
          <cell r="F399">
            <v>2581</v>
          </cell>
          <cell r="G399">
            <v>9211</v>
          </cell>
          <cell r="H399">
            <v>3510</v>
          </cell>
          <cell r="I399">
            <v>20757</v>
          </cell>
          <cell r="J399">
            <v>166156</v>
          </cell>
          <cell r="M399">
            <v>32968</v>
          </cell>
          <cell r="N399">
            <v>5466</v>
          </cell>
          <cell r="O399">
            <v>692</v>
          </cell>
          <cell r="P399">
            <v>336</v>
          </cell>
          <cell r="Q399">
            <v>889</v>
          </cell>
          <cell r="R399">
            <v>3011</v>
          </cell>
          <cell r="S399">
            <v>971</v>
          </cell>
          <cell r="T399">
            <v>6256</v>
          </cell>
          <cell r="U399">
            <v>50589</v>
          </cell>
        </row>
        <row r="400">
          <cell r="B400">
            <v>107269</v>
          </cell>
          <cell r="C400">
            <v>15139</v>
          </cell>
          <cell r="D400">
            <v>2602</v>
          </cell>
          <cell r="E400">
            <v>1906</v>
          </cell>
          <cell r="F400">
            <v>2325</v>
          </cell>
          <cell r="G400">
            <v>7625</v>
          </cell>
          <cell r="H400">
            <v>3598</v>
          </cell>
          <cell r="I400">
            <v>15817</v>
          </cell>
          <cell r="J400">
            <v>156281</v>
          </cell>
          <cell r="M400">
            <v>35597</v>
          </cell>
          <cell r="N400">
            <v>5726</v>
          </cell>
          <cell r="O400">
            <v>483</v>
          </cell>
          <cell r="P400">
            <v>640</v>
          </cell>
          <cell r="Q400">
            <v>770</v>
          </cell>
          <cell r="R400">
            <v>3003</v>
          </cell>
          <cell r="S400">
            <v>919</v>
          </cell>
          <cell r="T400">
            <v>6439</v>
          </cell>
          <cell r="U400">
            <v>53577</v>
          </cell>
        </row>
        <row r="401">
          <cell r="B401">
            <v>89432</v>
          </cell>
          <cell r="C401">
            <v>15545</v>
          </cell>
          <cell r="D401">
            <v>1484</v>
          </cell>
          <cell r="E401">
            <v>1386</v>
          </cell>
          <cell r="F401">
            <v>2411</v>
          </cell>
          <cell r="G401">
            <v>8269</v>
          </cell>
          <cell r="H401">
            <v>3093</v>
          </cell>
          <cell r="I401">
            <v>18935</v>
          </cell>
          <cell r="J401">
            <v>140555</v>
          </cell>
          <cell r="M401">
            <v>30679</v>
          </cell>
          <cell r="N401">
            <v>5902</v>
          </cell>
          <cell r="O401">
            <v>419</v>
          </cell>
          <cell r="P401">
            <v>411</v>
          </cell>
          <cell r="Q401">
            <v>752</v>
          </cell>
          <cell r="R401">
            <v>3332</v>
          </cell>
          <cell r="S401">
            <v>788</v>
          </cell>
          <cell r="T401">
            <v>5798</v>
          </cell>
          <cell r="U401">
            <v>48081</v>
          </cell>
        </row>
        <row r="402">
          <cell r="B402">
            <v>91000</v>
          </cell>
          <cell r="C402">
            <v>12089</v>
          </cell>
          <cell r="D402">
            <v>740</v>
          </cell>
          <cell r="E402">
            <v>1050</v>
          </cell>
          <cell r="F402">
            <v>2434</v>
          </cell>
          <cell r="G402">
            <v>5396</v>
          </cell>
          <cell r="H402">
            <v>1209</v>
          </cell>
          <cell r="I402">
            <v>14237</v>
          </cell>
          <cell r="J402">
            <v>128155</v>
          </cell>
          <cell r="M402">
            <v>28546</v>
          </cell>
          <cell r="N402">
            <v>4612</v>
          </cell>
          <cell r="O402">
            <v>220</v>
          </cell>
          <cell r="P402">
            <v>274</v>
          </cell>
          <cell r="Q402">
            <v>798</v>
          </cell>
          <cell r="R402">
            <v>1831</v>
          </cell>
          <cell r="S402">
            <v>408</v>
          </cell>
          <cell r="T402">
            <v>5941</v>
          </cell>
          <cell r="U402">
            <v>42630</v>
          </cell>
        </row>
        <row r="403">
          <cell r="B403">
            <v>120625</v>
          </cell>
          <cell r="C403">
            <v>13200</v>
          </cell>
          <cell r="D403">
            <v>2366</v>
          </cell>
          <cell r="E403">
            <v>1600</v>
          </cell>
          <cell r="F403">
            <v>3337</v>
          </cell>
          <cell r="G403">
            <v>8302</v>
          </cell>
          <cell r="H403">
            <v>2831</v>
          </cell>
          <cell r="I403">
            <v>23558</v>
          </cell>
          <cell r="J403">
            <v>175819</v>
          </cell>
          <cell r="M403">
            <v>40003</v>
          </cell>
          <cell r="N403">
            <v>4931</v>
          </cell>
          <cell r="O403">
            <v>642</v>
          </cell>
          <cell r="P403">
            <v>464</v>
          </cell>
          <cell r="Q403">
            <v>1009</v>
          </cell>
          <cell r="R403">
            <v>3446</v>
          </cell>
          <cell r="S403">
            <v>778</v>
          </cell>
          <cell r="T403">
            <v>9111</v>
          </cell>
          <cell r="U403">
            <v>60384</v>
          </cell>
        </row>
        <row r="404">
          <cell r="B404">
            <v>100272</v>
          </cell>
          <cell r="C404">
            <v>12042</v>
          </cell>
          <cell r="D404">
            <v>1470</v>
          </cell>
          <cell r="E404">
            <v>1234</v>
          </cell>
          <cell r="F404">
            <v>2267</v>
          </cell>
          <cell r="G404">
            <v>8353</v>
          </cell>
          <cell r="H404">
            <v>1499</v>
          </cell>
          <cell r="I404">
            <v>13359</v>
          </cell>
          <cell r="J404">
            <v>140496</v>
          </cell>
          <cell r="M404">
            <v>32660</v>
          </cell>
          <cell r="N404">
            <v>4329</v>
          </cell>
          <cell r="O404">
            <v>467.33</v>
          </cell>
          <cell r="P404">
            <v>399.88</v>
          </cell>
          <cell r="Q404">
            <v>720</v>
          </cell>
          <cell r="R404">
            <v>3313</v>
          </cell>
          <cell r="S404">
            <v>516</v>
          </cell>
          <cell r="T404">
            <v>5789.7900000000009</v>
          </cell>
          <cell r="U404">
            <v>48195</v>
          </cell>
        </row>
        <row r="405">
          <cell r="B405">
            <v>113538</v>
          </cell>
          <cell r="C405">
            <v>14655</v>
          </cell>
          <cell r="D405">
            <v>1499</v>
          </cell>
          <cell r="E405">
            <v>1501</v>
          </cell>
          <cell r="F405">
            <v>2689</v>
          </cell>
          <cell r="G405">
            <v>6845</v>
          </cell>
          <cell r="H405">
            <v>3010</v>
          </cell>
          <cell r="I405">
            <v>19327</v>
          </cell>
          <cell r="J405">
            <v>163064</v>
          </cell>
          <cell r="M405">
            <v>38395</v>
          </cell>
          <cell r="N405">
            <v>5438</v>
          </cell>
          <cell r="O405">
            <v>447</v>
          </cell>
          <cell r="P405">
            <v>381</v>
          </cell>
          <cell r="Q405">
            <v>887</v>
          </cell>
          <cell r="R405">
            <v>3315</v>
          </cell>
          <cell r="S405">
            <v>808</v>
          </cell>
          <cell r="T405">
            <v>7526</v>
          </cell>
          <cell r="U405">
            <v>57197</v>
          </cell>
        </row>
        <row r="406">
          <cell r="B406">
            <v>92668</v>
          </cell>
          <cell r="C406">
            <v>13391</v>
          </cell>
          <cell r="D406">
            <v>1074</v>
          </cell>
          <cell r="E406">
            <v>1449</v>
          </cell>
          <cell r="F406">
            <v>2888</v>
          </cell>
          <cell r="G406">
            <v>6311</v>
          </cell>
          <cell r="H406">
            <v>2470</v>
          </cell>
          <cell r="I406">
            <v>13441</v>
          </cell>
          <cell r="J406">
            <v>133692</v>
          </cell>
          <cell r="M406">
            <v>33736</v>
          </cell>
          <cell r="N406">
            <v>4873</v>
          </cell>
          <cell r="O406">
            <v>405</v>
          </cell>
          <cell r="P406">
            <v>347.06</v>
          </cell>
          <cell r="Q406">
            <v>873</v>
          </cell>
          <cell r="R406">
            <v>2938</v>
          </cell>
          <cell r="S406">
            <v>850</v>
          </cell>
          <cell r="T406">
            <v>9785.9400000000023</v>
          </cell>
          <cell r="U406">
            <v>53808</v>
          </cell>
        </row>
        <row r="407">
          <cell r="B407">
            <v>94696</v>
          </cell>
          <cell r="C407">
            <v>19502</v>
          </cell>
          <cell r="D407">
            <v>2497</v>
          </cell>
          <cell r="E407">
            <v>680</v>
          </cell>
          <cell r="F407">
            <v>2746</v>
          </cell>
          <cell r="G407">
            <v>8796</v>
          </cell>
          <cell r="H407">
            <v>2979</v>
          </cell>
          <cell r="I407">
            <v>15821</v>
          </cell>
          <cell r="J407">
            <v>147717</v>
          </cell>
          <cell r="M407">
            <v>32652</v>
          </cell>
          <cell r="N407">
            <v>7279</v>
          </cell>
          <cell r="O407">
            <v>827</v>
          </cell>
          <cell r="P407">
            <v>298</v>
          </cell>
          <cell r="Q407">
            <v>907</v>
          </cell>
          <cell r="R407">
            <v>3440</v>
          </cell>
          <cell r="S407">
            <v>904</v>
          </cell>
          <cell r="T407">
            <v>6355</v>
          </cell>
          <cell r="U407">
            <v>52662</v>
          </cell>
        </row>
        <row r="408">
          <cell r="B408">
            <v>106102</v>
          </cell>
          <cell r="C408">
            <v>18735</v>
          </cell>
          <cell r="D408">
            <v>2990</v>
          </cell>
          <cell r="E408">
            <v>1302</v>
          </cell>
          <cell r="F408">
            <v>2958</v>
          </cell>
          <cell r="G408">
            <v>11132</v>
          </cell>
          <cell r="H408">
            <v>3379</v>
          </cell>
          <cell r="I408">
            <v>21840</v>
          </cell>
          <cell r="J408">
            <v>168438</v>
          </cell>
          <cell r="M408">
            <v>39992</v>
          </cell>
          <cell r="N408">
            <v>7367</v>
          </cell>
          <cell r="O408">
            <v>681</v>
          </cell>
          <cell r="P408">
            <v>353</v>
          </cell>
          <cell r="Q408">
            <v>951</v>
          </cell>
          <cell r="R408">
            <v>4314</v>
          </cell>
          <cell r="S408">
            <v>1080</v>
          </cell>
          <cell r="T408">
            <v>8422</v>
          </cell>
          <cell r="U408">
            <v>63160</v>
          </cell>
        </row>
        <row r="409">
          <cell r="B409">
            <v>108283</v>
          </cell>
          <cell r="C409">
            <v>15080</v>
          </cell>
          <cell r="D409">
            <v>1529</v>
          </cell>
          <cell r="E409">
            <v>753</v>
          </cell>
          <cell r="F409">
            <v>2105</v>
          </cell>
          <cell r="G409">
            <v>7808</v>
          </cell>
          <cell r="H409">
            <v>4286</v>
          </cell>
          <cell r="I409">
            <v>19927</v>
          </cell>
          <cell r="J409">
            <v>159771</v>
          </cell>
          <cell r="M409">
            <v>37883</v>
          </cell>
          <cell r="N409">
            <v>5908</v>
          </cell>
          <cell r="O409">
            <v>493</v>
          </cell>
          <cell r="P409">
            <v>228</v>
          </cell>
          <cell r="Q409">
            <v>710</v>
          </cell>
          <cell r="R409">
            <v>3202</v>
          </cell>
          <cell r="S409">
            <v>887</v>
          </cell>
          <cell r="T409">
            <v>8250</v>
          </cell>
          <cell r="U409">
            <v>57561</v>
          </cell>
        </row>
        <row r="410">
          <cell r="B410">
            <v>113957</v>
          </cell>
          <cell r="C410">
            <v>11451</v>
          </cell>
          <cell r="D410">
            <v>1598</v>
          </cell>
          <cell r="E410">
            <v>964</v>
          </cell>
          <cell r="F410">
            <v>2271</v>
          </cell>
          <cell r="G410">
            <v>7311</v>
          </cell>
          <cell r="H410">
            <v>3113</v>
          </cell>
          <cell r="I410">
            <v>13668</v>
          </cell>
          <cell r="J410">
            <v>154333</v>
          </cell>
          <cell r="M410">
            <v>39361</v>
          </cell>
          <cell r="N410">
            <v>4774</v>
          </cell>
          <cell r="O410">
            <v>480</v>
          </cell>
          <cell r="P410">
            <v>218</v>
          </cell>
          <cell r="Q410">
            <v>766</v>
          </cell>
          <cell r="R410">
            <v>2971</v>
          </cell>
          <cell r="S410">
            <v>927</v>
          </cell>
          <cell r="T410">
            <v>5638</v>
          </cell>
          <cell r="U410">
            <v>55135</v>
          </cell>
        </row>
        <row r="411">
          <cell r="B411">
            <v>100593</v>
          </cell>
          <cell r="C411">
            <v>10224</v>
          </cell>
          <cell r="D411">
            <v>1049</v>
          </cell>
          <cell r="E411">
            <v>1322</v>
          </cell>
          <cell r="F411">
            <v>2465</v>
          </cell>
          <cell r="G411">
            <v>6920</v>
          </cell>
          <cell r="H411">
            <v>3358</v>
          </cell>
          <cell r="I411">
            <v>14038</v>
          </cell>
          <cell r="J411">
            <v>139969</v>
          </cell>
          <cell r="M411">
            <v>32814</v>
          </cell>
          <cell r="N411">
            <v>3987</v>
          </cell>
          <cell r="O411">
            <v>337</v>
          </cell>
          <cell r="P411">
            <v>386</v>
          </cell>
          <cell r="Q411">
            <v>767</v>
          </cell>
          <cell r="R411">
            <v>3113</v>
          </cell>
          <cell r="S411">
            <v>834</v>
          </cell>
          <cell r="T411">
            <v>5263</v>
          </cell>
          <cell r="U411">
            <v>47501</v>
          </cell>
        </row>
        <row r="412">
          <cell r="B412">
            <v>110842</v>
          </cell>
          <cell r="C412">
            <v>12825</v>
          </cell>
          <cell r="D412">
            <v>934</v>
          </cell>
          <cell r="E412">
            <v>1369</v>
          </cell>
          <cell r="F412">
            <v>2757</v>
          </cell>
          <cell r="G412">
            <v>5371</v>
          </cell>
          <cell r="H412">
            <v>3261</v>
          </cell>
          <cell r="I412">
            <v>13581</v>
          </cell>
          <cell r="J412">
            <v>150940</v>
          </cell>
          <cell r="M412">
            <v>36012</v>
          </cell>
          <cell r="N412">
            <v>4595</v>
          </cell>
          <cell r="O412">
            <v>344</v>
          </cell>
          <cell r="P412">
            <v>409</v>
          </cell>
          <cell r="Q412">
            <v>884</v>
          </cell>
          <cell r="R412">
            <v>2314</v>
          </cell>
          <cell r="S412">
            <v>859</v>
          </cell>
          <cell r="T412">
            <v>5548</v>
          </cell>
          <cell r="U412">
            <v>50965</v>
          </cell>
        </row>
        <row r="413">
          <cell r="B413">
            <v>89739</v>
          </cell>
          <cell r="C413">
            <v>10447</v>
          </cell>
          <cell r="D413">
            <v>1116</v>
          </cell>
          <cell r="E413">
            <v>947</v>
          </cell>
          <cell r="F413">
            <v>2236</v>
          </cell>
          <cell r="G413">
            <v>5860</v>
          </cell>
          <cell r="H413">
            <v>2790</v>
          </cell>
          <cell r="I413">
            <v>10350</v>
          </cell>
          <cell r="J413">
            <v>123485</v>
          </cell>
          <cell r="M413">
            <v>27729</v>
          </cell>
          <cell r="N413">
            <v>3832</v>
          </cell>
          <cell r="O413">
            <v>328</v>
          </cell>
          <cell r="P413">
            <v>246</v>
          </cell>
          <cell r="Q413">
            <v>728</v>
          </cell>
          <cell r="R413">
            <v>2280</v>
          </cell>
          <cell r="S413">
            <v>659</v>
          </cell>
          <cell r="T413">
            <v>4533</v>
          </cell>
          <cell r="U413">
            <v>40335</v>
          </cell>
        </row>
        <row r="414">
          <cell r="B414">
            <v>92516</v>
          </cell>
          <cell r="C414">
            <v>9815</v>
          </cell>
          <cell r="D414">
            <v>908</v>
          </cell>
          <cell r="E414">
            <v>1654</v>
          </cell>
          <cell r="F414">
            <v>2874</v>
          </cell>
          <cell r="G414">
            <v>6895</v>
          </cell>
          <cell r="H414">
            <v>2186</v>
          </cell>
          <cell r="I414">
            <v>14566</v>
          </cell>
          <cell r="J414">
            <v>131414</v>
          </cell>
          <cell r="M414">
            <v>31367</v>
          </cell>
          <cell r="N414">
            <v>3779</v>
          </cell>
          <cell r="O414">
            <v>278</v>
          </cell>
          <cell r="P414">
            <v>534</v>
          </cell>
          <cell r="Q414">
            <v>958</v>
          </cell>
          <cell r="R414">
            <v>2483</v>
          </cell>
          <cell r="S414">
            <v>854</v>
          </cell>
          <cell r="T414">
            <v>5228</v>
          </cell>
          <cell r="U414">
            <v>45481</v>
          </cell>
        </row>
        <row r="415">
          <cell r="B415">
            <v>102206</v>
          </cell>
          <cell r="C415">
            <v>8818</v>
          </cell>
          <cell r="D415">
            <v>660</v>
          </cell>
          <cell r="E415">
            <v>810</v>
          </cell>
          <cell r="F415">
            <v>2515</v>
          </cell>
          <cell r="G415">
            <v>5178</v>
          </cell>
          <cell r="H415">
            <v>2544</v>
          </cell>
          <cell r="I415">
            <v>12659</v>
          </cell>
          <cell r="J415">
            <v>135390</v>
          </cell>
          <cell r="M415">
            <v>34823</v>
          </cell>
          <cell r="N415">
            <v>3885</v>
          </cell>
          <cell r="O415">
            <v>270</v>
          </cell>
          <cell r="P415">
            <v>265</v>
          </cell>
          <cell r="Q415">
            <v>892</v>
          </cell>
          <cell r="R415">
            <v>2269</v>
          </cell>
          <cell r="S415">
            <v>688</v>
          </cell>
          <cell r="T415">
            <v>5458</v>
          </cell>
          <cell r="U415">
            <v>48550</v>
          </cell>
        </row>
        <row r="416">
          <cell r="B416">
            <v>120544</v>
          </cell>
          <cell r="C416">
            <v>16318</v>
          </cell>
          <cell r="D416">
            <v>1717</v>
          </cell>
          <cell r="E416">
            <v>1255</v>
          </cell>
          <cell r="F416">
            <v>2598</v>
          </cell>
          <cell r="G416">
            <v>7027</v>
          </cell>
          <cell r="H416">
            <v>3943</v>
          </cell>
          <cell r="I416">
            <v>17929</v>
          </cell>
          <cell r="J416">
            <v>171331</v>
          </cell>
          <cell r="M416">
            <v>39587</v>
          </cell>
          <cell r="N416">
            <v>6153</v>
          </cell>
          <cell r="O416">
            <v>875</v>
          </cell>
          <cell r="P416">
            <v>350</v>
          </cell>
          <cell r="Q416">
            <v>903</v>
          </cell>
          <cell r="R416">
            <v>2911</v>
          </cell>
          <cell r="S416">
            <v>920</v>
          </cell>
          <cell r="T416">
            <v>6554</v>
          </cell>
          <cell r="U416">
            <v>58253</v>
          </cell>
        </row>
        <row r="417">
          <cell r="B417">
            <v>107049</v>
          </cell>
          <cell r="C417">
            <v>16143</v>
          </cell>
          <cell r="D417">
            <v>1157</v>
          </cell>
          <cell r="E417">
            <v>1295</v>
          </cell>
          <cell r="F417">
            <v>2131</v>
          </cell>
          <cell r="G417">
            <v>7335</v>
          </cell>
          <cell r="H417">
            <v>3388</v>
          </cell>
          <cell r="I417">
            <v>18025</v>
          </cell>
          <cell r="J417">
            <v>156523</v>
          </cell>
          <cell r="M417">
            <v>37151</v>
          </cell>
          <cell r="N417">
            <v>5596</v>
          </cell>
          <cell r="O417">
            <v>363</v>
          </cell>
          <cell r="P417">
            <v>331</v>
          </cell>
          <cell r="Q417">
            <v>675</v>
          </cell>
          <cell r="R417">
            <v>3588</v>
          </cell>
          <cell r="S417">
            <v>961</v>
          </cell>
          <cell r="T417">
            <v>8302</v>
          </cell>
          <cell r="U417">
            <v>56967</v>
          </cell>
        </row>
        <row r="418">
          <cell r="B418">
            <v>70708</v>
          </cell>
          <cell r="C418">
            <v>9893</v>
          </cell>
          <cell r="D418">
            <v>588</v>
          </cell>
          <cell r="E418">
            <v>1187</v>
          </cell>
          <cell r="F418">
            <v>2232</v>
          </cell>
          <cell r="G418">
            <v>6752</v>
          </cell>
          <cell r="H418">
            <v>3291</v>
          </cell>
          <cell r="I418">
            <v>13245</v>
          </cell>
          <cell r="J418">
            <v>107896</v>
          </cell>
          <cell r="M418">
            <v>24837</v>
          </cell>
          <cell r="N418">
            <v>3747</v>
          </cell>
          <cell r="O418">
            <v>203</v>
          </cell>
          <cell r="P418">
            <v>325</v>
          </cell>
          <cell r="Q418">
            <v>724</v>
          </cell>
          <cell r="R418">
            <v>2903</v>
          </cell>
          <cell r="S418">
            <v>706</v>
          </cell>
          <cell r="T418">
            <v>9499</v>
          </cell>
          <cell r="U418">
            <v>42944</v>
          </cell>
        </row>
        <row r="419">
          <cell r="B419">
            <v>139321</v>
          </cell>
          <cell r="C419">
            <v>19643</v>
          </cell>
          <cell r="D419">
            <v>1835</v>
          </cell>
          <cell r="E419">
            <v>1215</v>
          </cell>
          <cell r="F419">
            <v>3096</v>
          </cell>
          <cell r="G419">
            <v>10964</v>
          </cell>
          <cell r="H419">
            <v>4042</v>
          </cell>
          <cell r="I419">
            <v>21021</v>
          </cell>
          <cell r="J419">
            <v>201137</v>
          </cell>
          <cell r="M419">
            <v>46392</v>
          </cell>
          <cell r="N419">
            <v>7644</v>
          </cell>
          <cell r="O419">
            <v>421</v>
          </cell>
          <cell r="P419">
            <v>351</v>
          </cell>
          <cell r="Q419">
            <v>1064</v>
          </cell>
          <cell r="R419">
            <v>4814</v>
          </cell>
          <cell r="S419">
            <v>1328</v>
          </cell>
          <cell r="T419">
            <v>10250</v>
          </cell>
          <cell r="U419">
            <v>72264</v>
          </cell>
        </row>
        <row r="420">
          <cell r="B420">
            <v>130802</v>
          </cell>
          <cell r="C420">
            <v>16416</v>
          </cell>
          <cell r="D420">
            <v>1221</v>
          </cell>
          <cell r="E420">
            <v>1331</v>
          </cell>
          <cell r="F420">
            <v>2548</v>
          </cell>
          <cell r="G420">
            <v>10490</v>
          </cell>
          <cell r="H420">
            <v>3835</v>
          </cell>
          <cell r="I420">
            <v>15955</v>
          </cell>
          <cell r="J420">
            <v>182598</v>
          </cell>
          <cell r="M420">
            <v>44692</v>
          </cell>
          <cell r="N420">
            <v>6327</v>
          </cell>
          <cell r="O420">
            <v>374</v>
          </cell>
          <cell r="P420">
            <v>360</v>
          </cell>
          <cell r="Q420">
            <v>853</v>
          </cell>
          <cell r="R420">
            <v>4025</v>
          </cell>
          <cell r="S420">
            <v>1081</v>
          </cell>
          <cell r="T420">
            <v>7226</v>
          </cell>
          <cell r="U420">
            <v>64938</v>
          </cell>
        </row>
        <row r="421">
          <cell r="B421">
            <v>99648</v>
          </cell>
          <cell r="C421">
            <v>15531</v>
          </cell>
          <cell r="D421">
            <v>1778</v>
          </cell>
          <cell r="E421">
            <v>1320</v>
          </cell>
          <cell r="F421">
            <v>3336</v>
          </cell>
          <cell r="G421">
            <v>7984</v>
          </cell>
          <cell r="H421">
            <v>3369</v>
          </cell>
          <cell r="I421">
            <v>16055</v>
          </cell>
          <cell r="J421">
            <v>149021</v>
          </cell>
          <cell r="M421">
            <v>38903</v>
          </cell>
          <cell r="N421">
            <v>5737</v>
          </cell>
          <cell r="O421">
            <v>392</v>
          </cell>
          <cell r="P421">
            <v>363</v>
          </cell>
          <cell r="Q421">
            <v>1321</v>
          </cell>
          <cell r="R421">
            <v>3183</v>
          </cell>
          <cell r="S421">
            <v>958</v>
          </cell>
          <cell r="T421">
            <v>6673</v>
          </cell>
          <cell r="U421">
            <v>57530</v>
          </cell>
        </row>
        <row r="422">
          <cell r="B422">
            <v>116608</v>
          </cell>
          <cell r="C422">
            <v>14677</v>
          </cell>
          <cell r="D422">
            <v>2113</v>
          </cell>
          <cell r="E422">
            <v>1797</v>
          </cell>
          <cell r="F422">
            <v>2707</v>
          </cell>
          <cell r="G422">
            <v>10439</v>
          </cell>
          <cell r="H422">
            <v>4173</v>
          </cell>
          <cell r="I422">
            <v>18920</v>
          </cell>
          <cell r="J422">
            <v>171434</v>
          </cell>
          <cell r="M422">
            <v>39485</v>
          </cell>
          <cell r="N422">
            <v>5975</v>
          </cell>
          <cell r="O422">
            <v>963</v>
          </cell>
          <cell r="P422">
            <v>430</v>
          </cell>
          <cell r="Q422">
            <v>929</v>
          </cell>
          <cell r="R422">
            <v>4344</v>
          </cell>
          <cell r="S422">
            <v>1243</v>
          </cell>
          <cell r="T422">
            <v>6771</v>
          </cell>
          <cell r="U422">
            <v>60140</v>
          </cell>
        </row>
        <row r="423">
          <cell r="B423">
            <v>109426</v>
          </cell>
          <cell r="C423">
            <v>10413</v>
          </cell>
          <cell r="D423">
            <v>2684</v>
          </cell>
          <cell r="E423">
            <v>2096</v>
          </cell>
          <cell r="F423">
            <v>1184</v>
          </cell>
          <cell r="G423">
            <v>7259</v>
          </cell>
          <cell r="H423">
            <v>2442</v>
          </cell>
          <cell r="I423">
            <v>15146</v>
          </cell>
          <cell r="J423">
            <v>150650</v>
          </cell>
          <cell r="M423">
            <v>36082</v>
          </cell>
          <cell r="N423">
            <v>4096</v>
          </cell>
          <cell r="O423">
            <v>964</v>
          </cell>
          <cell r="P423">
            <v>548</v>
          </cell>
          <cell r="Q423">
            <v>431</v>
          </cell>
          <cell r="R423">
            <v>2831</v>
          </cell>
          <cell r="S423">
            <v>725</v>
          </cell>
          <cell r="T423">
            <v>6149</v>
          </cell>
          <cell r="U423">
            <v>51826</v>
          </cell>
        </row>
        <row r="424">
          <cell r="B424">
            <v>107185</v>
          </cell>
          <cell r="C424">
            <v>11620</v>
          </cell>
          <cell r="D424">
            <v>700</v>
          </cell>
          <cell r="E424">
            <v>1330</v>
          </cell>
          <cell r="F424">
            <v>2060</v>
          </cell>
          <cell r="G424">
            <v>7742</v>
          </cell>
          <cell r="H424">
            <v>2713</v>
          </cell>
          <cell r="I424">
            <v>16296</v>
          </cell>
          <cell r="J424">
            <v>149646</v>
          </cell>
          <cell r="M424">
            <v>34061</v>
          </cell>
          <cell r="N424">
            <v>5013</v>
          </cell>
          <cell r="O424">
            <v>215</v>
          </cell>
          <cell r="P424">
            <v>570</v>
          </cell>
          <cell r="Q424">
            <v>690</v>
          </cell>
          <cell r="R424">
            <v>2893</v>
          </cell>
          <cell r="S424">
            <v>1048</v>
          </cell>
          <cell r="T424">
            <v>6217</v>
          </cell>
          <cell r="U424">
            <v>50707</v>
          </cell>
        </row>
        <row r="425">
          <cell r="B425">
            <v>72558</v>
          </cell>
          <cell r="C425">
            <v>8858</v>
          </cell>
          <cell r="D425">
            <v>538</v>
          </cell>
          <cell r="E425">
            <v>1236</v>
          </cell>
          <cell r="F425">
            <v>1526</v>
          </cell>
          <cell r="G425">
            <v>5843</v>
          </cell>
          <cell r="H425">
            <v>1896</v>
          </cell>
          <cell r="I425">
            <v>10621</v>
          </cell>
          <cell r="J425">
            <v>103076</v>
          </cell>
          <cell r="M425">
            <v>23417</v>
          </cell>
          <cell r="N425">
            <v>3667</v>
          </cell>
          <cell r="O425">
            <v>202</v>
          </cell>
          <cell r="P425">
            <v>261</v>
          </cell>
          <cell r="Q425">
            <v>497</v>
          </cell>
          <cell r="R425">
            <v>2241</v>
          </cell>
          <cell r="S425">
            <v>759</v>
          </cell>
          <cell r="T425">
            <v>4064</v>
          </cell>
          <cell r="U425">
            <v>35108</v>
          </cell>
        </row>
        <row r="426">
          <cell r="B426">
            <v>91147</v>
          </cell>
          <cell r="C426">
            <v>11047</v>
          </cell>
          <cell r="D426">
            <v>496</v>
          </cell>
          <cell r="E426">
            <v>910</v>
          </cell>
          <cell r="F426">
            <v>1823</v>
          </cell>
          <cell r="G426">
            <v>6258</v>
          </cell>
          <cell r="H426">
            <v>2194</v>
          </cell>
          <cell r="I426">
            <v>12648</v>
          </cell>
          <cell r="J426">
            <v>126523</v>
          </cell>
          <cell r="M426">
            <v>30861</v>
          </cell>
          <cell r="N426">
            <v>4743</v>
          </cell>
          <cell r="O426">
            <v>246</v>
          </cell>
          <cell r="P426">
            <v>411</v>
          </cell>
          <cell r="Q426">
            <v>585</v>
          </cell>
          <cell r="R426">
            <v>2411</v>
          </cell>
          <cell r="S426">
            <v>754</v>
          </cell>
          <cell r="T426">
            <v>5160</v>
          </cell>
          <cell r="U426">
            <v>45171</v>
          </cell>
        </row>
        <row r="427">
          <cell r="B427">
            <v>94990</v>
          </cell>
          <cell r="C427">
            <v>13065</v>
          </cell>
          <cell r="D427">
            <v>470</v>
          </cell>
          <cell r="E427">
            <v>1018</v>
          </cell>
          <cell r="F427">
            <v>1451</v>
          </cell>
          <cell r="G427">
            <v>6859</v>
          </cell>
          <cell r="H427">
            <v>2928</v>
          </cell>
          <cell r="I427">
            <v>14060</v>
          </cell>
          <cell r="J427">
            <v>134841</v>
          </cell>
          <cell r="M427">
            <v>31649</v>
          </cell>
          <cell r="N427">
            <v>5741</v>
          </cell>
          <cell r="O427">
            <v>188</v>
          </cell>
          <cell r="P427">
            <v>285</v>
          </cell>
          <cell r="Q427">
            <v>512</v>
          </cell>
          <cell r="R427">
            <v>2832</v>
          </cell>
          <cell r="S427">
            <v>815</v>
          </cell>
          <cell r="T427">
            <v>6664</v>
          </cell>
          <cell r="U427">
            <v>48686</v>
          </cell>
        </row>
        <row r="428">
          <cell r="B428">
            <v>102681</v>
          </cell>
          <cell r="C428">
            <v>14025</v>
          </cell>
          <cell r="D428">
            <v>697</v>
          </cell>
          <cell r="E428">
            <v>450</v>
          </cell>
          <cell r="F428">
            <v>2283</v>
          </cell>
          <cell r="G428">
            <v>9544</v>
          </cell>
          <cell r="H428">
            <v>2692</v>
          </cell>
          <cell r="I428">
            <v>16066</v>
          </cell>
          <cell r="J428">
            <v>148438</v>
          </cell>
          <cell r="M428">
            <v>35414</v>
          </cell>
          <cell r="N428">
            <v>5145</v>
          </cell>
          <cell r="O428">
            <v>261</v>
          </cell>
          <cell r="P428">
            <v>178</v>
          </cell>
          <cell r="Q428">
            <v>805</v>
          </cell>
          <cell r="R428">
            <v>3520</v>
          </cell>
          <cell r="S428">
            <v>870</v>
          </cell>
          <cell r="T428">
            <v>6569</v>
          </cell>
          <cell r="U428">
            <v>52762</v>
          </cell>
        </row>
      </sheetData>
      <sheetData sheetId="13">
        <row r="159">
          <cell r="B159">
            <v>23471</v>
          </cell>
        </row>
        <row r="160">
          <cell r="B160">
            <v>21535</v>
          </cell>
          <cell r="C160">
            <v>5778</v>
          </cell>
          <cell r="D160">
            <v>5302</v>
          </cell>
          <cell r="E160">
            <v>3399</v>
          </cell>
          <cell r="F160">
            <v>2332</v>
          </cell>
          <cell r="G160">
            <v>1251</v>
          </cell>
          <cell r="H160">
            <v>1264</v>
          </cell>
          <cell r="I160">
            <v>449</v>
          </cell>
          <cell r="J160">
            <v>1776</v>
          </cell>
          <cell r="W160">
            <v>58235</v>
          </cell>
          <cell r="Z160">
            <v>8520432</v>
          </cell>
          <cell r="AA160">
            <v>1909795</v>
          </cell>
          <cell r="AB160">
            <v>1706557</v>
          </cell>
          <cell r="AC160">
            <v>971117</v>
          </cell>
          <cell r="AD160">
            <v>788089</v>
          </cell>
          <cell r="AE160">
            <v>362973</v>
          </cell>
          <cell r="AF160">
            <v>321603</v>
          </cell>
          <cell r="AG160">
            <v>317607</v>
          </cell>
          <cell r="AH160">
            <v>350257</v>
          </cell>
          <cell r="AU160">
            <v>20554028</v>
          </cell>
        </row>
        <row r="161">
          <cell r="B161">
            <v>35763</v>
          </cell>
          <cell r="C161">
            <v>5860</v>
          </cell>
          <cell r="D161">
            <v>6338</v>
          </cell>
          <cell r="E161">
            <v>4170</v>
          </cell>
          <cell r="F161">
            <v>3224</v>
          </cell>
          <cell r="G161">
            <v>1550</v>
          </cell>
          <cell r="H161">
            <v>2805</v>
          </cell>
          <cell r="I161">
            <v>811</v>
          </cell>
          <cell r="J161">
            <v>1714</v>
          </cell>
          <cell r="W161">
            <v>78708</v>
          </cell>
          <cell r="Z161">
            <v>15484486</v>
          </cell>
          <cell r="AA161">
            <v>1985647</v>
          </cell>
          <cell r="AB161">
            <v>2025208</v>
          </cell>
          <cell r="AC161">
            <v>1074582</v>
          </cell>
          <cell r="AD161">
            <v>1115192</v>
          </cell>
          <cell r="AE161">
            <v>448751</v>
          </cell>
          <cell r="AF161">
            <v>835610</v>
          </cell>
          <cell r="AG161">
            <v>399490</v>
          </cell>
          <cell r="AH161">
            <v>422007</v>
          </cell>
          <cell r="AU161">
            <v>29838114</v>
          </cell>
        </row>
        <row r="162">
          <cell r="B162">
            <v>29973</v>
          </cell>
          <cell r="C162">
            <v>9071</v>
          </cell>
          <cell r="D162">
            <v>5947</v>
          </cell>
          <cell r="E162">
            <v>3731</v>
          </cell>
          <cell r="F162">
            <v>1883</v>
          </cell>
          <cell r="G162">
            <v>1617</v>
          </cell>
          <cell r="H162">
            <v>1697</v>
          </cell>
          <cell r="I162">
            <v>767</v>
          </cell>
          <cell r="J162">
            <v>820</v>
          </cell>
          <cell r="W162">
            <v>72759</v>
          </cell>
          <cell r="Z162">
            <v>11453597</v>
          </cell>
          <cell r="AA162">
            <v>3119910</v>
          </cell>
          <cell r="AB162">
            <v>1791656</v>
          </cell>
          <cell r="AC162">
            <v>968961</v>
          </cell>
          <cell r="AD162">
            <v>641418</v>
          </cell>
          <cell r="AE162">
            <v>536103</v>
          </cell>
          <cell r="AF162">
            <v>462705</v>
          </cell>
          <cell r="AG162">
            <v>532041</v>
          </cell>
          <cell r="AH162">
            <v>219627</v>
          </cell>
          <cell r="AU162">
            <v>25055482</v>
          </cell>
        </row>
        <row r="163">
          <cell r="B163">
            <v>24372</v>
          </cell>
          <cell r="C163">
            <v>6627</v>
          </cell>
          <cell r="D163">
            <v>6225</v>
          </cell>
          <cell r="E163">
            <v>3861</v>
          </cell>
          <cell r="F163">
            <v>1741</v>
          </cell>
          <cell r="G163">
            <v>2589</v>
          </cell>
          <cell r="H163">
            <v>1686</v>
          </cell>
          <cell r="I163">
            <v>904</v>
          </cell>
          <cell r="J163">
            <v>931</v>
          </cell>
          <cell r="W163">
            <v>65361</v>
          </cell>
          <cell r="Z163">
            <v>7018953</v>
          </cell>
          <cell r="AA163">
            <v>2260068</v>
          </cell>
          <cell r="AB163">
            <v>1932547</v>
          </cell>
          <cell r="AC163">
            <v>944405</v>
          </cell>
          <cell r="AD163">
            <v>531673</v>
          </cell>
          <cell r="AE163">
            <v>677048</v>
          </cell>
          <cell r="AF163">
            <v>504347</v>
          </cell>
          <cell r="AG163">
            <v>666726</v>
          </cell>
          <cell r="AH163">
            <v>185612</v>
          </cell>
          <cell r="AU163">
            <v>20853614</v>
          </cell>
        </row>
        <row r="164">
          <cell r="B164">
            <v>26235</v>
          </cell>
          <cell r="C164">
            <v>7323</v>
          </cell>
          <cell r="D164">
            <v>7132</v>
          </cell>
          <cell r="E164">
            <v>4840</v>
          </cell>
          <cell r="F164">
            <v>3265</v>
          </cell>
          <cell r="G164">
            <v>2017</v>
          </cell>
          <cell r="H164">
            <v>2813</v>
          </cell>
          <cell r="I164">
            <v>1552</v>
          </cell>
          <cell r="J164">
            <v>1919</v>
          </cell>
          <cell r="W164">
            <v>75575</v>
          </cell>
          <cell r="Z164">
            <v>7179552</v>
          </cell>
          <cell r="AA164">
            <v>2691702</v>
          </cell>
          <cell r="AB164">
            <v>2303274</v>
          </cell>
          <cell r="AC164">
            <v>1202681</v>
          </cell>
          <cell r="AD164">
            <v>1167932</v>
          </cell>
          <cell r="AE164">
            <v>438390</v>
          </cell>
          <cell r="AF164">
            <v>746964</v>
          </cell>
          <cell r="AG164">
            <v>1030431</v>
          </cell>
          <cell r="AH164">
            <v>460295</v>
          </cell>
          <cell r="AU164">
            <v>24153591</v>
          </cell>
        </row>
        <row r="165">
          <cell r="B165">
            <v>20387</v>
          </cell>
          <cell r="C165">
            <v>7197</v>
          </cell>
          <cell r="D165">
            <v>5771</v>
          </cell>
          <cell r="E165">
            <v>5023</v>
          </cell>
          <cell r="F165">
            <v>3112</v>
          </cell>
          <cell r="G165">
            <v>1450</v>
          </cell>
          <cell r="H165">
            <v>2419</v>
          </cell>
          <cell r="I165">
            <v>1111</v>
          </cell>
          <cell r="J165">
            <v>1552</v>
          </cell>
          <cell r="W165">
            <v>67400</v>
          </cell>
          <cell r="Z165">
            <v>5085172</v>
          </cell>
          <cell r="AA165">
            <v>2418400</v>
          </cell>
          <cell r="AB165">
            <v>1693534</v>
          </cell>
          <cell r="AC165">
            <v>1343450</v>
          </cell>
          <cell r="AD165">
            <v>1105216</v>
          </cell>
          <cell r="AE165">
            <v>340045</v>
          </cell>
          <cell r="AF165">
            <v>704692</v>
          </cell>
          <cell r="AG165">
            <v>697406</v>
          </cell>
          <cell r="AH165">
            <v>295156</v>
          </cell>
          <cell r="AU165">
            <v>20701087</v>
          </cell>
        </row>
        <row r="166">
          <cell r="B166">
            <v>17130</v>
          </cell>
          <cell r="C166">
            <v>6640</v>
          </cell>
          <cell r="D166">
            <v>6574</v>
          </cell>
          <cell r="E166">
            <v>5596</v>
          </cell>
          <cell r="F166">
            <v>3346</v>
          </cell>
          <cell r="G166">
            <v>1108</v>
          </cell>
          <cell r="H166">
            <v>2759</v>
          </cell>
          <cell r="I166">
            <v>937</v>
          </cell>
          <cell r="J166">
            <v>1160</v>
          </cell>
          <cell r="W166">
            <v>62237</v>
          </cell>
          <cell r="Z166">
            <v>4127887</v>
          </cell>
          <cell r="AA166">
            <v>2244564</v>
          </cell>
          <cell r="AB166">
            <v>2138534</v>
          </cell>
          <cell r="AC166">
            <v>1510942</v>
          </cell>
          <cell r="AD166">
            <v>1283037</v>
          </cell>
          <cell r="AE166">
            <v>285307</v>
          </cell>
          <cell r="AF166">
            <v>784920</v>
          </cell>
          <cell r="AG166">
            <v>913428</v>
          </cell>
          <cell r="AH166">
            <v>157694</v>
          </cell>
          <cell r="AU166">
            <v>19909578</v>
          </cell>
        </row>
        <row r="167">
          <cell r="B167">
            <v>27145</v>
          </cell>
          <cell r="C167">
            <v>7473</v>
          </cell>
          <cell r="D167">
            <v>8363</v>
          </cell>
          <cell r="E167">
            <v>5328</v>
          </cell>
          <cell r="F167">
            <v>2353</v>
          </cell>
          <cell r="G167">
            <v>1599</v>
          </cell>
          <cell r="H167">
            <v>2049</v>
          </cell>
          <cell r="I167">
            <v>1189</v>
          </cell>
          <cell r="J167">
            <v>1374</v>
          </cell>
          <cell r="W167">
            <v>76929</v>
          </cell>
          <cell r="Z167">
            <v>6903362</v>
          </cell>
          <cell r="AA167">
            <v>2497490</v>
          </cell>
          <cell r="AB167">
            <v>2443783</v>
          </cell>
          <cell r="AC167">
            <v>1380687</v>
          </cell>
          <cell r="AD167">
            <v>783577</v>
          </cell>
          <cell r="AE167">
            <v>417174</v>
          </cell>
          <cell r="AF167">
            <v>588062</v>
          </cell>
          <cell r="AG167">
            <v>556661</v>
          </cell>
          <cell r="AH167">
            <v>254009</v>
          </cell>
          <cell r="AU167">
            <v>22377080</v>
          </cell>
        </row>
        <row r="168">
          <cell r="B168">
            <v>25802</v>
          </cell>
          <cell r="C168">
            <v>9373</v>
          </cell>
          <cell r="D168">
            <v>7252</v>
          </cell>
          <cell r="E168">
            <v>5124</v>
          </cell>
          <cell r="F168">
            <v>5250</v>
          </cell>
          <cell r="G168">
            <v>1629</v>
          </cell>
          <cell r="H168">
            <v>1270</v>
          </cell>
          <cell r="I168">
            <v>795</v>
          </cell>
          <cell r="J168">
            <v>1495</v>
          </cell>
          <cell r="W168">
            <v>80016</v>
          </cell>
          <cell r="Z168">
            <v>7626464</v>
          </cell>
          <cell r="AA168">
            <v>3018705</v>
          </cell>
          <cell r="AB168">
            <v>2048153</v>
          </cell>
          <cell r="AC168">
            <v>1388005</v>
          </cell>
          <cell r="AD168">
            <v>1446596</v>
          </cell>
          <cell r="AE168">
            <v>376900</v>
          </cell>
          <cell r="AF168">
            <v>325244</v>
          </cell>
          <cell r="AG168">
            <v>417276</v>
          </cell>
          <cell r="AH168">
            <v>327901</v>
          </cell>
          <cell r="AU168">
            <v>23831472</v>
          </cell>
        </row>
        <row r="169">
          <cell r="B169">
            <v>23579</v>
          </cell>
          <cell r="C169">
            <v>6722</v>
          </cell>
          <cell r="D169">
            <v>5229</v>
          </cell>
          <cell r="E169">
            <v>3123</v>
          </cell>
          <cell r="F169">
            <v>2504</v>
          </cell>
          <cell r="G169">
            <v>2532</v>
          </cell>
          <cell r="H169">
            <v>804</v>
          </cell>
          <cell r="I169">
            <v>909</v>
          </cell>
          <cell r="J169">
            <v>1447</v>
          </cell>
          <cell r="W169">
            <v>61750</v>
          </cell>
          <cell r="Z169">
            <v>6802205</v>
          </cell>
          <cell r="AA169">
            <v>2483384</v>
          </cell>
          <cell r="AB169">
            <v>1500800</v>
          </cell>
          <cell r="AC169">
            <v>840945</v>
          </cell>
          <cell r="AD169">
            <v>962312</v>
          </cell>
          <cell r="AE169">
            <v>685597</v>
          </cell>
          <cell r="AF169">
            <v>195525</v>
          </cell>
          <cell r="AG169">
            <v>793050</v>
          </cell>
          <cell r="AH169">
            <v>324089</v>
          </cell>
          <cell r="AU169">
            <v>20802123</v>
          </cell>
        </row>
        <row r="170">
          <cell r="B170">
            <v>24687</v>
          </cell>
          <cell r="C170">
            <v>7639</v>
          </cell>
          <cell r="D170">
            <v>4055</v>
          </cell>
          <cell r="E170">
            <v>2912</v>
          </cell>
          <cell r="F170">
            <v>2232</v>
          </cell>
          <cell r="G170">
            <v>2188</v>
          </cell>
          <cell r="H170">
            <v>1279</v>
          </cell>
          <cell r="I170">
            <v>510</v>
          </cell>
          <cell r="J170">
            <v>1022</v>
          </cell>
          <cell r="W170">
            <v>62941</v>
          </cell>
          <cell r="Z170">
            <v>7671541</v>
          </cell>
          <cell r="AA170">
            <v>2829377</v>
          </cell>
          <cell r="AB170">
            <v>1391119</v>
          </cell>
          <cell r="AC170">
            <v>697908</v>
          </cell>
          <cell r="AD170">
            <v>748137</v>
          </cell>
          <cell r="AE170">
            <v>434318</v>
          </cell>
          <cell r="AF170">
            <v>346556</v>
          </cell>
          <cell r="AG170">
            <v>606547</v>
          </cell>
          <cell r="AH170">
            <v>240499</v>
          </cell>
          <cell r="AU170">
            <v>21076909</v>
          </cell>
        </row>
        <row r="171">
          <cell r="B171">
            <v>22761</v>
          </cell>
          <cell r="C171">
            <v>5849</v>
          </cell>
          <cell r="D171">
            <v>4739</v>
          </cell>
          <cell r="E171">
            <v>1594</v>
          </cell>
          <cell r="F171">
            <v>1953</v>
          </cell>
          <cell r="G171">
            <v>1241</v>
          </cell>
          <cell r="H171">
            <v>1426</v>
          </cell>
          <cell r="I171">
            <v>435</v>
          </cell>
          <cell r="J171">
            <v>624</v>
          </cell>
          <cell r="W171">
            <v>52998</v>
          </cell>
          <cell r="Z171">
            <v>7529489</v>
          </cell>
          <cell r="AA171">
            <v>2409602</v>
          </cell>
          <cell r="AB171">
            <v>1495115</v>
          </cell>
          <cell r="AC171">
            <v>411709</v>
          </cell>
          <cell r="AD171">
            <v>608066</v>
          </cell>
          <cell r="AE171">
            <v>372624</v>
          </cell>
          <cell r="AF171">
            <v>438955</v>
          </cell>
          <cell r="AG171">
            <v>445309</v>
          </cell>
          <cell r="AH171">
            <v>181892</v>
          </cell>
          <cell r="AU171">
            <v>18903240</v>
          </cell>
        </row>
        <row r="172">
          <cell r="B172">
            <v>23518</v>
          </cell>
          <cell r="C172">
            <v>7376</v>
          </cell>
          <cell r="D172">
            <v>4945</v>
          </cell>
          <cell r="E172">
            <v>1876</v>
          </cell>
          <cell r="F172">
            <v>1852</v>
          </cell>
          <cell r="G172">
            <v>1227</v>
          </cell>
          <cell r="H172">
            <v>2110</v>
          </cell>
          <cell r="I172">
            <v>580</v>
          </cell>
          <cell r="J172">
            <v>1113</v>
          </cell>
          <cell r="W172">
            <v>58539</v>
          </cell>
          <cell r="Z172">
            <v>7137882</v>
          </cell>
          <cell r="AA172">
            <v>2594444</v>
          </cell>
          <cell r="AB172">
            <v>1572503</v>
          </cell>
          <cell r="AC172">
            <v>531990</v>
          </cell>
          <cell r="AD172">
            <v>715318</v>
          </cell>
          <cell r="AE172">
            <v>329283</v>
          </cell>
          <cell r="AF172">
            <v>667096</v>
          </cell>
          <cell r="AG172">
            <v>762116</v>
          </cell>
          <cell r="AH172">
            <v>241792</v>
          </cell>
          <cell r="AU172">
            <v>20367210</v>
          </cell>
        </row>
        <row r="173">
          <cell r="B173">
            <v>24444</v>
          </cell>
          <cell r="C173">
            <v>7973</v>
          </cell>
          <cell r="D173">
            <v>5697</v>
          </cell>
          <cell r="E173">
            <v>3384</v>
          </cell>
          <cell r="F173">
            <v>2832</v>
          </cell>
          <cell r="G173">
            <v>1301</v>
          </cell>
          <cell r="H173">
            <v>1502</v>
          </cell>
          <cell r="I173">
            <v>1177</v>
          </cell>
          <cell r="J173">
            <v>1749</v>
          </cell>
          <cell r="W173">
            <v>67673</v>
          </cell>
          <cell r="Z173">
            <v>6383540</v>
          </cell>
          <cell r="AA173">
            <v>2604023</v>
          </cell>
          <cell r="AB173">
            <v>1638307</v>
          </cell>
          <cell r="AC173">
            <v>1032821</v>
          </cell>
          <cell r="AD173">
            <v>1007751</v>
          </cell>
          <cell r="AE173">
            <v>335138</v>
          </cell>
          <cell r="AF173">
            <v>414675</v>
          </cell>
          <cell r="AG173">
            <v>1479239</v>
          </cell>
          <cell r="AH173">
            <v>330327</v>
          </cell>
          <cell r="AU173">
            <v>21185338</v>
          </cell>
        </row>
        <row r="174">
          <cell r="B174">
            <v>24660</v>
          </cell>
          <cell r="C174">
            <v>6711</v>
          </cell>
          <cell r="D174">
            <v>6176</v>
          </cell>
          <cell r="E174">
            <v>3630</v>
          </cell>
          <cell r="F174">
            <v>4044</v>
          </cell>
          <cell r="G174">
            <v>1891</v>
          </cell>
          <cell r="H174">
            <v>1167</v>
          </cell>
          <cell r="I174">
            <v>1217</v>
          </cell>
          <cell r="J174">
            <v>1452</v>
          </cell>
          <cell r="W174">
            <v>67560</v>
          </cell>
          <cell r="Z174">
            <v>6276799</v>
          </cell>
          <cell r="AA174">
            <v>2069543</v>
          </cell>
          <cell r="AB174">
            <v>2096719</v>
          </cell>
          <cell r="AC174">
            <v>1045300</v>
          </cell>
          <cell r="AD174">
            <v>1198017</v>
          </cell>
          <cell r="AE174">
            <v>493479</v>
          </cell>
          <cell r="AF174">
            <v>269065</v>
          </cell>
          <cell r="AG174">
            <v>1349688</v>
          </cell>
          <cell r="AH174">
            <v>341278</v>
          </cell>
          <cell r="AU174">
            <v>21050681</v>
          </cell>
        </row>
        <row r="175">
          <cell r="B175">
            <v>25771</v>
          </cell>
          <cell r="C175">
            <v>7034</v>
          </cell>
          <cell r="D175">
            <v>6374</v>
          </cell>
          <cell r="E175">
            <v>4111</v>
          </cell>
          <cell r="F175">
            <v>2327</v>
          </cell>
          <cell r="G175">
            <v>2367</v>
          </cell>
          <cell r="H175">
            <v>2934</v>
          </cell>
          <cell r="I175">
            <v>1438</v>
          </cell>
          <cell r="J175">
            <v>1047</v>
          </cell>
          <cell r="W175">
            <v>74594</v>
          </cell>
          <cell r="Z175">
            <v>6137936</v>
          </cell>
          <cell r="AA175">
            <v>2431502</v>
          </cell>
          <cell r="AB175">
            <v>2155255</v>
          </cell>
          <cell r="AC175">
            <v>1329726</v>
          </cell>
          <cell r="AD175">
            <v>741874</v>
          </cell>
          <cell r="AE175">
            <v>557665</v>
          </cell>
          <cell r="AF175">
            <v>761121</v>
          </cell>
          <cell r="AG175">
            <v>1696312</v>
          </cell>
          <cell r="AH175">
            <v>239835</v>
          </cell>
          <cell r="AU175">
            <v>23369855</v>
          </cell>
        </row>
        <row r="176">
          <cell r="B176">
            <v>18000</v>
          </cell>
          <cell r="C176">
            <v>6044</v>
          </cell>
          <cell r="D176">
            <v>5129</v>
          </cell>
          <cell r="E176">
            <v>3621</v>
          </cell>
          <cell r="F176">
            <v>1674</v>
          </cell>
          <cell r="G176">
            <v>1281</v>
          </cell>
          <cell r="H176">
            <v>889</v>
          </cell>
          <cell r="I176">
            <v>1566</v>
          </cell>
          <cell r="J176">
            <v>843</v>
          </cell>
          <cell r="W176">
            <v>53729</v>
          </cell>
          <cell r="Z176">
            <v>4204889</v>
          </cell>
          <cell r="AA176">
            <v>2138595</v>
          </cell>
          <cell r="AB176">
            <v>1816388</v>
          </cell>
          <cell r="AC176">
            <v>1228335</v>
          </cell>
          <cell r="AD176">
            <v>631050</v>
          </cell>
          <cell r="AE176">
            <v>315979</v>
          </cell>
          <cell r="AF176">
            <v>168441</v>
          </cell>
          <cell r="AG176">
            <v>1663516</v>
          </cell>
          <cell r="AH176">
            <v>145452</v>
          </cell>
          <cell r="AU176">
            <v>17637896</v>
          </cell>
        </row>
        <row r="177">
          <cell r="B177">
            <v>19890</v>
          </cell>
          <cell r="C177">
            <v>7626</v>
          </cell>
          <cell r="D177">
            <v>4599</v>
          </cell>
          <cell r="E177">
            <v>4703</v>
          </cell>
          <cell r="F177">
            <v>2520</v>
          </cell>
          <cell r="G177">
            <v>1739</v>
          </cell>
          <cell r="H177">
            <v>2489</v>
          </cell>
          <cell r="I177">
            <v>1742</v>
          </cell>
          <cell r="J177">
            <v>1333</v>
          </cell>
          <cell r="W177">
            <v>62908</v>
          </cell>
          <cell r="Z177">
            <v>4501957</v>
          </cell>
          <cell r="AA177">
            <v>2408334</v>
          </cell>
          <cell r="AB177">
            <v>1228899</v>
          </cell>
          <cell r="AC177">
            <v>1510570</v>
          </cell>
          <cell r="AD177">
            <v>931535</v>
          </cell>
          <cell r="AE177">
            <v>482917</v>
          </cell>
          <cell r="AF177">
            <v>721336</v>
          </cell>
          <cell r="AG177">
            <v>1587635</v>
          </cell>
          <cell r="AH177">
            <v>336353</v>
          </cell>
          <cell r="AU177">
            <v>20532013</v>
          </cell>
        </row>
        <row r="178">
          <cell r="B178">
            <v>28043</v>
          </cell>
          <cell r="C178">
            <v>8792</v>
          </cell>
          <cell r="D178">
            <v>6980</v>
          </cell>
          <cell r="E178">
            <v>5168</v>
          </cell>
          <cell r="F178">
            <v>2313</v>
          </cell>
          <cell r="G178">
            <v>2823</v>
          </cell>
          <cell r="H178">
            <v>5054</v>
          </cell>
          <cell r="I178">
            <v>1426</v>
          </cell>
          <cell r="J178">
            <v>1314</v>
          </cell>
          <cell r="W178">
            <v>83646</v>
          </cell>
          <cell r="Z178">
            <v>6436916</v>
          </cell>
          <cell r="AA178">
            <v>3148378</v>
          </cell>
          <cell r="AB178">
            <v>2012158</v>
          </cell>
          <cell r="AC178">
            <v>1591148</v>
          </cell>
          <cell r="AD178">
            <v>767598</v>
          </cell>
          <cell r="AE178">
            <v>601189</v>
          </cell>
          <cell r="AF178">
            <v>1504137</v>
          </cell>
          <cell r="AG178">
            <v>973629</v>
          </cell>
          <cell r="AH178">
            <v>268771</v>
          </cell>
          <cell r="AU178">
            <v>25890735</v>
          </cell>
        </row>
        <row r="179">
          <cell r="B179">
            <v>25997</v>
          </cell>
          <cell r="C179">
            <v>9150</v>
          </cell>
          <cell r="D179">
            <v>6024</v>
          </cell>
          <cell r="E179">
            <v>6067</v>
          </cell>
          <cell r="F179">
            <v>4075</v>
          </cell>
          <cell r="G179">
            <v>2114</v>
          </cell>
          <cell r="H179">
            <v>5152</v>
          </cell>
          <cell r="I179">
            <v>1707</v>
          </cell>
          <cell r="J179">
            <v>1778</v>
          </cell>
          <cell r="W179">
            <v>82739</v>
          </cell>
          <cell r="Z179">
            <v>6405374</v>
          </cell>
          <cell r="AA179">
            <v>3005755</v>
          </cell>
          <cell r="AB179">
            <v>1867456</v>
          </cell>
          <cell r="AC179">
            <v>2055090</v>
          </cell>
          <cell r="AD179">
            <v>1238995</v>
          </cell>
          <cell r="AE179">
            <v>483495</v>
          </cell>
          <cell r="AF179">
            <v>1490546</v>
          </cell>
          <cell r="AG179">
            <v>1271541</v>
          </cell>
          <cell r="AH179">
            <v>341960</v>
          </cell>
          <cell r="AU179">
            <v>25786911</v>
          </cell>
        </row>
        <row r="180">
          <cell r="B180">
            <v>26282</v>
          </cell>
          <cell r="C180">
            <v>8570</v>
          </cell>
          <cell r="D180">
            <v>7230</v>
          </cell>
          <cell r="E180">
            <v>5164</v>
          </cell>
          <cell r="F180">
            <v>4451</v>
          </cell>
          <cell r="G180">
            <v>1808</v>
          </cell>
          <cell r="H180">
            <v>1905</v>
          </cell>
          <cell r="I180">
            <v>1914</v>
          </cell>
          <cell r="J180">
            <v>1508</v>
          </cell>
          <cell r="W180">
            <v>77885</v>
          </cell>
          <cell r="Z180">
            <v>7058037</v>
          </cell>
          <cell r="AA180">
            <v>3361186</v>
          </cell>
          <cell r="AB180">
            <v>1922880</v>
          </cell>
          <cell r="AC180">
            <v>1585286</v>
          </cell>
          <cell r="AD180">
            <v>1281530</v>
          </cell>
          <cell r="AE180">
            <v>447246</v>
          </cell>
          <cell r="AF180">
            <v>511207</v>
          </cell>
          <cell r="AG180">
            <v>1522384</v>
          </cell>
          <cell r="AH180">
            <v>287839</v>
          </cell>
          <cell r="AU180">
            <v>24075221</v>
          </cell>
        </row>
        <row r="181">
          <cell r="B181">
            <v>25707</v>
          </cell>
          <cell r="C181">
            <v>7759</v>
          </cell>
          <cell r="D181">
            <v>4424</v>
          </cell>
          <cell r="E181">
            <v>4098</v>
          </cell>
          <cell r="F181">
            <v>3501</v>
          </cell>
          <cell r="G181">
            <v>2284</v>
          </cell>
          <cell r="H181">
            <v>1429</v>
          </cell>
          <cell r="I181">
            <v>1609</v>
          </cell>
          <cell r="J181">
            <v>568</v>
          </cell>
          <cell r="W181">
            <v>67423</v>
          </cell>
          <cell r="Z181">
            <v>6056025</v>
          </cell>
          <cell r="AA181">
            <v>2862304</v>
          </cell>
          <cell r="AB181">
            <v>1358473</v>
          </cell>
          <cell r="AC181">
            <v>1239545</v>
          </cell>
          <cell r="AD181">
            <v>1097800</v>
          </cell>
          <cell r="AE181">
            <v>586845</v>
          </cell>
          <cell r="AF181">
            <v>322612</v>
          </cell>
          <cell r="AG181">
            <v>595475</v>
          </cell>
          <cell r="AH181">
            <v>145819</v>
          </cell>
          <cell r="AU181">
            <v>19532341</v>
          </cell>
        </row>
        <row r="182">
          <cell r="B182">
            <v>27239</v>
          </cell>
          <cell r="C182">
            <v>6683</v>
          </cell>
          <cell r="D182">
            <v>4663</v>
          </cell>
          <cell r="E182">
            <v>3208</v>
          </cell>
          <cell r="F182">
            <v>2090</v>
          </cell>
          <cell r="G182">
            <v>2982</v>
          </cell>
          <cell r="H182">
            <v>741</v>
          </cell>
          <cell r="I182">
            <v>1590</v>
          </cell>
          <cell r="J182">
            <v>1346</v>
          </cell>
          <cell r="W182">
            <v>67132</v>
          </cell>
          <cell r="Z182">
            <v>7753002</v>
          </cell>
          <cell r="AA182">
            <v>2305288</v>
          </cell>
          <cell r="AB182">
            <v>1336943</v>
          </cell>
          <cell r="AC182">
            <v>1011442</v>
          </cell>
          <cell r="AD182">
            <v>667584</v>
          </cell>
          <cell r="AE182">
            <v>762730</v>
          </cell>
          <cell r="AF182">
            <v>163407</v>
          </cell>
          <cell r="AG182">
            <v>640618</v>
          </cell>
          <cell r="AH182">
            <v>332836</v>
          </cell>
          <cell r="AU182">
            <v>20926569</v>
          </cell>
        </row>
        <row r="183">
          <cell r="B183">
            <v>23348</v>
          </cell>
          <cell r="C183">
            <v>7408</v>
          </cell>
          <cell r="D183">
            <v>4831</v>
          </cell>
          <cell r="E183">
            <v>2332</v>
          </cell>
          <cell r="F183">
            <v>2468</v>
          </cell>
          <cell r="G183">
            <v>1022</v>
          </cell>
          <cell r="H183">
            <v>916</v>
          </cell>
          <cell r="I183">
            <v>1238</v>
          </cell>
          <cell r="J183">
            <v>825</v>
          </cell>
          <cell r="W183">
            <v>57270</v>
          </cell>
          <cell r="Z183">
            <v>6803991</v>
          </cell>
          <cell r="AA183">
            <v>2992741</v>
          </cell>
          <cell r="AB183">
            <v>1377533</v>
          </cell>
          <cell r="AC183">
            <v>742497</v>
          </cell>
          <cell r="AD183">
            <v>785810</v>
          </cell>
          <cell r="AE183">
            <v>279074</v>
          </cell>
          <cell r="AG183">
            <v>811986</v>
          </cell>
          <cell r="AH183">
            <v>176000</v>
          </cell>
          <cell r="AU183">
            <v>18701201</v>
          </cell>
        </row>
        <row r="184">
          <cell r="B184">
            <v>19323</v>
          </cell>
          <cell r="C184">
            <v>6712</v>
          </cell>
          <cell r="D184">
            <v>4741</v>
          </cell>
          <cell r="E184">
            <v>2758</v>
          </cell>
          <cell r="F184">
            <v>1601</v>
          </cell>
          <cell r="G184">
            <v>866</v>
          </cell>
          <cell r="H184">
            <v>554</v>
          </cell>
          <cell r="I184">
            <v>1134</v>
          </cell>
          <cell r="J184">
            <v>1074</v>
          </cell>
          <cell r="W184">
            <v>54391</v>
          </cell>
          <cell r="Z184">
            <v>4796812</v>
          </cell>
          <cell r="AA184">
            <v>2384191</v>
          </cell>
          <cell r="AB184">
            <v>1330327</v>
          </cell>
          <cell r="AC184">
            <v>888591</v>
          </cell>
          <cell r="AD184">
            <v>577577</v>
          </cell>
          <cell r="AE184">
            <v>236465</v>
          </cell>
          <cell r="AG184">
            <v>421458</v>
          </cell>
          <cell r="AH184">
            <v>219401</v>
          </cell>
          <cell r="AU184">
            <v>15630043</v>
          </cell>
        </row>
        <row r="185">
          <cell r="B185">
            <v>23234</v>
          </cell>
          <cell r="C185">
            <v>7517</v>
          </cell>
          <cell r="D185">
            <v>5660</v>
          </cell>
          <cell r="E185">
            <v>2968</v>
          </cell>
          <cell r="F185">
            <v>2597</v>
          </cell>
          <cell r="G185">
            <v>1478</v>
          </cell>
          <cell r="H185">
            <v>848</v>
          </cell>
          <cell r="I185">
            <v>488</v>
          </cell>
          <cell r="J185">
            <v>1911</v>
          </cell>
          <cell r="W185">
            <v>62311</v>
          </cell>
          <cell r="Z185">
            <v>5508500</v>
          </cell>
          <cell r="AA185">
            <v>2580868</v>
          </cell>
          <cell r="AB185">
            <v>1426174</v>
          </cell>
          <cell r="AC185">
            <v>931710</v>
          </cell>
          <cell r="AD185">
            <v>885640</v>
          </cell>
          <cell r="AE185">
            <v>293429</v>
          </cell>
          <cell r="AG185">
            <v>277775</v>
          </cell>
          <cell r="AH185">
            <v>367998</v>
          </cell>
          <cell r="AU185">
            <v>16877378</v>
          </cell>
        </row>
        <row r="186">
          <cell r="B186">
            <v>20952</v>
          </cell>
          <cell r="C186">
            <v>8762</v>
          </cell>
          <cell r="D186">
            <v>5183</v>
          </cell>
          <cell r="E186">
            <v>4980</v>
          </cell>
          <cell r="F186">
            <v>2625</v>
          </cell>
          <cell r="G186">
            <v>1790</v>
          </cell>
          <cell r="H186">
            <v>742</v>
          </cell>
          <cell r="I186">
            <v>1232</v>
          </cell>
          <cell r="J186">
            <v>1518</v>
          </cell>
          <cell r="W186">
            <v>61387</v>
          </cell>
          <cell r="Z186">
            <v>4555558</v>
          </cell>
          <cell r="AA186">
            <v>2986626</v>
          </cell>
          <cell r="AB186">
            <v>1452916</v>
          </cell>
          <cell r="AC186">
            <v>1459449</v>
          </cell>
          <cell r="AD186">
            <v>764300</v>
          </cell>
          <cell r="AE186">
            <v>446949</v>
          </cell>
          <cell r="AG186">
            <v>979605</v>
          </cell>
          <cell r="AH186">
            <v>345794</v>
          </cell>
          <cell r="AU186">
            <v>17090485</v>
          </cell>
        </row>
        <row r="187">
          <cell r="B187">
            <v>21269</v>
          </cell>
          <cell r="C187">
            <v>8070</v>
          </cell>
          <cell r="D187">
            <v>5586</v>
          </cell>
          <cell r="E187">
            <v>4270</v>
          </cell>
          <cell r="F187">
            <v>1554</v>
          </cell>
          <cell r="G187">
            <v>2315</v>
          </cell>
          <cell r="H187">
            <v>2034</v>
          </cell>
          <cell r="I187">
            <v>2411</v>
          </cell>
          <cell r="J187">
            <v>1019</v>
          </cell>
          <cell r="W187">
            <v>65682</v>
          </cell>
          <cell r="Z187">
            <v>4549688</v>
          </cell>
          <cell r="AA187">
            <v>2740493</v>
          </cell>
          <cell r="AB187">
            <v>1421143</v>
          </cell>
          <cell r="AC187">
            <v>1279417</v>
          </cell>
          <cell r="AD187">
            <v>518314</v>
          </cell>
          <cell r="AE187">
            <v>450143</v>
          </cell>
          <cell r="AG187">
            <v>1189814</v>
          </cell>
          <cell r="AH187">
            <v>177391</v>
          </cell>
          <cell r="AU187">
            <v>17385265</v>
          </cell>
        </row>
        <row r="188">
          <cell r="B188">
            <v>23512</v>
          </cell>
          <cell r="C188">
            <v>9906</v>
          </cell>
          <cell r="D188">
            <v>5187</v>
          </cell>
          <cell r="E188">
            <v>5209</v>
          </cell>
          <cell r="F188">
            <v>2466</v>
          </cell>
          <cell r="G188">
            <v>1784</v>
          </cell>
          <cell r="H188">
            <v>1018</v>
          </cell>
          <cell r="I188">
            <v>2362</v>
          </cell>
          <cell r="J188">
            <v>1433</v>
          </cell>
          <cell r="W188">
            <v>69183</v>
          </cell>
          <cell r="Z188">
            <v>5270756</v>
          </cell>
          <cell r="AA188">
            <v>3480205</v>
          </cell>
          <cell r="AB188">
            <v>1276714</v>
          </cell>
          <cell r="AC188">
            <v>1615673</v>
          </cell>
          <cell r="AD188">
            <v>770588</v>
          </cell>
          <cell r="AE188">
            <v>324619</v>
          </cell>
          <cell r="AG188">
            <v>1313604</v>
          </cell>
          <cell r="AH188">
            <v>313599</v>
          </cell>
          <cell r="AU188">
            <v>19779117</v>
          </cell>
        </row>
        <row r="189">
          <cell r="B189">
            <v>23283</v>
          </cell>
          <cell r="C189">
            <v>8277</v>
          </cell>
          <cell r="D189">
            <v>6348</v>
          </cell>
          <cell r="E189">
            <v>5830</v>
          </cell>
          <cell r="F189">
            <v>2301</v>
          </cell>
          <cell r="G189">
            <v>1974</v>
          </cell>
          <cell r="H189">
            <v>4127</v>
          </cell>
          <cell r="I189">
            <v>2458</v>
          </cell>
          <cell r="J189">
            <v>868</v>
          </cell>
          <cell r="W189">
            <v>72269</v>
          </cell>
          <cell r="Z189">
            <v>4976819</v>
          </cell>
          <cell r="AA189">
            <v>2811763</v>
          </cell>
          <cell r="AB189">
            <v>1603023</v>
          </cell>
          <cell r="AC189">
            <v>1856060</v>
          </cell>
          <cell r="AD189">
            <v>629721</v>
          </cell>
          <cell r="AE189">
            <v>406894</v>
          </cell>
          <cell r="AG189">
            <v>1612731</v>
          </cell>
          <cell r="AH189">
            <v>189906</v>
          </cell>
          <cell r="AU189">
            <v>20389433</v>
          </cell>
        </row>
        <row r="190">
          <cell r="B190">
            <v>22919</v>
          </cell>
          <cell r="C190">
            <v>8508</v>
          </cell>
          <cell r="D190">
            <v>6392</v>
          </cell>
          <cell r="E190">
            <v>5472</v>
          </cell>
          <cell r="F190">
            <v>2238</v>
          </cell>
          <cell r="G190">
            <v>2054</v>
          </cell>
          <cell r="H190">
            <v>3955</v>
          </cell>
          <cell r="I190">
            <v>1863</v>
          </cell>
          <cell r="J190">
            <v>2104</v>
          </cell>
          <cell r="W190">
            <v>77321</v>
          </cell>
          <cell r="Z190">
            <v>5374475</v>
          </cell>
          <cell r="AA190">
            <v>2796257</v>
          </cell>
          <cell r="AB190">
            <v>1587118</v>
          </cell>
          <cell r="AC190">
            <v>1671437</v>
          </cell>
          <cell r="AD190">
            <v>598815</v>
          </cell>
          <cell r="AE190">
            <v>451841</v>
          </cell>
          <cell r="AG190">
            <v>872735</v>
          </cell>
          <cell r="AH190">
            <v>437931</v>
          </cell>
          <cell r="AU190">
            <v>21976936</v>
          </cell>
        </row>
        <row r="191">
          <cell r="B191">
            <v>21063</v>
          </cell>
          <cell r="C191">
            <v>9801</v>
          </cell>
          <cell r="D191">
            <v>4891</v>
          </cell>
          <cell r="E191">
            <v>6758</v>
          </cell>
          <cell r="F191">
            <v>3110</v>
          </cell>
          <cell r="G191">
            <v>1595</v>
          </cell>
          <cell r="H191">
            <v>1046</v>
          </cell>
          <cell r="I191">
            <v>1977</v>
          </cell>
          <cell r="J191">
            <v>2301</v>
          </cell>
          <cell r="W191">
            <v>75518</v>
          </cell>
          <cell r="Z191">
            <v>4876947</v>
          </cell>
          <cell r="AA191">
            <v>3119052</v>
          </cell>
          <cell r="AB191">
            <v>1197801</v>
          </cell>
          <cell r="AC191">
            <v>1899898</v>
          </cell>
          <cell r="AD191">
            <v>920748</v>
          </cell>
          <cell r="AE191">
            <v>378985</v>
          </cell>
          <cell r="AG191">
            <v>908385</v>
          </cell>
          <cell r="AH191">
            <v>429326</v>
          </cell>
          <cell r="AU191">
            <v>20780795</v>
          </cell>
        </row>
        <row r="192">
          <cell r="B192">
            <v>25137</v>
          </cell>
          <cell r="C192">
            <v>9317</v>
          </cell>
          <cell r="D192">
            <v>8298</v>
          </cell>
          <cell r="E192">
            <v>5659</v>
          </cell>
          <cell r="F192">
            <v>4289</v>
          </cell>
          <cell r="G192">
            <v>1462</v>
          </cell>
          <cell r="H192">
            <v>1265</v>
          </cell>
          <cell r="I192">
            <v>1377</v>
          </cell>
          <cell r="J192">
            <v>1109</v>
          </cell>
          <cell r="W192">
            <v>78336</v>
          </cell>
          <cell r="Z192">
            <v>5884027</v>
          </cell>
          <cell r="AA192">
            <v>2683412</v>
          </cell>
          <cell r="AB192">
            <v>1953913</v>
          </cell>
          <cell r="AC192">
            <v>1659607</v>
          </cell>
          <cell r="AD192">
            <v>1024770</v>
          </cell>
          <cell r="AE192">
            <v>364474</v>
          </cell>
          <cell r="AG192">
            <v>832457</v>
          </cell>
          <cell r="AH192">
            <v>197149</v>
          </cell>
          <cell r="AU192">
            <v>20730308</v>
          </cell>
        </row>
        <row r="193">
          <cell r="B193">
            <v>21115</v>
          </cell>
          <cell r="C193">
            <v>8045</v>
          </cell>
          <cell r="D193">
            <v>5154</v>
          </cell>
          <cell r="E193">
            <v>4876</v>
          </cell>
          <cell r="F193">
            <v>2034</v>
          </cell>
          <cell r="G193">
            <v>2879</v>
          </cell>
          <cell r="H193">
            <v>2025</v>
          </cell>
          <cell r="I193">
            <v>1637</v>
          </cell>
          <cell r="J193">
            <v>1153</v>
          </cell>
          <cell r="W193">
            <v>64166</v>
          </cell>
          <cell r="Z193">
            <v>4702706</v>
          </cell>
          <cell r="AA193">
            <v>2704300</v>
          </cell>
          <cell r="AB193">
            <v>1351114</v>
          </cell>
          <cell r="AC193">
            <v>1233084</v>
          </cell>
          <cell r="AD193">
            <v>543526</v>
          </cell>
          <cell r="AE193">
            <v>638795</v>
          </cell>
          <cell r="AG193">
            <v>730427</v>
          </cell>
          <cell r="AH193">
            <v>234544</v>
          </cell>
          <cell r="AU193">
            <v>17087735</v>
          </cell>
        </row>
        <row r="194">
          <cell r="B194">
            <v>24685</v>
          </cell>
          <cell r="C194">
            <v>7913</v>
          </cell>
          <cell r="D194">
            <v>6120</v>
          </cell>
          <cell r="E194">
            <v>3943</v>
          </cell>
          <cell r="F194">
            <v>1543</v>
          </cell>
          <cell r="G194">
            <v>2795</v>
          </cell>
          <cell r="H194">
            <v>1558</v>
          </cell>
          <cell r="I194">
            <v>2076</v>
          </cell>
          <cell r="J194">
            <v>1088</v>
          </cell>
          <cell r="W194">
            <v>68092</v>
          </cell>
          <cell r="Z194">
            <v>5140413</v>
          </cell>
          <cell r="AA194">
            <v>2660048</v>
          </cell>
          <cell r="AB194">
            <v>1453053</v>
          </cell>
          <cell r="AC194">
            <v>1064848</v>
          </cell>
          <cell r="AD194">
            <v>450286</v>
          </cell>
          <cell r="AE194">
            <v>614802</v>
          </cell>
          <cell r="AG194">
            <v>1237793</v>
          </cell>
          <cell r="AH194">
            <v>248397</v>
          </cell>
          <cell r="AU194">
            <v>18010217</v>
          </cell>
        </row>
        <row r="195">
          <cell r="B195">
            <v>18477</v>
          </cell>
          <cell r="C195">
            <v>7234</v>
          </cell>
          <cell r="D195">
            <v>3814</v>
          </cell>
          <cell r="E195">
            <v>3795</v>
          </cell>
          <cell r="F195">
            <v>3448</v>
          </cell>
          <cell r="G195">
            <v>1575</v>
          </cell>
          <cell r="H195">
            <v>740</v>
          </cell>
          <cell r="I195">
            <v>1212</v>
          </cell>
          <cell r="J195">
            <v>948</v>
          </cell>
          <cell r="W195">
            <v>55493</v>
          </cell>
          <cell r="Z195">
            <v>3981596</v>
          </cell>
          <cell r="AA195">
            <v>2221315</v>
          </cell>
          <cell r="AB195">
            <v>906211</v>
          </cell>
          <cell r="AC195">
            <v>996394</v>
          </cell>
          <cell r="AD195">
            <v>969191</v>
          </cell>
          <cell r="AE195">
            <v>308725</v>
          </cell>
          <cell r="AG195">
            <v>730356</v>
          </cell>
          <cell r="AH195">
            <v>180962</v>
          </cell>
          <cell r="AU195">
            <v>14851965</v>
          </cell>
        </row>
        <row r="196">
          <cell r="B196">
            <v>20403</v>
          </cell>
          <cell r="C196">
            <v>6692</v>
          </cell>
          <cell r="D196">
            <v>4090</v>
          </cell>
          <cell r="E196">
            <v>2910</v>
          </cell>
          <cell r="F196">
            <v>2202</v>
          </cell>
          <cell r="G196">
            <v>1330</v>
          </cell>
          <cell r="H196">
            <v>827</v>
          </cell>
          <cell r="I196">
            <v>884</v>
          </cell>
          <cell r="J196">
            <v>1094</v>
          </cell>
          <cell r="W196">
            <v>54725</v>
          </cell>
          <cell r="Z196">
            <v>4975641</v>
          </cell>
          <cell r="AA196">
            <v>2264381</v>
          </cell>
          <cell r="AB196">
            <v>1018249</v>
          </cell>
          <cell r="AC196">
            <v>889104</v>
          </cell>
          <cell r="AD196">
            <v>649760</v>
          </cell>
          <cell r="AE196">
            <v>290147</v>
          </cell>
          <cell r="AG196">
            <v>399301</v>
          </cell>
          <cell r="AH196">
            <v>246083</v>
          </cell>
          <cell r="AU196">
            <v>14751696</v>
          </cell>
        </row>
        <row r="197">
          <cell r="B197">
            <v>22608</v>
          </cell>
          <cell r="C197">
            <v>9255</v>
          </cell>
          <cell r="D197">
            <v>4636</v>
          </cell>
          <cell r="E197">
            <v>4424</v>
          </cell>
          <cell r="F197">
            <v>1779</v>
          </cell>
          <cell r="G197">
            <v>2255</v>
          </cell>
          <cell r="H197">
            <v>1163</v>
          </cell>
          <cell r="I197">
            <v>2089</v>
          </cell>
          <cell r="J197">
            <v>2298</v>
          </cell>
          <cell r="W197">
            <v>67675</v>
          </cell>
          <cell r="Z197">
            <v>4836878</v>
          </cell>
          <cell r="AA197">
            <v>3144839</v>
          </cell>
          <cell r="AB197">
            <v>1087281</v>
          </cell>
          <cell r="AC197">
            <v>1300532</v>
          </cell>
          <cell r="AD197">
            <v>505259</v>
          </cell>
          <cell r="AE197">
            <v>490911</v>
          </cell>
          <cell r="AG197">
            <v>1639997</v>
          </cell>
          <cell r="AH197">
            <v>351339</v>
          </cell>
          <cell r="AU197">
            <v>18584659</v>
          </cell>
        </row>
        <row r="198">
          <cell r="B198">
            <v>19617</v>
          </cell>
          <cell r="C198">
            <v>9401</v>
          </cell>
          <cell r="D198">
            <v>5049</v>
          </cell>
          <cell r="E198">
            <v>4948</v>
          </cell>
          <cell r="F198">
            <v>2639</v>
          </cell>
          <cell r="G198">
            <v>1594</v>
          </cell>
          <cell r="H198">
            <v>1160</v>
          </cell>
          <cell r="I198">
            <v>1550</v>
          </cell>
          <cell r="J198">
            <v>997</v>
          </cell>
          <cell r="W198">
            <v>65109</v>
          </cell>
          <cell r="Z198">
            <v>4336734</v>
          </cell>
          <cell r="AA198">
            <v>3177649</v>
          </cell>
          <cell r="AB198">
            <v>1240094</v>
          </cell>
          <cell r="AC198">
            <v>1391808</v>
          </cell>
          <cell r="AD198">
            <v>746351</v>
          </cell>
          <cell r="AE198">
            <v>390961</v>
          </cell>
          <cell r="AG198">
            <v>945400</v>
          </cell>
          <cell r="AH198">
            <v>185531</v>
          </cell>
          <cell r="AU198">
            <v>19067951</v>
          </cell>
        </row>
        <row r="199">
          <cell r="B199">
            <v>22891</v>
          </cell>
          <cell r="C199">
            <v>8066</v>
          </cell>
          <cell r="D199">
            <v>5534</v>
          </cell>
          <cell r="E199">
            <v>5041</v>
          </cell>
          <cell r="F199">
            <v>1236</v>
          </cell>
          <cell r="G199">
            <v>1332</v>
          </cell>
          <cell r="H199">
            <v>897</v>
          </cell>
          <cell r="I199">
            <v>1205</v>
          </cell>
          <cell r="J199">
            <v>927</v>
          </cell>
          <cell r="W199">
            <v>63377</v>
          </cell>
          <cell r="Z199">
            <v>4978098</v>
          </cell>
          <cell r="AA199">
            <v>2607530</v>
          </cell>
          <cell r="AB199">
            <v>1339963</v>
          </cell>
          <cell r="AC199">
            <v>1292264</v>
          </cell>
          <cell r="AD199">
            <v>323829</v>
          </cell>
          <cell r="AE199">
            <v>342611</v>
          </cell>
          <cell r="AG199">
            <v>498176</v>
          </cell>
          <cell r="AH199">
            <v>161849</v>
          </cell>
          <cell r="AU199">
            <v>18068723</v>
          </cell>
        </row>
        <row r="200">
          <cell r="B200">
            <v>20202</v>
          </cell>
          <cell r="C200">
            <v>6865</v>
          </cell>
          <cell r="D200">
            <v>5557</v>
          </cell>
          <cell r="E200">
            <v>5446</v>
          </cell>
          <cell r="F200">
            <v>1301</v>
          </cell>
          <cell r="G200">
            <v>1560</v>
          </cell>
          <cell r="H200">
            <v>1241</v>
          </cell>
          <cell r="I200">
            <v>1550</v>
          </cell>
          <cell r="J200">
            <v>1179</v>
          </cell>
          <cell r="W200">
            <v>60618</v>
          </cell>
          <cell r="Z200">
            <v>4132884</v>
          </cell>
          <cell r="AA200">
            <v>2403996</v>
          </cell>
          <cell r="AB200">
            <v>1327932</v>
          </cell>
          <cell r="AC200">
            <v>1624468</v>
          </cell>
          <cell r="AD200">
            <v>353183</v>
          </cell>
          <cell r="AE200">
            <v>205815</v>
          </cell>
          <cell r="AG200">
            <v>695942</v>
          </cell>
          <cell r="AH200">
            <v>227716</v>
          </cell>
          <cell r="AU200">
            <v>15910355</v>
          </cell>
        </row>
        <row r="201">
          <cell r="B201">
            <v>23623</v>
          </cell>
          <cell r="C201">
            <v>9482</v>
          </cell>
          <cell r="D201">
            <v>6556</v>
          </cell>
          <cell r="E201">
            <v>4458</v>
          </cell>
          <cell r="F201">
            <v>2179</v>
          </cell>
          <cell r="G201">
            <v>1716</v>
          </cell>
          <cell r="H201">
            <v>2204</v>
          </cell>
          <cell r="I201">
            <v>2012</v>
          </cell>
          <cell r="J201">
            <v>1420</v>
          </cell>
          <cell r="W201">
            <v>72730</v>
          </cell>
          <cell r="Z201">
            <v>4977105</v>
          </cell>
          <cell r="AA201">
            <v>3029495</v>
          </cell>
          <cell r="AB201">
            <v>2510494</v>
          </cell>
          <cell r="AC201">
            <v>1269499</v>
          </cell>
          <cell r="AD201">
            <v>590639</v>
          </cell>
          <cell r="AE201">
            <v>355229</v>
          </cell>
          <cell r="AG201">
            <v>1141369</v>
          </cell>
          <cell r="AH201">
            <v>262148</v>
          </cell>
          <cell r="AU201">
            <v>22221066</v>
          </cell>
        </row>
        <row r="202">
          <cell r="B202">
            <v>21590</v>
          </cell>
          <cell r="C202">
            <v>8559</v>
          </cell>
          <cell r="D202">
            <v>7456</v>
          </cell>
          <cell r="E202">
            <v>6705</v>
          </cell>
          <cell r="F202">
            <v>1865</v>
          </cell>
          <cell r="G202">
            <v>3101</v>
          </cell>
          <cell r="H202">
            <v>2281</v>
          </cell>
          <cell r="I202">
            <v>822</v>
          </cell>
          <cell r="J202">
            <v>1954</v>
          </cell>
          <cell r="W202">
            <v>80930</v>
          </cell>
          <cell r="Z202">
            <v>4568944</v>
          </cell>
          <cell r="AA202">
            <v>2642592</v>
          </cell>
          <cell r="AB202">
            <v>2939680</v>
          </cell>
          <cell r="AC202">
            <v>1772320</v>
          </cell>
          <cell r="AD202">
            <v>450071</v>
          </cell>
          <cell r="AE202">
            <v>554189</v>
          </cell>
          <cell r="AG202">
            <v>966723</v>
          </cell>
          <cell r="AH202">
            <v>353120</v>
          </cell>
          <cell r="AU202">
            <v>29031843</v>
          </cell>
        </row>
        <row r="203">
          <cell r="B203">
            <v>21977</v>
          </cell>
          <cell r="C203">
            <v>9811</v>
          </cell>
          <cell r="D203">
            <v>5338</v>
          </cell>
          <cell r="E203">
            <v>4932</v>
          </cell>
          <cell r="F203">
            <v>2693</v>
          </cell>
          <cell r="G203">
            <v>2284</v>
          </cell>
          <cell r="H203">
            <v>6084</v>
          </cell>
          <cell r="I203">
            <v>1870</v>
          </cell>
          <cell r="J203">
            <v>1744</v>
          </cell>
          <cell r="W203">
            <v>80704</v>
          </cell>
          <cell r="Z203">
            <v>4892249</v>
          </cell>
          <cell r="AA203">
            <v>3197125</v>
          </cell>
          <cell r="AB203">
            <v>1936928</v>
          </cell>
          <cell r="AC203">
            <v>1461965</v>
          </cell>
          <cell r="AD203">
            <v>736463</v>
          </cell>
          <cell r="AE203">
            <v>447015</v>
          </cell>
          <cell r="AG203">
            <v>1269696</v>
          </cell>
          <cell r="AH203">
            <v>351699</v>
          </cell>
          <cell r="AU203">
            <v>38590453</v>
          </cell>
        </row>
        <row r="204">
          <cell r="B204">
            <v>20969</v>
          </cell>
          <cell r="C204">
            <v>9798</v>
          </cell>
          <cell r="D204">
            <v>7719</v>
          </cell>
          <cell r="E204">
            <v>4509</v>
          </cell>
          <cell r="F204">
            <v>3598</v>
          </cell>
          <cell r="G204">
            <v>2199</v>
          </cell>
          <cell r="H204">
            <v>2237</v>
          </cell>
          <cell r="I204">
            <v>1782</v>
          </cell>
          <cell r="J204">
            <v>957</v>
          </cell>
          <cell r="W204">
            <v>76791</v>
          </cell>
          <cell r="Z204">
            <v>5343571</v>
          </cell>
          <cell r="AA204">
            <v>3077750</v>
          </cell>
          <cell r="AB204">
            <v>2691365</v>
          </cell>
          <cell r="AC204">
            <v>1419384</v>
          </cell>
          <cell r="AD204">
            <v>921735</v>
          </cell>
          <cell r="AE204">
            <v>401481</v>
          </cell>
          <cell r="AG204">
            <v>1051530</v>
          </cell>
          <cell r="AH204">
            <v>188015</v>
          </cell>
          <cell r="AU204">
            <v>33069743</v>
          </cell>
        </row>
        <row r="205">
          <cell r="B205">
            <v>26139</v>
          </cell>
          <cell r="C205">
            <v>9637</v>
          </cell>
          <cell r="D205">
            <v>4368</v>
          </cell>
          <cell r="E205">
            <v>4419</v>
          </cell>
          <cell r="F205">
            <v>3054</v>
          </cell>
          <cell r="G205">
            <v>1852</v>
          </cell>
          <cell r="H205">
            <v>979</v>
          </cell>
          <cell r="I205">
            <v>2164</v>
          </cell>
          <cell r="J205">
            <v>1946</v>
          </cell>
          <cell r="W205">
            <v>72274</v>
          </cell>
          <cell r="Z205">
            <v>7112418</v>
          </cell>
          <cell r="AA205">
            <v>3313594</v>
          </cell>
          <cell r="AB205">
            <v>2110882</v>
          </cell>
          <cell r="AC205">
            <v>1412538</v>
          </cell>
          <cell r="AD205">
            <v>805952</v>
          </cell>
          <cell r="AE205">
            <v>351651</v>
          </cell>
          <cell r="AG205">
            <v>935069</v>
          </cell>
          <cell r="AH205">
            <v>483350</v>
          </cell>
          <cell r="AU205">
            <v>24636501</v>
          </cell>
        </row>
        <row r="206">
          <cell r="B206">
            <v>21859</v>
          </cell>
          <cell r="C206">
            <v>12026</v>
          </cell>
          <cell r="D206">
            <v>6890</v>
          </cell>
          <cell r="E206">
            <v>5292</v>
          </cell>
          <cell r="F206">
            <v>2809</v>
          </cell>
          <cell r="G206">
            <v>3292</v>
          </cell>
          <cell r="H206">
            <v>941</v>
          </cell>
          <cell r="I206">
            <v>1071</v>
          </cell>
          <cell r="J206">
            <v>1154</v>
          </cell>
          <cell r="W206">
            <v>73834</v>
          </cell>
          <cell r="Z206">
            <v>7127926</v>
          </cell>
          <cell r="AA206">
            <v>4292912</v>
          </cell>
          <cell r="AB206">
            <v>4332025</v>
          </cell>
          <cell r="AC206">
            <v>1452028</v>
          </cell>
          <cell r="AD206">
            <v>771736</v>
          </cell>
          <cell r="AE206">
            <v>621489</v>
          </cell>
          <cell r="AG206">
            <v>883775</v>
          </cell>
          <cell r="AH206">
            <v>200351</v>
          </cell>
          <cell r="AU206">
            <v>25540050</v>
          </cell>
        </row>
        <row r="207">
          <cell r="B207">
            <v>15620</v>
          </cell>
          <cell r="C207">
            <v>9194</v>
          </cell>
          <cell r="D207">
            <v>4765</v>
          </cell>
          <cell r="E207">
            <v>2168</v>
          </cell>
          <cell r="F207">
            <v>1909</v>
          </cell>
          <cell r="G207">
            <v>1471</v>
          </cell>
          <cell r="H207">
            <v>475</v>
          </cell>
          <cell r="I207">
            <v>1011</v>
          </cell>
          <cell r="J207">
            <v>645</v>
          </cell>
          <cell r="W207">
            <v>51261</v>
          </cell>
          <cell r="Z207">
            <v>6761613</v>
          </cell>
          <cell r="AA207">
            <v>3231382</v>
          </cell>
          <cell r="AB207">
            <v>3331458</v>
          </cell>
          <cell r="AC207">
            <v>628459</v>
          </cell>
          <cell r="AD207">
            <v>548330</v>
          </cell>
          <cell r="AE207">
            <v>339854</v>
          </cell>
          <cell r="AG207">
            <v>939507</v>
          </cell>
          <cell r="AH207">
            <v>133074</v>
          </cell>
          <cell r="AU207">
            <v>22008879</v>
          </cell>
        </row>
        <row r="208">
          <cell r="B208">
            <v>19981</v>
          </cell>
          <cell r="C208">
            <v>9123</v>
          </cell>
          <cell r="D208">
            <v>4826</v>
          </cell>
          <cell r="E208">
            <v>3191</v>
          </cell>
          <cell r="F208">
            <v>1776</v>
          </cell>
          <cell r="G208">
            <v>980</v>
          </cell>
          <cell r="H208">
            <v>950</v>
          </cell>
          <cell r="I208">
            <v>718</v>
          </cell>
          <cell r="J208">
            <v>870</v>
          </cell>
          <cell r="W208">
            <v>56786</v>
          </cell>
          <cell r="Z208">
            <v>7194077</v>
          </cell>
          <cell r="AA208">
            <v>3130644</v>
          </cell>
          <cell r="AB208">
            <v>2883660</v>
          </cell>
          <cell r="AC208">
            <v>912123</v>
          </cell>
          <cell r="AD208">
            <v>483655</v>
          </cell>
          <cell r="AE208">
            <v>186218</v>
          </cell>
          <cell r="AG208">
            <v>398372</v>
          </cell>
          <cell r="AH208">
            <v>171279</v>
          </cell>
          <cell r="AU208">
            <v>21361804</v>
          </cell>
        </row>
        <row r="209">
          <cell r="B209">
            <v>21623</v>
          </cell>
          <cell r="C209">
            <v>10531</v>
          </cell>
          <cell r="D209">
            <v>6450</v>
          </cell>
          <cell r="E209">
            <v>3514</v>
          </cell>
          <cell r="F209">
            <v>2317</v>
          </cell>
          <cell r="G209">
            <v>1460</v>
          </cell>
          <cell r="H209">
            <v>1220</v>
          </cell>
          <cell r="I209">
            <v>856</v>
          </cell>
          <cell r="J209">
            <v>902</v>
          </cell>
          <cell r="W209">
            <v>67540</v>
          </cell>
          <cell r="Z209">
            <v>5166047</v>
          </cell>
          <cell r="AA209">
            <v>3531829</v>
          </cell>
          <cell r="AB209">
            <v>2742514</v>
          </cell>
          <cell r="AC209">
            <v>1055687</v>
          </cell>
          <cell r="AD209">
            <v>687170</v>
          </cell>
          <cell r="AE209">
            <v>316484</v>
          </cell>
          <cell r="AG209">
            <v>582667</v>
          </cell>
          <cell r="AH209">
            <v>155181</v>
          </cell>
          <cell r="AU209">
            <v>21267618</v>
          </cell>
        </row>
        <row r="210">
          <cell r="B210">
            <v>21896</v>
          </cell>
          <cell r="C210">
            <v>9334</v>
          </cell>
          <cell r="D210">
            <v>6013</v>
          </cell>
          <cell r="E210">
            <v>4675</v>
          </cell>
          <cell r="F210">
            <v>1660</v>
          </cell>
          <cell r="G210">
            <v>1434</v>
          </cell>
          <cell r="H210">
            <v>1727</v>
          </cell>
          <cell r="I210">
            <v>1151</v>
          </cell>
          <cell r="J210">
            <v>814</v>
          </cell>
          <cell r="W210">
            <v>64676</v>
          </cell>
          <cell r="Z210">
            <v>4933275</v>
          </cell>
          <cell r="AA210">
            <v>3197760</v>
          </cell>
          <cell r="AB210">
            <v>2889484</v>
          </cell>
          <cell r="AC210">
            <v>1457498</v>
          </cell>
          <cell r="AD210">
            <v>468781</v>
          </cell>
          <cell r="AE210">
            <v>331948</v>
          </cell>
          <cell r="AG210">
            <v>1305324</v>
          </cell>
          <cell r="AH210">
            <v>178007</v>
          </cell>
          <cell r="AU210">
            <v>23156429</v>
          </cell>
        </row>
        <row r="211">
          <cell r="B211">
            <v>24584</v>
          </cell>
          <cell r="C211">
            <v>10489</v>
          </cell>
          <cell r="D211">
            <v>6019</v>
          </cell>
          <cell r="E211">
            <v>4175</v>
          </cell>
          <cell r="F211">
            <v>1497</v>
          </cell>
          <cell r="G211">
            <v>2947</v>
          </cell>
          <cell r="H211">
            <v>1932</v>
          </cell>
          <cell r="I211">
            <v>1167</v>
          </cell>
          <cell r="J211">
            <v>1255</v>
          </cell>
          <cell r="W211">
            <v>71125</v>
          </cell>
          <cell r="Z211">
            <v>5196126</v>
          </cell>
          <cell r="AA211">
            <v>3779335</v>
          </cell>
          <cell r="AB211">
            <v>2923970</v>
          </cell>
          <cell r="AC211">
            <v>1347000</v>
          </cell>
          <cell r="AD211">
            <v>464145</v>
          </cell>
          <cell r="AE211">
            <v>518906</v>
          </cell>
          <cell r="AG211">
            <v>1419219</v>
          </cell>
          <cell r="AH211">
            <v>263732</v>
          </cell>
          <cell r="AU211">
            <v>23231123</v>
          </cell>
        </row>
        <row r="212">
          <cell r="B212">
            <v>17296</v>
          </cell>
          <cell r="C212">
            <v>7285</v>
          </cell>
          <cell r="D212">
            <v>4528</v>
          </cell>
          <cell r="E212">
            <v>4125</v>
          </cell>
          <cell r="F212">
            <v>1405</v>
          </cell>
          <cell r="G212">
            <v>1640</v>
          </cell>
          <cell r="H212">
            <v>1715</v>
          </cell>
          <cell r="I212">
            <v>1292</v>
          </cell>
          <cell r="J212">
            <v>1768</v>
          </cell>
          <cell r="W212">
            <v>57100</v>
          </cell>
          <cell r="Z212">
            <v>3937897</v>
          </cell>
          <cell r="AA212">
            <v>2589822</v>
          </cell>
          <cell r="AB212">
            <v>1757933</v>
          </cell>
          <cell r="AC212">
            <v>1158273</v>
          </cell>
          <cell r="AD212">
            <v>364966</v>
          </cell>
          <cell r="AE212">
            <v>298278</v>
          </cell>
          <cell r="AG212">
            <v>1121057</v>
          </cell>
          <cell r="AH212">
            <v>301974</v>
          </cell>
          <cell r="AU212">
            <v>17962549</v>
          </cell>
        </row>
        <row r="213">
          <cell r="B213">
            <v>23147</v>
          </cell>
          <cell r="C213">
            <v>7923</v>
          </cell>
          <cell r="D213">
            <v>5755</v>
          </cell>
          <cell r="E213">
            <v>5361</v>
          </cell>
          <cell r="F213">
            <v>1810</v>
          </cell>
          <cell r="G213">
            <v>2181</v>
          </cell>
          <cell r="H213">
            <v>3067</v>
          </cell>
          <cell r="I213">
            <v>1444</v>
          </cell>
          <cell r="J213">
            <v>950</v>
          </cell>
          <cell r="W213">
            <v>73736</v>
          </cell>
          <cell r="Z213">
            <v>5167581</v>
          </cell>
          <cell r="AA213">
            <v>3115917</v>
          </cell>
          <cell r="AB213">
            <v>2520632</v>
          </cell>
          <cell r="AC213">
            <v>1778542</v>
          </cell>
          <cell r="AD213">
            <v>528255</v>
          </cell>
          <cell r="AE213">
            <v>397491</v>
          </cell>
          <cell r="AG213">
            <v>1152074</v>
          </cell>
          <cell r="AH213">
            <v>190814</v>
          </cell>
          <cell r="AU213">
            <v>27066431</v>
          </cell>
        </row>
        <row r="214">
          <cell r="B214">
            <v>19620</v>
          </cell>
          <cell r="C214">
            <v>8941</v>
          </cell>
          <cell r="D214">
            <v>6841</v>
          </cell>
          <cell r="E214">
            <v>5840</v>
          </cell>
          <cell r="F214">
            <v>2012</v>
          </cell>
          <cell r="G214">
            <v>2044</v>
          </cell>
          <cell r="H214">
            <v>4179</v>
          </cell>
          <cell r="I214">
            <v>790</v>
          </cell>
          <cell r="J214">
            <v>1426</v>
          </cell>
          <cell r="W214">
            <v>75550</v>
          </cell>
          <cell r="Z214">
            <v>4215788</v>
          </cell>
          <cell r="AA214">
            <v>3429753</v>
          </cell>
          <cell r="AB214">
            <v>3372108</v>
          </cell>
          <cell r="AC214">
            <v>1577150</v>
          </cell>
          <cell r="AD214">
            <v>522909</v>
          </cell>
          <cell r="AE214">
            <v>1877556</v>
          </cell>
          <cell r="AG214">
            <v>422347</v>
          </cell>
          <cell r="AH214">
            <v>290268</v>
          </cell>
          <cell r="AU214">
            <v>27992566</v>
          </cell>
        </row>
        <row r="215">
          <cell r="B215">
            <v>19680</v>
          </cell>
          <cell r="C215">
            <v>10201</v>
          </cell>
          <cell r="D215">
            <v>5838</v>
          </cell>
          <cell r="E215">
            <v>7227</v>
          </cell>
          <cell r="F215">
            <v>2253</v>
          </cell>
          <cell r="G215">
            <v>3829</v>
          </cell>
          <cell r="H215">
            <v>1174</v>
          </cell>
          <cell r="I215">
            <v>1477</v>
          </cell>
          <cell r="J215">
            <v>1077</v>
          </cell>
          <cell r="W215">
            <v>74226</v>
          </cell>
          <cell r="Z215">
            <v>4665978</v>
          </cell>
          <cell r="AA215">
            <v>3998577</v>
          </cell>
          <cell r="AB215">
            <v>2278502</v>
          </cell>
          <cell r="AC215">
            <v>2316411</v>
          </cell>
          <cell r="AD215">
            <v>634025</v>
          </cell>
          <cell r="AE215">
            <v>2675767</v>
          </cell>
          <cell r="AG215">
            <v>1691369</v>
          </cell>
          <cell r="AH215">
            <v>164801</v>
          </cell>
          <cell r="AU215">
            <v>27970442</v>
          </cell>
        </row>
        <row r="216">
          <cell r="B216">
            <v>16319</v>
          </cell>
          <cell r="C216">
            <v>11881</v>
          </cell>
          <cell r="D216">
            <v>6353</v>
          </cell>
          <cell r="E216">
            <v>6601</v>
          </cell>
          <cell r="F216">
            <v>3223</v>
          </cell>
          <cell r="G216">
            <v>2373</v>
          </cell>
          <cell r="H216">
            <v>1118</v>
          </cell>
          <cell r="I216">
            <v>1078</v>
          </cell>
          <cell r="J216">
            <v>1205</v>
          </cell>
          <cell r="W216">
            <v>68269</v>
          </cell>
          <cell r="Z216">
            <v>4154078</v>
          </cell>
          <cell r="AA216">
            <v>4197946</v>
          </cell>
          <cell r="AB216">
            <v>3172214</v>
          </cell>
          <cell r="AC216">
            <v>1952879</v>
          </cell>
          <cell r="AD216">
            <v>847018</v>
          </cell>
          <cell r="AE216">
            <v>3639325</v>
          </cell>
          <cell r="AG216">
            <v>1073761</v>
          </cell>
          <cell r="AH216">
            <v>246624</v>
          </cell>
          <cell r="AU216">
            <v>29662998</v>
          </cell>
        </row>
        <row r="217">
          <cell r="B217">
            <v>19836</v>
          </cell>
          <cell r="C217">
            <v>8276</v>
          </cell>
          <cell r="D217">
            <v>5007</v>
          </cell>
          <cell r="E217">
            <v>6726</v>
          </cell>
          <cell r="F217">
            <v>2076</v>
          </cell>
          <cell r="G217">
            <v>2157</v>
          </cell>
          <cell r="H217">
            <v>1906</v>
          </cell>
          <cell r="I217">
            <v>1643</v>
          </cell>
          <cell r="J217">
            <v>881</v>
          </cell>
          <cell r="W217">
            <v>63923</v>
          </cell>
          <cell r="Z217">
            <v>6451448</v>
          </cell>
          <cell r="AA217">
            <v>3480612</v>
          </cell>
          <cell r="AB217">
            <v>2339709</v>
          </cell>
          <cell r="AC217">
            <v>2108234</v>
          </cell>
          <cell r="AD217">
            <v>495995</v>
          </cell>
          <cell r="AE217">
            <v>1459872</v>
          </cell>
          <cell r="AG217">
            <v>1093015</v>
          </cell>
          <cell r="AH217">
            <v>187549</v>
          </cell>
          <cell r="AU217">
            <v>25964249</v>
          </cell>
        </row>
        <row r="218">
          <cell r="B218">
            <v>24725</v>
          </cell>
          <cell r="C218">
            <v>11124</v>
          </cell>
          <cell r="D218">
            <v>5878</v>
          </cell>
          <cell r="E218">
            <v>4206</v>
          </cell>
          <cell r="F218">
            <v>3009</v>
          </cell>
          <cell r="G218">
            <v>2473</v>
          </cell>
          <cell r="H218">
            <v>1342</v>
          </cell>
          <cell r="I218">
            <v>1528</v>
          </cell>
          <cell r="J218">
            <v>911</v>
          </cell>
          <cell r="W218">
            <v>71902</v>
          </cell>
          <cell r="Z218">
            <v>8543677</v>
          </cell>
          <cell r="AA218">
            <v>4626973</v>
          </cell>
          <cell r="AB218">
            <v>4778876</v>
          </cell>
          <cell r="AC218">
            <v>1357977</v>
          </cell>
          <cell r="AD218">
            <v>856292</v>
          </cell>
          <cell r="AE218">
            <v>2556908</v>
          </cell>
          <cell r="AG218">
            <v>805071</v>
          </cell>
          <cell r="AH218">
            <v>147405</v>
          </cell>
          <cell r="AU218">
            <v>37215589</v>
          </cell>
        </row>
        <row r="219">
          <cell r="B219">
            <v>14127</v>
          </cell>
          <cell r="C219">
            <v>9835</v>
          </cell>
          <cell r="D219">
            <v>3907</v>
          </cell>
          <cell r="E219">
            <v>1939</v>
          </cell>
          <cell r="F219">
            <v>2138</v>
          </cell>
          <cell r="G219">
            <v>2697</v>
          </cell>
          <cell r="H219">
            <v>947</v>
          </cell>
          <cell r="I219">
            <v>606</v>
          </cell>
          <cell r="J219">
            <v>994</v>
          </cell>
          <cell r="W219">
            <v>52991</v>
          </cell>
          <cell r="Z219">
            <v>3423148</v>
          </cell>
          <cell r="AA219">
            <v>3911244</v>
          </cell>
          <cell r="AB219">
            <v>3305294</v>
          </cell>
          <cell r="AC219">
            <v>653777</v>
          </cell>
          <cell r="AD219">
            <v>618651</v>
          </cell>
          <cell r="AE219">
            <v>5518948</v>
          </cell>
          <cell r="AF219">
            <v>1232348</v>
          </cell>
          <cell r="AG219">
            <v>920601</v>
          </cell>
          <cell r="AH219">
            <v>183927</v>
          </cell>
          <cell r="AU219">
            <v>36778512</v>
          </cell>
        </row>
        <row r="220">
          <cell r="B220">
            <v>18685</v>
          </cell>
          <cell r="C220">
            <v>8323</v>
          </cell>
          <cell r="D220">
            <v>5774</v>
          </cell>
          <cell r="E220">
            <v>3898</v>
          </cell>
          <cell r="F220">
            <v>2107</v>
          </cell>
          <cell r="G220">
            <v>1390</v>
          </cell>
          <cell r="H220">
            <v>1650</v>
          </cell>
          <cell r="I220">
            <v>503</v>
          </cell>
          <cell r="J220">
            <v>880</v>
          </cell>
          <cell r="W220">
            <v>61986</v>
          </cell>
          <cell r="Z220">
            <v>4462300</v>
          </cell>
          <cell r="AA220">
            <v>3316465</v>
          </cell>
          <cell r="AB220">
            <v>3492461</v>
          </cell>
          <cell r="AC220">
            <v>1202468</v>
          </cell>
          <cell r="AD220">
            <v>584655</v>
          </cell>
          <cell r="AE220">
            <v>1745538</v>
          </cell>
          <cell r="AF220">
            <v>526841</v>
          </cell>
          <cell r="AG220">
            <v>877605</v>
          </cell>
          <cell r="AH220">
            <v>172695</v>
          </cell>
          <cell r="AU220">
            <v>41341634</v>
          </cell>
        </row>
        <row r="221">
          <cell r="B221">
            <v>20495</v>
          </cell>
          <cell r="C221">
            <v>9367</v>
          </cell>
          <cell r="D221">
            <v>6322</v>
          </cell>
          <cell r="E221">
            <v>2926</v>
          </cell>
          <cell r="F221">
            <v>1870</v>
          </cell>
          <cell r="G221">
            <v>723</v>
          </cell>
          <cell r="H221">
            <v>907</v>
          </cell>
          <cell r="I221">
            <v>519</v>
          </cell>
          <cell r="J221">
            <v>467</v>
          </cell>
          <cell r="W221">
            <v>60932</v>
          </cell>
          <cell r="Z221">
            <v>4657367</v>
          </cell>
          <cell r="AA221">
            <v>4122822</v>
          </cell>
          <cell r="AB221">
            <v>4153976</v>
          </cell>
          <cell r="AC221">
            <v>910252</v>
          </cell>
          <cell r="AD221">
            <v>557756</v>
          </cell>
          <cell r="AE221">
            <v>173701</v>
          </cell>
          <cell r="AF221">
            <v>1092026</v>
          </cell>
          <cell r="AG221">
            <v>789311</v>
          </cell>
          <cell r="AH221">
            <v>100121</v>
          </cell>
          <cell r="AU221">
            <v>36047342</v>
          </cell>
        </row>
        <row r="222">
          <cell r="B222">
            <v>21773</v>
          </cell>
          <cell r="C222">
            <v>8205</v>
          </cell>
          <cell r="D222">
            <v>6197</v>
          </cell>
          <cell r="E222">
            <v>2184</v>
          </cell>
          <cell r="F222">
            <v>2048</v>
          </cell>
          <cell r="G222">
            <v>2111</v>
          </cell>
          <cell r="H222">
            <v>488</v>
          </cell>
          <cell r="I222">
            <v>476</v>
          </cell>
          <cell r="J222">
            <v>792</v>
          </cell>
          <cell r="W222">
            <v>57200</v>
          </cell>
          <cell r="Z222">
            <v>5291577</v>
          </cell>
          <cell r="AA222">
            <v>3368057</v>
          </cell>
          <cell r="AB222">
            <v>4379498</v>
          </cell>
          <cell r="AC222">
            <v>683831</v>
          </cell>
          <cell r="AD222">
            <v>577297</v>
          </cell>
          <cell r="AE222">
            <v>4473646</v>
          </cell>
          <cell r="AF222">
            <v>147225</v>
          </cell>
          <cell r="AG222">
            <v>1211635</v>
          </cell>
          <cell r="AH222">
            <v>336407</v>
          </cell>
          <cell r="AU222">
            <v>26941205</v>
          </cell>
        </row>
        <row r="223">
          <cell r="B223">
            <v>22116</v>
          </cell>
          <cell r="C223">
            <v>12215</v>
          </cell>
          <cell r="D223">
            <v>7069</v>
          </cell>
          <cell r="E223">
            <v>3890</v>
          </cell>
          <cell r="F223">
            <v>2571</v>
          </cell>
          <cell r="G223">
            <v>1632</v>
          </cell>
          <cell r="H223">
            <v>1264</v>
          </cell>
          <cell r="I223">
            <v>1577</v>
          </cell>
          <cell r="J223">
            <v>1193</v>
          </cell>
          <cell r="W223">
            <v>68564</v>
          </cell>
          <cell r="Z223">
            <v>6105495</v>
          </cell>
          <cell r="AA223">
            <v>5283882</v>
          </cell>
          <cell r="AB223">
            <v>5500035</v>
          </cell>
          <cell r="AC223">
            <v>1452891</v>
          </cell>
          <cell r="AD223">
            <v>775096</v>
          </cell>
          <cell r="AE223">
            <v>4043594</v>
          </cell>
          <cell r="AF223">
            <v>404842</v>
          </cell>
          <cell r="AG223">
            <v>2838554</v>
          </cell>
          <cell r="AH223">
            <v>289449</v>
          </cell>
          <cell r="AU223">
            <v>33932234</v>
          </cell>
        </row>
        <row r="224">
          <cell r="B224">
            <v>9772</v>
          </cell>
          <cell r="C224">
            <v>10894</v>
          </cell>
          <cell r="D224">
            <v>3933</v>
          </cell>
          <cell r="E224">
            <v>5664</v>
          </cell>
          <cell r="F224">
            <v>2283</v>
          </cell>
          <cell r="G224">
            <v>1029</v>
          </cell>
          <cell r="H224">
            <v>748</v>
          </cell>
          <cell r="I224">
            <v>1936</v>
          </cell>
          <cell r="J224">
            <v>789</v>
          </cell>
          <cell r="W224">
            <v>44621</v>
          </cell>
          <cell r="Z224">
            <v>2733320</v>
          </cell>
          <cell r="AA224">
            <v>4787619</v>
          </cell>
          <cell r="AB224">
            <v>2636107</v>
          </cell>
          <cell r="AC224">
            <v>2010892</v>
          </cell>
          <cell r="AD224">
            <v>728267</v>
          </cell>
          <cell r="AE224">
            <v>3853998</v>
          </cell>
          <cell r="AF224">
            <v>219255</v>
          </cell>
          <cell r="AG224">
            <v>3098033</v>
          </cell>
          <cell r="AH224">
            <v>168780</v>
          </cell>
          <cell r="AU224">
            <v>25310118</v>
          </cell>
        </row>
        <row r="225">
          <cell r="B225">
            <v>21386</v>
          </cell>
          <cell r="C225">
            <v>10254</v>
          </cell>
          <cell r="D225">
            <v>5270</v>
          </cell>
          <cell r="E225">
            <v>5730</v>
          </cell>
          <cell r="F225">
            <v>2428</v>
          </cell>
          <cell r="G225">
            <v>1457</v>
          </cell>
          <cell r="H225">
            <v>2875</v>
          </cell>
          <cell r="I225">
            <v>1432</v>
          </cell>
          <cell r="J225">
            <v>1592</v>
          </cell>
          <cell r="W225">
            <v>69826</v>
          </cell>
          <cell r="Z225">
            <v>6898987</v>
          </cell>
          <cell r="AA225">
            <v>5113396</v>
          </cell>
          <cell r="AB225">
            <v>2553554</v>
          </cell>
          <cell r="AC225">
            <v>2178027</v>
          </cell>
          <cell r="AD225">
            <v>690652</v>
          </cell>
          <cell r="AE225">
            <v>2353372</v>
          </cell>
          <cell r="AF225">
            <v>936614</v>
          </cell>
          <cell r="AG225">
            <v>1197282</v>
          </cell>
          <cell r="AH225">
            <v>312248</v>
          </cell>
          <cell r="AU225">
            <v>30399588</v>
          </cell>
        </row>
        <row r="226">
          <cell r="B226">
            <v>26614</v>
          </cell>
          <cell r="C226">
            <v>11954</v>
          </cell>
          <cell r="D226">
            <v>7132</v>
          </cell>
          <cell r="E226">
            <v>6601</v>
          </cell>
          <cell r="F226">
            <v>3668</v>
          </cell>
          <cell r="G226">
            <v>2183</v>
          </cell>
          <cell r="H226">
            <v>3089</v>
          </cell>
          <cell r="I226">
            <v>1430</v>
          </cell>
          <cell r="J226">
            <v>955</v>
          </cell>
          <cell r="W226">
            <v>88939</v>
          </cell>
          <cell r="Z226">
            <v>6693566</v>
          </cell>
          <cell r="AA226">
            <v>6859154</v>
          </cell>
          <cell r="AB226">
            <v>5283782</v>
          </cell>
          <cell r="AC226">
            <v>2434403</v>
          </cell>
          <cell r="AD226">
            <v>1008973</v>
          </cell>
          <cell r="AE226">
            <v>3591485</v>
          </cell>
          <cell r="AF226">
            <v>1036465</v>
          </cell>
          <cell r="AG226">
            <v>1127881</v>
          </cell>
          <cell r="AH226">
            <v>195593</v>
          </cell>
          <cell r="AU226">
            <v>40323140</v>
          </cell>
        </row>
        <row r="227">
          <cell r="B227">
            <v>16329</v>
          </cell>
          <cell r="C227">
            <v>11174</v>
          </cell>
          <cell r="D227">
            <v>5288</v>
          </cell>
          <cell r="E227">
            <v>9048</v>
          </cell>
          <cell r="F227">
            <v>3555</v>
          </cell>
          <cell r="G227">
            <v>1553</v>
          </cell>
          <cell r="H227">
            <v>1454</v>
          </cell>
          <cell r="I227">
            <v>1127</v>
          </cell>
          <cell r="J227">
            <v>824</v>
          </cell>
          <cell r="W227">
            <v>70523</v>
          </cell>
          <cell r="Z227">
            <v>3989040</v>
          </cell>
          <cell r="AA227">
            <v>4812418</v>
          </cell>
          <cell r="AB227">
            <v>2919521</v>
          </cell>
          <cell r="AC227">
            <v>3090419</v>
          </cell>
          <cell r="AD227">
            <v>959154</v>
          </cell>
          <cell r="AE227">
            <v>280178</v>
          </cell>
          <cell r="AF227">
            <v>422108</v>
          </cell>
          <cell r="AG227">
            <v>1166794</v>
          </cell>
          <cell r="AH227">
            <v>142860</v>
          </cell>
          <cell r="AU227">
            <v>29101345</v>
          </cell>
        </row>
        <row r="228">
          <cell r="B228">
            <v>17046</v>
          </cell>
          <cell r="C228">
            <v>11475</v>
          </cell>
          <cell r="D228">
            <v>5146</v>
          </cell>
          <cell r="E228">
            <v>9137</v>
          </cell>
          <cell r="F228">
            <v>2855</v>
          </cell>
          <cell r="G228">
            <v>1992</v>
          </cell>
          <cell r="H228">
            <v>1940</v>
          </cell>
          <cell r="I228">
            <v>1330</v>
          </cell>
          <cell r="J228">
            <v>1065</v>
          </cell>
          <cell r="W228">
            <v>69918</v>
          </cell>
          <cell r="Z228">
            <v>6240959</v>
          </cell>
          <cell r="AA228">
            <v>5088052</v>
          </cell>
          <cell r="AB228">
            <v>3421216</v>
          </cell>
          <cell r="AC228">
            <v>3429584</v>
          </cell>
          <cell r="AD228">
            <v>721604</v>
          </cell>
          <cell r="AE228">
            <v>2910118</v>
          </cell>
          <cell r="AF228">
            <v>1052489</v>
          </cell>
          <cell r="AG228">
            <v>1020132</v>
          </cell>
          <cell r="AH228">
            <v>203297</v>
          </cell>
          <cell r="AU228">
            <v>31823189</v>
          </cell>
        </row>
        <row r="229">
          <cell r="B229">
            <v>19238</v>
          </cell>
          <cell r="C229">
            <v>11986</v>
          </cell>
          <cell r="D229">
            <v>5159</v>
          </cell>
          <cell r="E229">
            <v>9719</v>
          </cell>
          <cell r="F229">
            <v>2735</v>
          </cell>
          <cell r="G229">
            <v>4058</v>
          </cell>
          <cell r="H229">
            <v>1503</v>
          </cell>
          <cell r="I229">
            <v>1145</v>
          </cell>
          <cell r="J229">
            <v>1138</v>
          </cell>
          <cell r="W229">
            <v>75339</v>
          </cell>
          <cell r="Z229">
            <v>6510274</v>
          </cell>
          <cell r="AA229">
            <v>4919814</v>
          </cell>
          <cell r="AB229">
            <v>2690091</v>
          </cell>
          <cell r="AC229">
            <v>3215683</v>
          </cell>
          <cell r="AD229">
            <v>694529</v>
          </cell>
          <cell r="AE229">
            <v>5427563</v>
          </cell>
          <cell r="AF229">
            <v>1245243</v>
          </cell>
          <cell r="AG229">
            <v>609784</v>
          </cell>
          <cell r="AH229">
            <v>260722</v>
          </cell>
          <cell r="AU229">
            <v>33378603</v>
          </cell>
        </row>
        <row r="230">
          <cell r="B230">
            <v>17616</v>
          </cell>
          <cell r="C230">
            <v>9586</v>
          </cell>
          <cell r="D230">
            <v>4273</v>
          </cell>
          <cell r="E230">
            <v>5232</v>
          </cell>
          <cell r="F230">
            <v>2025</v>
          </cell>
          <cell r="G230">
            <v>2295</v>
          </cell>
          <cell r="H230">
            <v>1641</v>
          </cell>
          <cell r="I230">
            <v>647</v>
          </cell>
          <cell r="J230">
            <v>830</v>
          </cell>
          <cell r="W230">
            <v>59345</v>
          </cell>
          <cell r="Z230">
            <v>3928539</v>
          </cell>
          <cell r="AA230">
            <v>4792789</v>
          </cell>
          <cell r="AB230">
            <v>3445673</v>
          </cell>
          <cell r="AC230">
            <v>1822705</v>
          </cell>
          <cell r="AD230">
            <v>540768</v>
          </cell>
          <cell r="AE230">
            <v>2022316</v>
          </cell>
          <cell r="AF230">
            <v>1617876</v>
          </cell>
          <cell r="AG230">
            <v>659271</v>
          </cell>
          <cell r="AH230">
            <v>128912</v>
          </cell>
          <cell r="AU230">
            <v>25485078</v>
          </cell>
        </row>
        <row r="231">
          <cell r="B231">
            <v>14309</v>
          </cell>
          <cell r="C231">
            <v>8591</v>
          </cell>
          <cell r="D231">
            <v>6869</v>
          </cell>
          <cell r="E231">
            <v>5499</v>
          </cell>
          <cell r="F231">
            <v>1471</v>
          </cell>
          <cell r="G231">
            <v>974</v>
          </cell>
          <cell r="H231">
            <v>1282</v>
          </cell>
          <cell r="I231">
            <v>455</v>
          </cell>
          <cell r="J231">
            <v>1778</v>
          </cell>
          <cell r="W231">
            <v>53784</v>
          </cell>
          <cell r="Z231">
            <v>3897929</v>
          </cell>
          <cell r="AA231">
            <v>4413490</v>
          </cell>
          <cell r="AB231">
            <v>3280729</v>
          </cell>
          <cell r="AC231">
            <v>1659962</v>
          </cell>
          <cell r="AD231">
            <v>330013</v>
          </cell>
          <cell r="AE231">
            <v>242041</v>
          </cell>
          <cell r="AF231">
            <v>436028</v>
          </cell>
          <cell r="AG231">
            <v>380418</v>
          </cell>
          <cell r="AH231">
            <v>330759</v>
          </cell>
          <cell r="AU231">
            <v>19876109</v>
          </cell>
        </row>
        <row r="232">
          <cell r="B232">
            <v>17525</v>
          </cell>
          <cell r="C232">
            <v>9655</v>
          </cell>
          <cell r="D232">
            <v>4732</v>
          </cell>
          <cell r="E232">
            <v>4053</v>
          </cell>
          <cell r="F232">
            <v>2505</v>
          </cell>
          <cell r="G232">
            <v>2712</v>
          </cell>
          <cell r="H232">
            <v>2295</v>
          </cell>
          <cell r="I232">
            <v>921</v>
          </cell>
          <cell r="J232">
            <v>1194</v>
          </cell>
          <cell r="W232">
            <v>58420</v>
          </cell>
          <cell r="Z232">
            <v>4555827</v>
          </cell>
          <cell r="AA232">
            <v>4594580</v>
          </cell>
          <cell r="AB232">
            <v>3808515</v>
          </cell>
          <cell r="AC232">
            <v>1250586</v>
          </cell>
          <cell r="AD232">
            <v>659675</v>
          </cell>
          <cell r="AE232">
            <v>1256164</v>
          </cell>
          <cell r="AF232">
            <v>701645</v>
          </cell>
          <cell r="AG232">
            <v>817745</v>
          </cell>
          <cell r="AH232">
            <v>219816</v>
          </cell>
          <cell r="AU232">
            <v>21953305</v>
          </cell>
        </row>
        <row r="233">
          <cell r="B233">
            <v>19044</v>
          </cell>
          <cell r="C233">
            <v>11199</v>
          </cell>
          <cell r="D233">
            <v>5123</v>
          </cell>
          <cell r="E233">
            <v>6193</v>
          </cell>
          <cell r="F233">
            <v>2536</v>
          </cell>
          <cell r="G233">
            <v>2308</v>
          </cell>
          <cell r="H233">
            <v>2148</v>
          </cell>
          <cell r="I233">
            <v>1393</v>
          </cell>
          <cell r="J233">
            <v>950</v>
          </cell>
          <cell r="W233">
            <v>66198</v>
          </cell>
          <cell r="Z233">
            <v>5492098</v>
          </cell>
          <cell r="AA233">
            <v>5027978</v>
          </cell>
          <cell r="AB233">
            <v>3163608</v>
          </cell>
          <cell r="AC233">
            <v>2112121</v>
          </cell>
          <cell r="AD233">
            <v>724992</v>
          </cell>
          <cell r="AE233">
            <v>2164897</v>
          </cell>
          <cell r="AF233">
            <v>1011794</v>
          </cell>
          <cell r="AG233">
            <v>1465333</v>
          </cell>
          <cell r="AH233">
            <v>198315</v>
          </cell>
          <cell r="AU233">
            <v>26525299</v>
          </cell>
        </row>
        <row r="234">
          <cell r="B234">
            <v>17116</v>
          </cell>
          <cell r="C234">
            <v>10717</v>
          </cell>
          <cell r="D234">
            <v>6626</v>
          </cell>
          <cell r="E234">
            <v>5906</v>
          </cell>
          <cell r="F234">
            <v>2187</v>
          </cell>
          <cell r="G234">
            <v>1225</v>
          </cell>
          <cell r="H234">
            <v>1733</v>
          </cell>
          <cell r="I234">
            <v>1549</v>
          </cell>
          <cell r="J234">
            <v>859</v>
          </cell>
          <cell r="W234">
            <v>61737</v>
          </cell>
          <cell r="Z234">
            <v>4575031</v>
          </cell>
          <cell r="AA234">
            <v>4965165</v>
          </cell>
          <cell r="AB234">
            <v>2839528</v>
          </cell>
          <cell r="AC234">
            <v>1886385</v>
          </cell>
          <cell r="AD234">
            <v>617026</v>
          </cell>
          <cell r="AE234">
            <v>282129</v>
          </cell>
          <cell r="AF234">
            <v>556039</v>
          </cell>
          <cell r="AG234">
            <v>1072273</v>
          </cell>
          <cell r="AH234">
            <v>158862</v>
          </cell>
          <cell r="AU234">
            <v>21273101</v>
          </cell>
        </row>
        <row r="235">
          <cell r="B235">
            <v>24286</v>
          </cell>
          <cell r="C235">
            <v>11437</v>
          </cell>
          <cell r="D235">
            <v>6107</v>
          </cell>
          <cell r="E235">
            <v>6954</v>
          </cell>
          <cell r="F235">
            <v>2279</v>
          </cell>
          <cell r="G235">
            <v>1908</v>
          </cell>
          <cell r="H235">
            <v>2545</v>
          </cell>
          <cell r="I235">
            <v>2736</v>
          </cell>
          <cell r="J235">
            <v>1566</v>
          </cell>
          <cell r="W235">
            <v>78336</v>
          </cell>
          <cell r="Z235">
            <v>6903416</v>
          </cell>
          <cell r="AA235">
            <v>6428037</v>
          </cell>
          <cell r="AB235">
            <v>2921769</v>
          </cell>
          <cell r="AC235">
            <v>2425292</v>
          </cell>
          <cell r="AD235">
            <v>654900</v>
          </cell>
          <cell r="AE235">
            <v>447493</v>
          </cell>
          <cell r="AF235">
            <v>1962630</v>
          </cell>
          <cell r="AG235">
            <v>2603291</v>
          </cell>
          <cell r="AH235">
            <v>393298</v>
          </cell>
          <cell r="AU235">
            <v>30495243</v>
          </cell>
        </row>
        <row r="236">
          <cell r="B236">
            <v>23013</v>
          </cell>
          <cell r="C236">
            <v>8029</v>
          </cell>
          <cell r="D236">
            <v>4880</v>
          </cell>
          <cell r="E236">
            <v>6677</v>
          </cell>
          <cell r="F236">
            <v>809</v>
          </cell>
          <cell r="G236">
            <v>1768</v>
          </cell>
          <cell r="H236">
            <v>1898</v>
          </cell>
          <cell r="I236">
            <v>1098</v>
          </cell>
          <cell r="J236">
            <v>1679</v>
          </cell>
          <cell r="W236">
            <v>63322</v>
          </cell>
          <cell r="Z236">
            <v>7353922</v>
          </cell>
          <cell r="AA236">
            <v>3876458</v>
          </cell>
          <cell r="AB236">
            <v>2133606</v>
          </cell>
          <cell r="AC236">
            <v>2415579</v>
          </cell>
          <cell r="AD236">
            <v>187885</v>
          </cell>
          <cell r="AE236">
            <v>441863</v>
          </cell>
          <cell r="AF236">
            <v>552125</v>
          </cell>
          <cell r="AG236">
            <v>960252</v>
          </cell>
          <cell r="AH236">
            <v>285806</v>
          </cell>
          <cell r="AU236">
            <v>21602130</v>
          </cell>
        </row>
        <row r="237">
          <cell r="B237">
            <v>25430</v>
          </cell>
          <cell r="C237">
            <v>9849</v>
          </cell>
          <cell r="D237">
            <v>6015</v>
          </cell>
          <cell r="E237">
            <v>7411</v>
          </cell>
          <cell r="F237">
            <v>2678</v>
          </cell>
          <cell r="G237">
            <v>2326</v>
          </cell>
          <cell r="H237">
            <v>2193</v>
          </cell>
          <cell r="I237">
            <v>1486</v>
          </cell>
          <cell r="J237">
            <v>829</v>
          </cell>
          <cell r="W237">
            <v>75701</v>
          </cell>
          <cell r="Z237">
            <v>6562878</v>
          </cell>
          <cell r="AA237">
            <v>5193819</v>
          </cell>
          <cell r="AB237">
            <v>1925246</v>
          </cell>
          <cell r="AC237">
            <v>2703875</v>
          </cell>
          <cell r="AD237">
            <v>632588</v>
          </cell>
          <cell r="AE237">
            <v>655559</v>
          </cell>
          <cell r="AF237">
            <v>604146</v>
          </cell>
          <cell r="AG237">
            <v>1693734</v>
          </cell>
          <cell r="AH237">
            <v>166990</v>
          </cell>
          <cell r="AU237">
            <v>23897026</v>
          </cell>
        </row>
        <row r="238">
          <cell r="B238">
            <v>14781</v>
          </cell>
          <cell r="C238">
            <v>8741</v>
          </cell>
          <cell r="D238">
            <v>4202</v>
          </cell>
          <cell r="E238">
            <v>7654</v>
          </cell>
          <cell r="F238">
            <v>1748</v>
          </cell>
          <cell r="G238">
            <v>2566</v>
          </cell>
          <cell r="H238">
            <v>1424</v>
          </cell>
          <cell r="I238">
            <v>1482</v>
          </cell>
          <cell r="J238">
            <v>999</v>
          </cell>
          <cell r="W238">
            <v>59964</v>
          </cell>
          <cell r="Z238">
            <v>3668599</v>
          </cell>
          <cell r="AA238">
            <v>4259470</v>
          </cell>
          <cell r="AB238">
            <v>1584645</v>
          </cell>
          <cell r="AC238">
            <v>2646463</v>
          </cell>
          <cell r="AD238">
            <v>436744</v>
          </cell>
          <cell r="AE238">
            <v>523186</v>
          </cell>
          <cell r="AF238">
            <v>444066</v>
          </cell>
          <cell r="AG238">
            <v>735246</v>
          </cell>
          <cell r="AH238">
            <v>216444</v>
          </cell>
          <cell r="AU238">
            <v>19854842</v>
          </cell>
        </row>
        <row r="239">
          <cell r="B239">
            <v>24541</v>
          </cell>
          <cell r="C239">
            <v>12917</v>
          </cell>
          <cell r="D239">
            <v>7003</v>
          </cell>
          <cell r="E239">
            <v>10798</v>
          </cell>
          <cell r="F239">
            <v>2721</v>
          </cell>
          <cell r="G239">
            <v>2928</v>
          </cell>
          <cell r="H239">
            <v>1856</v>
          </cell>
          <cell r="I239">
            <v>1267</v>
          </cell>
          <cell r="J239">
            <v>1648</v>
          </cell>
          <cell r="W239">
            <v>86938</v>
          </cell>
          <cell r="Z239">
            <v>6253556</v>
          </cell>
          <cell r="AA239">
            <v>4852841</v>
          </cell>
          <cell r="AB239">
            <v>1949995</v>
          </cell>
          <cell r="AC239">
            <v>3792045</v>
          </cell>
          <cell r="AD239">
            <v>611951</v>
          </cell>
          <cell r="AE239">
            <v>1874853</v>
          </cell>
          <cell r="AF239">
            <v>447135</v>
          </cell>
          <cell r="AG239">
            <v>433923</v>
          </cell>
          <cell r="AH239">
            <v>254631</v>
          </cell>
          <cell r="AU239">
            <v>26908197</v>
          </cell>
        </row>
        <row r="240">
          <cell r="B240">
            <v>22442</v>
          </cell>
          <cell r="C240">
            <v>10999</v>
          </cell>
          <cell r="D240">
            <v>6716</v>
          </cell>
          <cell r="E240">
            <v>8124</v>
          </cell>
          <cell r="F240">
            <v>1946</v>
          </cell>
          <cell r="G240">
            <v>2154</v>
          </cell>
          <cell r="H240">
            <v>2664</v>
          </cell>
          <cell r="I240">
            <v>1672</v>
          </cell>
          <cell r="J240">
            <v>972</v>
          </cell>
          <cell r="W240">
            <v>77476</v>
          </cell>
          <cell r="Z240">
            <v>6199910</v>
          </cell>
          <cell r="AA240">
            <v>4641035</v>
          </cell>
          <cell r="AB240">
            <v>2359007</v>
          </cell>
          <cell r="AC240">
            <v>2658314</v>
          </cell>
          <cell r="AD240">
            <v>457494</v>
          </cell>
          <cell r="AE240">
            <v>487823</v>
          </cell>
          <cell r="AF240">
            <v>1539651</v>
          </cell>
          <cell r="AG240">
            <v>539958</v>
          </cell>
          <cell r="AH240">
            <v>198409</v>
          </cell>
          <cell r="AU240">
            <v>26087591</v>
          </cell>
        </row>
        <row r="241">
          <cell r="B241">
            <v>19136</v>
          </cell>
          <cell r="C241">
            <v>13233</v>
          </cell>
          <cell r="D241">
            <v>6147</v>
          </cell>
          <cell r="E241">
            <v>7429</v>
          </cell>
          <cell r="F241">
            <v>2655</v>
          </cell>
          <cell r="G241">
            <v>2187</v>
          </cell>
          <cell r="H241">
            <v>2143</v>
          </cell>
          <cell r="I241">
            <v>1020</v>
          </cell>
          <cell r="J241">
            <v>1431</v>
          </cell>
          <cell r="W241">
            <v>74046</v>
          </cell>
          <cell r="Z241">
            <v>5966539</v>
          </cell>
          <cell r="AA241">
            <v>5970689</v>
          </cell>
          <cell r="AB241">
            <v>1891209</v>
          </cell>
          <cell r="AC241">
            <v>2467607</v>
          </cell>
          <cell r="AD241">
            <v>634748</v>
          </cell>
          <cell r="AE241">
            <v>511013</v>
          </cell>
          <cell r="AF241">
            <v>567180</v>
          </cell>
          <cell r="AG241">
            <v>717924</v>
          </cell>
          <cell r="AH241">
            <v>274448</v>
          </cell>
          <cell r="AU241">
            <v>26176169</v>
          </cell>
        </row>
        <row r="242">
          <cell r="B242">
            <v>18686</v>
          </cell>
          <cell r="C242">
            <v>13612</v>
          </cell>
          <cell r="D242">
            <v>7239</v>
          </cell>
          <cell r="E242">
            <v>6980</v>
          </cell>
          <cell r="F242">
            <v>2256</v>
          </cell>
          <cell r="G242">
            <v>2215</v>
          </cell>
          <cell r="H242">
            <v>1775</v>
          </cell>
          <cell r="I242">
            <v>1594</v>
          </cell>
          <cell r="J242">
            <v>1275</v>
          </cell>
          <cell r="W242">
            <v>70490</v>
          </cell>
          <cell r="Z242">
            <v>5980328</v>
          </cell>
          <cell r="AA242">
            <v>5818655</v>
          </cell>
          <cell r="AB242">
            <v>1894370</v>
          </cell>
          <cell r="AC242">
            <v>2133486</v>
          </cell>
          <cell r="AD242">
            <v>601178</v>
          </cell>
          <cell r="AE242">
            <v>792802</v>
          </cell>
          <cell r="AF242">
            <v>514237</v>
          </cell>
          <cell r="AG242">
            <v>920783</v>
          </cell>
          <cell r="AH242">
            <v>170716</v>
          </cell>
          <cell r="AU242">
            <v>24266682</v>
          </cell>
        </row>
        <row r="243">
          <cell r="B243">
            <v>13071</v>
          </cell>
          <cell r="C243">
            <v>6853</v>
          </cell>
          <cell r="D243">
            <v>2354</v>
          </cell>
          <cell r="E243">
            <v>3967</v>
          </cell>
          <cell r="F243">
            <v>2226</v>
          </cell>
          <cell r="G243">
            <v>649</v>
          </cell>
          <cell r="H243">
            <v>992</v>
          </cell>
          <cell r="I243">
            <v>834</v>
          </cell>
          <cell r="J243">
            <v>650</v>
          </cell>
          <cell r="W243">
            <v>38950</v>
          </cell>
          <cell r="Z243">
            <v>4703399</v>
          </cell>
          <cell r="AA243">
            <v>2880822</v>
          </cell>
          <cell r="AB243">
            <v>485849</v>
          </cell>
          <cell r="AC243">
            <v>1243391</v>
          </cell>
          <cell r="AD243">
            <v>616018</v>
          </cell>
          <cell r="AE243">
            <v>194502</v>
          </cell>
          <cell r="AF243">
            <v>305296</v>
          </cell>
          <cell r="AG243">
            <v>966296</v>
          </cell>
          <cell r="AH243">
            <v>110754</v>
          </cell>
          <cell r="AU243">
            <v>14685340</v>
          </cell>
        </row>
        <row r="244">
          <cell r="B244">
            <v>20721</v>
          </cell>
          <cell r="C244">
            <v>11291</v>
          </cell>
          <cell r="D244">
            <v>4996</v>
          </cell>
          <cell r="E244">
            <v>6135</v>
          </cell>
          <cell r="F244">
            <v>2072</v>
          </cell>
          <cell r="G244">
            <v>1477</v>
          </cell>
          <cell r="H244">
            <v>2018</v>
          </cell>
          <cell r="I244">
            <v>801</v>
          </cell>
          <cell r="J244">
            <v>1394</v>
          </cell>
          <cell r="W244">
            <v>68611</v>
          </cell>
          <cell r="Z244">
            <v>6036008</v>
          </cell>
          <cell r="AA244">
            <v>5082337</v>
          </cell>
          <cell r="AB244">
            <v>1271790</v>
          </cell>
          <cell r="AC244">
            <v>2067916</v>
          </cell>
          <cell r="AD244">
            <v>555041</v>
          </cell>
          <cell r="AE244">
            <v>234936</v>
          </cell>
          <cell r="AF244">
            <v>611284</v>
          </cell>
          <cell r="AG244">
            <v>501886</v>
          </cell>
          <cell r="AH244">
            <v>301171</v>
          </cell>
          <cell r="AU244">
            <v>21949427</v>
          </cell>
        </row>
        <row r="245">
          <cell r="B245">
            <v>19663</v>
          </cell>
          <cell r="C245">
            <v>11727</v>
          </cell>
          <cell r="D245">
            <v>2980</v>
          </cell>
          <cell r="E245">
            <v>5842</v>
          </cell>
          <cell r="F245">
            <v>1319</v>
          </cell>
          <cell r="G245">
            <v>1355</v>
          </cell>
          <cell r="H245">
            <v>2554</v>
          </cell>
          <cell r="I245">
            <v>1048</v>
          </cell>
          <cell r="J245">
            <v>458</v>
          </cell>
          <cell r="W245">
            <v>64502</v>
          </cell>
          <cell r="Z245">
            <v>5978463</v>
          </cell>
          <cell r="AA245">
            <v>5994612</v>
          </cell>
          <cell r="AB245">
            <v>620967</v>
          </cell>
          <cell r="AC245">
            <v>2008582</v>
          </cell>
          <cell r="AD245">
            <v>382508</v>
          </cell>
          <cell r="AE245">
            <v>290808</v>
          </cell>
          <cell r="AF245">
            <v>757014</v>
          </cell>
          <cell r="AG245">
            <v>957348</v>
          </cell>
          <cell r="AH245">
            <v>110133</v>
          </cell>
          <cell r="AU245">
            <v>22572357</v>
          </cell>
        </row>
        <row r="246">
          <cell r="B246">
            <v>21439</v>
          </cell>
          <cell r="C246">
            <v>8308</v>
          </cell>
          <cell r="D246">
            <v>2807</v>
          </cell>
          <cell r="E246">
            <v>7236</v>
          </cell>
          <cell r="F246">
            <v>2678</v>
          </cell>
          <cell r="G246">
            <v>1239</v>
          </cell>
          <cell r="H246">
            <v>2801</v>
          </cell>
          <cell r="I246">
            <v>1096</v>
          </cell>
          <cell r="J246">
            <v>1022</v>
          </cell>
          <cell r="W246">
            <v>64441</v>
          </cell>
          <cell r="Z246">
            <v>8016172</v>
          </cell>
          <cell r="AA246">
            <v>3332470</v>
          </cell>
          <cell r="AB246">
            <v>856581</v>
          </cell>
          <cell r="AC246">
            <v>2268850</v>
          </cell>
          <cell r="AD246">
            <v>775845</v>
          </cell>
          <cell r="AE246">
            <v>269241</v>
          </cell>
          <cell r="AF246">
            <v>1013591</v>
          </cell>
          <cell r="AG246">
            <v>669696</v>
          </cell>
          <cell r="AH246">
            <v>170181</v>
          </cell>
          <cell r="AU246">
            <v>22178880</v>
          </cell>
        </row>
        <row r="247">
          <cell r="B247">
            <v>30577</v>
          </cell>
          <cell r="C247">
            <v>9564</v>
          </cell>
          <cell r="D247">
            <v>6311</v>
          </cell>
          <cell r="E247">
            <v>8282</v>
          </cell>
          <cell r="F247">
            <v>1801</v>
          </cell>
          <cell r="G247">
            <v>1538</v>
          </cell>
          <cell r="H247">
            <v>2984</v>
          </cell>
          <cell r="I247">
            <v>1345</v>
          </cell>
          <cell r="J247">
            <v>942</v>
          </cell>
          <cell r="W247">
            <v>82992</v>
          </cell>
          <cell r="Z247">
            <v>8511705</v>
          </cell>
          <cell r="AA247">
            <v>4161859</v>
          </cell>
          <cell r="AB247">
            <v>1400646</v>
          </cell>
          <cell r="AC247">
            <v>2933056</v>
          </cell>
          <cell r="AD247">
            <v>483381</v>
          </cell>
          <cell r="AE247">
            <v>297597</v>
          </cell>
          <cell r="AF247">
            <v>796353</v>
          </cell>
          <cell r="AG247">
            <v>580308</v>
          </cell>
          <cell r="AH247">
            <v>220491</v>
          </cell>
          <cell r="AU247">
            <v>24276027</v>
          </cell>
        </row>
        <row r="248">
          <cell r="B248">
            <v>19518</v>
          </cell>
          <cell r="C248">
            <v>9651</v>
          </cell>
          <cell r="D248">
            <v>4851</v>
          </cell>
          <cell r="E248">
            <v>6017</v>
          </cell>
          <cell r="F248">
            <v>2324</v>
          </cell>
          <cell r="G248">
            <v>1267</v>
          </cell>
          <cell r="H248">
            <v>2561</v>
          </cell>
          <cell r="I248">
            <v>1412</v>
          </cell>
          <cell r="J248">
            <v>1241</v>
          </cell>
          <cell r="W248">
            <v>65700</v>
          </cell>
          <cell r="Z248">
            <v>5541403</v>
          </cell>
          <cell r="AA248">
            <v>4471960</v>
          </cell>
          <cell r="AB248">
            <v>1692639</v>
          </cell>
          <cell r="AC248">
            <v>2007912</v>
          </cell>
          <cell r="AD248">
            <v>688814</v>
          </cell>
          <cell r="AE248">
            <v>213211</v>
          </cell>
          <cell r="AF248">
            <v>801741</v>
          </cell>
          <cell r="AG248">
            <v>910933</v>
          </cell>
          <cell r="AH248">
            <v>207504</v>
          </cell>
          <cell r="AU248">
            <v>21156827</v>
          </cell>
        </row>
        <row r="249">
          <cell r="B249">
            <v>13562</v>
          </cell>
          <cell r="C249">
            <v>7492</v>
          </cell>
          <cell r="D249">
            <v>2712</v>
          </cell>
          <cell r="E249">
            <v>7823</v>
          </cell>
          <cell r="F249">
            <v>1013</v>
          </cell>
          <cell r="G249">
            <v>606</v>
          </cell>
          <cell r="H249">
            <v>2778</v>
          </cell>
          <cell r="I249">
            <v>3058</v>
          </cell>
          <cell r="J249">
            <v>596</v>
          </cell>
          <cell r="W249">
            <v>54121</v>
          </cell>
          <cell r="Z249">
            <v>3184717</v>
          </cell>
          <cell r="AA249">
            <v>3080446</v>
          </cell>
          <cell r="AB249">
            <v>644210</v>
          </cell>
          <cell r="AC249">
            <v>2524721</v>
          </cell>
          <cell r="AD249">
            <v>305015</v>
          </cell>
          <cell r="AE249">
            <v>258422</v>
          </cell>
          <cell r="AF249">
            <v>821839</v>
          </cell>
          <cell r="AG249">
            <v>2028814</v>
          </cell>
          <cell r="AH249">
            <v>125903</v>
          </cell>
          <cell r="AU249">
            <v>15673584</v>
          </cell>
        </row>
        <row r="250">
          <cell r="B250">
            <v>25526</v>
          </cell>
          <cell r="C250">
            <v>9293</v>
          </cell>
          <cell r="D250">
            <v>6358</v>
          </cell>
          <cell r="E250">
            <v>9705</v>
          </cell>
          <cell r="F250">
            <v>2134</v>
          </cell>
          <cell r="G250">
            <v>2126</v>
          </cell>
          <cell r="H250">
            <v>4763</v>
          </cell>
          <cell r="I250">
            <v>1745</v>
          </cell>
          <cell r="J250">
            <v>754</v>
          </cell>
          <cell r="W250">
            <v>88189</v>
          </cell>
          <cell r="Z250">
            <v>6016284</v>
          </cell>
          <cell r="AA250">
            <v>4048163</v>
          </cell>
          <cell r="AB250">
            <v>1354905</v>
          </cell>
          <cell r="AC250">
            <v>3373561</v>
          </cell>
          <cell r="AD250">
            <v>601391</v>
          </cell>
          <cell r="AE250">
            <v>454186</v>
          </cell>
          <cell r="AF250">
            <v>1546833</v>
          </cell>
          <cell r="AG250">
            <v>703790</v>
          </cell>
          <cell r="AH250">
            <v>185115</v>
          </cell>
          <cell r="AU250">
            <v>24914227</v>
          </cell>
        </row>
        <row r="251">
          <cell r="B251">
            <v>20962</v>
          </cell>
          <cell r="C251">
            <v>11153</v>
          </cell>
          <cell r="D251">
            <v>5783</v>
          </cell>
          <cell r="E251">
            <v>9477</v>
          </cell>
          <cell r="F251">
            <v>3244</v>
          </cell>
          <cell r="G251">
            <v>1202</v>
          </cell>
          <cell r="H251">
            <v>3267</v>
          </cell>
          <cell r="I251">
            <v>1166</v>
          </cell>
          <cell r="J251">
            <v>1204</v>
          </cell>
          <cell r="W251">
            <v>79890</v>
          </cell>
          <cell r="Z251">
            <v>5220859</v>
          </cell>
          <cell r="AA251">
            <v>6059294</v>
          </cell>
          <cell r="AB251">
            <v>1202153</v>
          </cell>
          <cell r="AC251">
            <v>2825863</v>
          </cell>
          <cell r="AD251">
            <v>910397</v>
          </cell>
          <cell r="AE251">
            <v>286179</v>
          </cell>
          <cell r="AF251">
            <v>880834</v>
          </cell>
          <cell r="AG251">
            <v>468635</v>
          </cell>
          <cell r="AH251">
            <v>238253</v>
          </cell>
          <cell r="AU251">
            <v>24899949</v>
          </cell>
        </row>
        <row r="252">
          <cell r="B252">
            <v>21490</v>
          </cell>
          <cell r="C252">
            <v>7796</v>
          </cell>
          <cell r="D252">
            <v>3668</v>
          </cell>
          <cell r="E252">
            <v>10043</v>
          </cell>
          <cell r="F252">
            <v>2973</v>
          </cell>
          <cell r="G252">
            <v>1274</v>
          </cell>
          <cell r="H252">
            <v>2086</v>
          </cell>
          <cell r="I252">
            <v>775</v>
          </cell>
          <cell r="J252">
            <v>1202</v>
          </cell>
          <cell r="W252">
            <v>72203</v>
          </cell>
          <cell r="Z252">
            <v>5346740</v>
          </cell>
          <cell r="AA252">
            <v>4165352</v>
          </cell>
          <cell r="AB252">
            <v>823374</v>
          </cell>
          <cell r="AC252">
            <v>3384228</v>
          </cell>
          <cell r="AD252">
            <v>853579</v>
          </cell>
          <cell r="AE252">
            <v>181291</v>
          </cell>
          <cell r="AF252">
            <v>453831</v>
          </cell>
          <cell r="AG252">
            <v>202995</v>
          </cell>
          <cell r="AH252">
            <v>161412</v>
          </cell>
          <cell r="AU252">
            <v>21619139</v>
          </cell>
        </row>
        <row r="253">
          <cell r="B253">
            <v>14259</v>
          </cell>
          <cell r="C253">
            <v>6684</v>
          </cell>
          <cell r="D253">
            <v>3382</v>
          </cell>
          <cell r="E253">
            <v>8478</v>
          </cell>
          <cell r="F253">
            <v>1437</v>
          </cell>
          <cell r="G253">
            <v>1433</v>
          </cell>
          <cell r="H253">
            <v>1330</v>
          </cell>
          <cell r="I253">
            <v>619</v>
          </cell>
          <cell r="J253">
            <v>831</v>
          </cell>
          <cell r="W253">
            <v>52240</v>
          </cell>
          <cell r="Z253">
            <v>4012441</v>
          </cell>
          <cell r="AA253">
            <v>3788102</v>
          </cell>
          <cell r="AB253">
            <v>1018047</v>
          </cell>
          <cell r="AC253">
            <v>2480807</v>
          </cell>
          <cell r="AD253">
            <v>455284</v>
          </cell>
          <cell r="AE253">
            <v>219449</v>
          </cell>
          <cell r="AF253">
            <v>274653</v>
          </cell>
          <cell r="AG253">
            <v>168784</v>
          </cell>
          <cell r="AH253">
            <v>148097</v>
          </cell>
          <cell r="AU253">
            <v>16308077</v>
          </cell>
        </row>
        <row r="254">
          <cell r="B254">
            <v>15015</v>
          </cell>
          <cell r="C254">
            <v>9659</v>
          </cell>
          <cell r="D254">
            <v>3155</v>
          </cell>
          <cell r="E254">
            <v>5519</v>
          </cell>
          <cell r="F254">
            <v>1562</v>
          </cell>
          <cell r="G254">
            <v>1419</v>
          </cell>
          <cell r="H254">
            <v>1818</v>
          </cell>
          <cell r="I254">
            <v>1304</v>
          </cell>
          <cell r="J254">
            <v>647</v>
          </cell>
          <cell r="W254">
            <v>55701</v>
          </cell>
          <cell r="Z254">
            <v>3725133</v>
          </cell>
          <cell r="AA254">
            <v>4290602</v>
          </cell>
          <cell r="AB254">
            <v>715634</v>
          </cell>
          <cell r="AC254">
            <v>1576884</v>
          </cell>
          <cell r="AD254">
            <v>442296</v>
          </cell>
          <cell r="AE254">
            <v>199049</v>
          </cell>
          <cell r="AF254">
            <v>550584</v>
          </cell>
          <cell r="AG254">
            <v>906488</v>
          </cell>
          <cell r="AH254">
            <v>99280</v>
          </cell>
          <cell r="AU254">
            <v>16555251</v>
          </cell>
        </row>
        <row r="255">
          <cell r="B255">
            <v>15329</v>
          </cell>
          <cell r="C255">
            <v>7472</v>
          </cell>
          <cell r="D255">
            <v>2772</v>
          </cell>
          <cell r="E255">
            <v>6834</v>
          </cell>
          <cell r="F255">
            <v>2050</v>
          </cell>
          <cell r="G255">
            <v>434</v>
          </cell>
          <cell r="H255">
            <v>1672</v>
          </cell>
          <cell r="I255">
            <v>1340</v>
          </cell>
          <cell r="J255">
            <v>1159</v>
          </cell>
          <cell r="W255">
            <v>50417</v>
          </cell>
          <cell r="Z255">
            <v>3585468</v>
          </cell>
          <cell r="AA255">
            <v>3126564</v>
          </cell>
          <cell r="AB255">
            <v>629452</v>
          </cell>
          <cell r="AC255">
            <v>2095005</v>
          </cell>
          <cell r="AD255">
            <v>550676</v>
          </cell>
          <cell r="AE255">
            <v>89970</v>
          </cell>
          <cell r="AF255">
            <v>389230</v>
          </cell>
          <cell r="AG255">
            <v>765108</v>
          </cell>
          <cell r="AH255">
            <v>237051</v>
          </cell>
          <cell r="AU255">
            <v>14644332</v>
          </cell>
        </row>
        <row r="256">
          <cell r="B256">
            <v>13829</v>
          </cell>
          <cell r="C256">
            <v>7227</v>
          </cell>
          <cell r="D256">
            <v>2829</v>
          </cell>
          <cell r="E256">
            <v>6207</v>
          </cell>
          <cell r="F256">
            <v>1194</v>
          </cell>
          <cell r="G256">
            <v>971</v>
          </cell>
          <cell r="H256">
            <v>2243</v>
          </cell>
          <cell r="I256">
            <v>495</v>
          </cell>
          <cell r="J256">
            <v>803</v>
          </cell>
          <cell r="W256">
            <v>46139</v>
          </cell>
          <cell r="Z256">
            <v>3323810</v>
          </cell>
          <cell r="AA256">
            <v>3560783</v>
          </cell>
          <cell r="AB256">
            <v>695357</v>
          </cell>
          <cell r="AC256">
            <v>1795591</v>
          </cell>
          <cell r="AD256">
            <v>307353</v>
          </cell>
          <cell r="AE256">
            <v>103434</v>
          </cell>
          <cell r="AF256">
            <v>662030</v>
          </cell>
          <cell r="AG256">
            <v>127665</v>
          </cell>
          <cell r="AH256">
            <v>160287</v>
          </cell>
          <cell r="AU256">
            <v>13669298</v>
          </cell>
        </row>
        <row r="257">
          <cell r="B257">
            <v>16861</v>
          </cell>
          <cell r="C257">
            <v>10122</v>
          </cell>
          <cell r="D257">
            <v>2550</v>
          </cell>
          <cell r="E257">
            <v>7223</v>
          </cell>
          <cell r="F257">
            <v>1832</v>
          </cell>
          <cell r="G257">
            <v>1561</v>
          </cell>
          <cell r="H257">
            <v>1969</v>
          </cell>
          <cell r="I257">
            <v>970</v>
          </cell>
          <cell r="J257">
            <v>974</v>
          </cell>
          <cell r="W257">
            <v>56073</v>
          </cell>
          <cell r="Z257">
            <v>3783024</v>
          </cell>
          <cell r="AA257">
            <v>4995900</v>
          </cell>
          <cell r="AB257">
            <v>602724</v>
          </cell>
          <cell r="AC257">
            <v>2399626</v>
          </cell>
          <cell r="AD257">
            <v>535208</v>
          </cell>
          <cell r="AE257">
            <v>243785</v>
          </cell>
          <cell r="AF257">
            <v>607466</v>
          </cell>
          <cell r="AG257">
            <v>251216</v>
          </cell>
          <cell r="AH257">
            <v>206475</v>
          </cell>
          <cell r="AU257">
            <v>16295964</v>
          </cell>
        </row>
        <row r="258">
          <cell r="B258">
            <v>16141</v>
          </cell>
          <cell r="C258">
            <v>9073</v>
          </cell>
          <cell r="D258">
            <v>4140</v>
          </cell>
          <cell r="E258">
            <v>6627</v>
          </cell>
          <cell r="F258">
            <v>1265</v>
          </cell>
          <cell r="G258">
            <v>1414</v>
          </cell>
          <cell r="H258">
            <v>2396</v>
          </cell>
          <cell r="I258">
            <v>834</v>
          </cell>
          <cell r="J258">
            <v>314</v>
          </cell>
          <cell r="W258">
            <v>55221</v>
          </cell>
          <cell r="Z258">
            <v>3377734</v>
          </cell>
          <cell r="AA258">
            <v>4477612</v>
          </cell>
          <cell r="AB258">
            <v>965534</v>
          </cell>
          <cell r="AC258">
            <v>2004334</v>
          </cell>
          <cell r="AD258">
            <v>289390</v>
          </cell>
          <cell r="AE258">
            <v>244850</v>
          </cell>
          <cell r="AF258">
            <v>693281</v>
          </cell>
          <cell r="AG258">
            <v>136346</v>
          </cell>
          <cell r="AH258">
            <v>69298</v>
          </cell>
          <cell r="AU258">
            <v>15570721</v>
          </cell>
        </row>
        <row r="259">
          <cell r="B259">
            <v>15715</v>
          </cell>
          <cell r="C259">
            <v>8712</v>
          </cell>
          <cell r="D259">
            <v>3589</v>
          </cell>
          <cell r="E259">
            <v>7397</v>
          </cell>
          <cell r="F259">
            <v>1496</v>
          </cell>
          <cell r="G259">
            <v>996</v>
          </cell>
          <cell r="H259">
            <v>2768</v>
          </cell>
          <cell r="I259">
            <v>572</v>
          </cell>
          <cell r="J259">
            <v>578</v>
          </cell>
          <cell r="W259">
            <v>52007</v>
          </cell>
          <cell r="Z259">
            <v>3646605</v>
          </cell>
          <cell r="AA259">
            <v>4479790</v>
          </cell>
          <cell r="AB259">
            <v>836247</v>
          </cell>
          <cell r="AC259">
            <v>2414304</v>
          </cell>
          <cell r="AD259">
            <v>358087</v>
          </cell>
          <cell r="AE259">
            <v>191382</v>
          </cell>
          <cell r="AF259">
            <v>880318</v>
          </cell>
          <cell r="AG259">
            <v>89611</v>
          </cell>
          <cell r="AH259">
            <v>115720</v>
          </cell>
          <cell r="AU259">
            <v>15876121</v>
          </cell>
        </row>
        <row r="260">
          <cell r="B260">
            <v>10035</v>
          </cell>
          <cell r="C260">
            <v>7190</v>
          </cell>
          <cell r="D260">
            <v>2953</v>
          </cell>
          <cell r="E260">
            <v>7518</v>
          </cell>
          <cell r="F260">
            <v>1208</v>
          </cell>
          <cell r="G260">
            <v>1441</v>
          </cell>
          <cell r="H260">
            <v>2590</v>
          </cell>
          <cell r="I260">
            <v>790</v>
          </cell>
          <cell r="J260">
            <v>788</v>
          </cell>
          <cell r="W260">
            <v>44794</v>
          </cell>
          <cell r="Z260">
            <v>2257912</v>
          </cell>
          <cell r="AA260">
            <v>2957699</v>
          </cell>
          <cell r="AB260">
            <v>717853</v>
          </cell>
          <cell r="AC260">
            <v>2264743</v>
          </cell>
          <cell r="AD260">
            <v>312894</v>
          </cell>
          <cell r="AE260">
            <v>205698</v>
          </cell>
          <cell r="AF260">
            <v>957708</v>
          </cell>
          <cell r="AG260">
            <v>174977</v>
          </cell>
          <cell r="AH260">
            <v>96192</v>
          </cell>
          <cell r="AU260">
            <v>11957988</v>
          </cell>
        </row>
        <row r="261">
          <cell r="B261">
            <v>13367</v>
          </cell>
          <cell r="C261">
            <v>7342</v>
          </cell>
          <cell r="D261">
            <v>4960</v>
          </cell>
          <cell r="E261">
            <v>7510</v>
          </cell>
          <cell r="F261">
            <v>1252</v>
          </cell>
          <cell r="G261">
            <v>1467</v>
          </cell>
          <cell r="H261">
            <v>4007</v>
          </cell>
          <cell r="I261">
            <v>831</v>
          </cell>
          <cell r="J261">
            <v>943</v>
          </cell>
          <cell r="W261">
            <v>60255</v>
          </cell>
          <cell r="Z261">
            <v>2733325</v>
          </cell>
          <cell r="AA261">
            <v>3302985</v>
          </cell>
          <cell r="AB261">
            <v>1060291</v>
          </cell>
          <cell r="AC261">
            <v>2223139</v>
          </cell>
          <cell r="AD261">
            <v>282121</v>
          </cell>
          <cell r="AE261">
            <v>193344</v>
          </cell>
          <cell r="AF261">
            <v>1365329</v>
          </cell>
          <cell r="AG261">
            <v>169507</v>
          </cell>
          <cell r="AH261">
            <v>185407</v>
          </cell>
          <cell r="AU261">
            <v>15232503</v>
          </cell>
        </row>
        <row r="262">
          <cell r="B262">
            <v>13109</v>
          </cell>
          <cell r="C262">
            <v>7297</v>
          </cell>
          <cell r="D262">
            <v>2721</v>
          </cell>
          <cell r="E262">
            <v>7101</v>
          </cell>
          <cell r="F262">
            <v>1756</v>
          </cell>
          <cell r="G262">
            <v>1382</v>
          </cell>
          <cell r="H262">
            <v>1860</v>
          </cell>
          <cell r="I262">
            <v>689</v>
          </cell>
          <cell r="J262">
            <v>751</v>
          </cell>
          <cell r="W262">
            <v>51677</v>
          </cell>
          <cell r="Z262">
            <v>3023539</v>
          </cell>
          <cell r="AA262">
            <v>3395565</v>
          </cell>
          <cell r="AB262">
            <v>544367</v>
          </cell>
          <cell r="AC262">
            <v>2161052</v>
          </cell>
          <cell r="AD262">
            <v>430684</v>
          </cell>
          <cell r="AE262">
            <v>237797</v>
          </cell>
          <cell r="AF262">
            <v>514223</v>
          </cell>
          <cell r="AG262">
            <v>236384</v>
          </cell>
          <cell r="AH262">
            <v>140069</v>
          </cell>
          <cell r="AU262">
            <v>14105481</v>
          </cell>
        </row>
        <row r="263">
          <cell r="B263">
            <v>18858</v>
          </cell>
          <cell r="C263">
            <v>9808</v>
          </cell>
          <cell r="D263">
            <v>5748</v>
          </cell>
          <cell r="E263">
            <v>8564</v>
          </cell>
          <cell r="F263">
            <v>3272</v>
          </cell>
          <cell r="G263">
            <v>1558</v>
          </cell>
          <cell r="H263">
            <v>1814</v>
          </cell>
          <cell r="I263">
            <v>1251</v>
          </cell>
          <cell r="J263">
            <v>1013</v>
          </cell>
          <cell r="W263">
            <v>66818</v>
          </cell>
          <cell r="Z263">
            <v>4167391</v>
          </cell>
          <cell r="AA263">
            <v>4175406</v>
          </cell>
          <cell r="AB263">
            <v>1337001</v>
          </cell>
          <cell r="AC263">
            <v>2406122</v>
          </cell>
          <cell r="AD263">
            <v>809642</v>
          </cell>
          <cell r="AE263">
            <v>178498</v>
          </cell>
          <cell r="AF263">
            <v>455498</v>
          </cell>
          <cell r="AG263">
            <v>288517</v>
          </cell>
          <cell r="AH263">
            <v>176429</v>
          </cell>
          <cell r="AU263">
            <v>18094074</v>
          </cell>
        </row>
        <row r="264">
          <cell r="B264">
            <v>17509</v>
          </cell>
          <cell r="C264">
            <v>10943</v>
          </cell>
          <cell r="D264">
            <v>3898</v>
          </cell>
          <cell r="E264">
            <v>8792</v>
          </cell>
          <cell r="F264">
            <v>1891</v>
          </cell>
          <cell r="G264">
            <v>557</v>
          </cell>
          <cell r="H264">
            <v>2274</v>
          </cell>
          <cell r="I264">
            <v>267</v>
          </cell>
          <cell r="J264">
            <v>1649</v>
          </cell>
          <cell r="W264">
            <v>61623</v>
          </cell>
          <cell r="Z264">
            <v>5030518</v>
          </cell>
          <cell r="AA264">
            <v>4534221</v>
          </cell>
          <cell r="AB264">
            <v>907437</v>
          </cell>
          <cell r="AC264">
            <v>2486116</v>
          </cell>
          <cell r="AD264">
            <v>445316</v>
          </cell>
          <cell r="AE264">
            <v>111936</v>
          </cell>
          <cell r="AF264">
            <v>549760</v>
          </cell>
          <cell r="AG264">
            <v>66033</v>
          </cell>
          <cell r="AH264">
            <v>329104</v>
          </cell>
          <cell r="AU264">
            <v>17953430</v>
          </cell>
        </row>
        <row r="265">
          <cell r="B265">
            <v>16095</v>
          </cell>
          <cell r="C265">
            <v>7659</v>
          </cell>
          <cell r="D265">
            <v>4015</v>
          </cell>
          <cell r="E265">
            <v>7053</v>
          </cell>
          <cell r="F265">
            <v>2013</v>
          </cell>
          <cell r="G265">
            <v>1214</v>
          </cell>
          <cell r="H265">
            <v>536</v>
          </cell>
          <cell r="I265">
            <v>726</v>
          </cell>
          <cell r="J265">
            <v>1337</v>
          </cell>
          <cell r="W265">
            <v>51746</v>
          </cell>
          <cell r="Z265">
            <v>4232337</v>
          </cell>
          <cell r="AA265">
            <v>3760612</v>
          </cell>
          <cell r="AB265">
            <v>933407</v>
          </cell>
          <cell r="AC265">
            <v>1948729</v>
          </cell>
          <cell r="AD265">
            <v>554674</v>
          </cell>
          <cell r="AE265">
            <v>226794</v>
          </cell>
          <cell r="AF265">
            <v>127108</v>
          </cell>
          <cell r="AG265">
            <v>125330</v>
          </cell>
          <cell r="AH265">
            <v>242961</v>
          </cell>
          <cell r="AU265">
            <v>14570055</v>
          </cell>
        </row>
        <row r="266">
          <cell r="B266">
            <v>13481</v>
          </cell>
          <cell r="C266">
            <v>10430</v>
          </cell>
          <cell r="D266">
            <v>3007</v>
          </cell>
          <cell r="E266">
            <v>7941</v>
          </cell>
          <cell r="F266">
            <v>1496</v>
          </cell>
          <cell r="G266">
            <v>1292</v>
          </cell>
          <cell r="H266">
            <v>2054</v>
          </cell>
          <cell r="I266">
            <v>1344</v>
          </cell>
          <cell r="J266">
            <v>1408</v>
          </cell>
          <cell r="W266">
            <v>55427</v>
          </cell>
          <cell r="Z266">
            <v>3362860</v>
          </cell>
          <cell r="AA266">
            <v>5296832</v>
          </cell>
          <cell r="AB266">
            <v>637872</v>
          </cell>
          <cell r="AC266">
            <v>2357049</v>
          </cell>
          <cell r="AD266">
            <v>353101</v>
          </cell>
          <cell r="AE266">
            <v>187453</v>
          </cell>
          <cell r="AF266">
            <v>581741</v>
          </cell>
          <cell r="AG266">
            <v>516683</v>
          </cell>
          <cell r="AH266">
            <v>390891</v>
          </cell>
          <cell r="AU266">
            <v>16996801</v>
          </cell>
        </row>
        <row r="267">
          <cell r="B267">
            <v>14255</v>
          </cell>
          <cell r="C267">
            <v>6042</v>
          </cell>
          <cell r="D267">
            <v>3136</v>
          </cell>
          <cell r="E267">
            <v>3997</v>
          </cell>
          <cell r="F267">
            <v>1473</v>
          </cell>
          <cell r="G267">
            <v>362</v>
          </cell>
          <cell r="H267">
            <v>950</v>
          </cell>
          <cell r="I267">
            <v>262</v>
          </cell>
          <cell r="J267">
            <v>455</v>
          </cell>
          <cell r="W267">
            <v>40246</v>
          </cell>
          <cell r="Z267">
            <v>3602022</v>
          </cell>
          <cell r="AA267">
            <v>3504275</v>
          </cell>
          <cell r="AB267">
            <v>777283</v>
          </cell>
          <cell r="AC267">
            <v>1168919</v>
          </cell>
          <cell r="AD267">
            <v>371112</v>
          </cell>
          <cell r="AE267">
            <v>79243</v>
          </cell>
          <cell r="AF267">
            <v>252080</v>
          </cell>
          <cell r="AG267">
            <v>47302</v>
          </cell>
          <cell r="AH267">
            <v>73848</v>
          </cell>
          <cell r="AU267">
            <v>12160493</v>
          </cell>
        </row>
        <row r="268">
          <cell r="B268">
            <v>13340</v>
          </cell>
          <cell r="C268">
            <v>8544</v>
          </cell>
          <cell r="D268">
            <v>3331</v>
          </cell>
          <cell r="E268">
            <v>4834</v>
          </cell>
          <cell r="F268">
            <v>1532</v>
          </cell>
          <cell r="G268">
            <v>484</v>
          </cell>
          <cell r="H268">
            <v>926</v>
          </cell>
          <cell r="I268">
            <v>179</v>
          </cell>
          <cell r="J268">
            <v>897</v>
          </cell>
          <cell r="W268">
            <v>42271</v>
          </cell>
          <cell r="Z268">
            <v>3093747</v>
          </cell>
          <cell r="AA268">
            <v>4216143</v>
          </cell>
          <cell r="AB268">
            <v>704391</v>
          </cell>
          <cell r="AC268">
            <v>1397598</v>
          </cell>
          <cell r="AD268">
            <v>472322</v>
          </cell>
          <cell r="AE268">
            <v>112280</v>
          </cell>
          <cell r="AF268">
            <v>267284</v>
          </cell>
          <cell r="AG268">
            <v>37414</v>
          </cell>
          <cell r="AH268">
            <v>162720</v>
          </cell>
          <cell r="AU268">
            <v>12812751</v>
          </cell>
        </row>
        <row r="269">
          <cell r="B269">
            <v>19590</v>
          </cell>
          <cell r="C269">
            <v>9274</v>
          </cell>
          <cell r="D269">
            <v>3160</v>
          </cell>
          <cell r="E269">
            <v>6822</v>
          </cell>
          <cell r="F269">
            <v>2475</v>
          </cell>
          <cell r="G269">
            <v>877</v>
          </cell>
          <cell r="H269">
            <v>1596</v>
          </cell>
          <cell r="I269">
            <v>520</v>
          </cell>
          <cell r="J269">
            <v>631</v>
          </cell>
          <cell r="W269">
            <v>56750</v>
          </cell>
          <cell r="Z269">
            <v>4355301</v>
          </cell>
          <cell r="AA269">
            <v>4283009</v>
          </cell>
          <cell r="AB269">
            <v>2034679</v>
          </cell>
          <cell r="AC269">
            <v>657769</v>
          </cell>
          <cell r="AD269">
            <v>679747</v>
          </cell>
          <cell r="AE269">
            <v>111350</v>
          </cell>
          <cell r="AF269">
            <v>366816</v>
          </cell>
          <cell r="AG269">
            <v>220036</v>
          </cell>
          <cell r="AH269">
            <v>107207</v>
          </cell>
          <cell r="AU269">
            <v>15810075</v>
          </cell>
        </row>
        <row r="270">
          <cell r="B270">
            <v>16148</v>
          </cell>
          <cell r="C270">
            <v>7719</v>
          </cell>
          <cell r="D270">
            <v>3178</v>
          </cell>
          <cell r="E270">
            <v>7218</v>
          </cell>
          <cell r="F270">
            <v>1254</v>
          </cell>
          <cell r="G270">
            <v>947</v>
          </cell>
          <cell r="H270">
            <v>2189</v>
          </cell>
          <cell r="I270">
            <v>792</v>
          </cell>
          <cell r="J270">
            <v>856</v>
          </cell>
          <cell r="W270">
            <v>51027</v>
          </cell>
          <cell r="Z270">
            <v>3506237</v>
          </cell>
          <cell r="AA270">
            <v>3989288</v>
          </cell>
          <cell r="AB270">
            <v>1897258</v>
          </cell>
          <cell r="AC270">
            <v>730076</v>
          </cell>
          <cell r="AD270">
            <v>368372</v>
          </cell>
          <cell r="AE270">
            <v>177453</v>
          </cell>
          <cell r="AF270">
            <v>665345</v>
          </cell>
          <cell r="AG270">
            <v>484156</v>
          </cell>
          <cell r="AH270">
            <v>160637</v>
          </cell>
          <cell r="AU270">
            <v>15276899</v>
          </cell>
        </row>
        <row r="271">
          <cell r="B271">
            <v>17380</v>
          </cell>
          <cell r="C271">
            <v>7720</v>
          </cell>
          <cell r="D271">
            <v>4602</v>
          </cell>
          <cell r="E271">
            <v>10387</v>
          </cell>
          <cell r="F271">
            <v>2056</v>
          </cell>
          <cell r="G271">
            <v>819</v>
          </cell>
          <cell r="H271">
            <v>2353</v>
          </cell>
          <cell r="I271">
            <v>1221</v>
          </cell>
          <cell r="J271">
            <v>535</v>
          </cell>
          <cell r="W271">
            <v>59629</v>
          </cell>
          <cell r="Z271">
            <v>3780994</v>
          </cell>
          <cell r="AA271">
            <v>3809741</v>
          </cell>
          <cell r="AB271">
            <v>1006576</v>
          </cell>
          <cell r="AC271">
            <v>3064194</v>
          </cell>
          <cell r="AD271">
            <v>571110</v>
          </cell>
          <cell r="AE271">
            <v>208129</v>
          </cell>
          <cell r="AF271">
            <v>708135</v>
          </cell>
          <cell r="AG271">
            <v>412666</v>
          </cell>
          <cell r="AH271">
            <v>103410</v>
          </cell>
          <cell r="AU271">
            <v>16256906</v>
          </cell>
        </row>
        <row r="272">
          <cell r="B272">
            <v>5752</v>
          </cell>
          <cell r="C272">
            <v>3817</v>
          </cell>
          <cell r="D272">
            <v>1191</v>
          </cell>
          <cell r="E272">
            <v>8893</v>
          </cell>
          <cell r="F272">
            <v>839</v>
          </cell>
          <cell r="G272">
            <v>545</v>
          </cell>
          <cell r="H272">
            <v>1740</v>
          </cell>
          <cell r="I272">
            <v>1212</v>
          </cell>
          <cell r="J272">
            <v>591</v>
          </cell>
          <cell r="W272">
            <v>33583</v>
          </cell>
          <cell r="Z272">
            <v>1210310</v>
          </cell>
          <cell r="AA272">
            <v>1665190</v>
          </cell>
          <cell r="AB272">
            <v>266399</v>
          </cell>
          <cell r="AC272">
            <v>2686509</v>
          </cell>
          <cell r="AD272">
            <v>215035</v>
          </cell>
          <cell r="AE272">
            <v>52701</v>
          </cell>
          <cell r="AF272">
            <v>601449</v>
          </cell>
          <cell r="AG272">
            <v>702797</v>
          </cell>
          <cell r="AH272">
            <v>132424</v>
          </cell>
          <cell r="AU272">
            <v>8769760</v>
          </cell>
        </row>
        <row r="273">
          <cell r="B273">
            <v>23691</v>
          </cell>
          <cell r="C273">
            <v>11836</v>
          </cell>
          <cell r="D273">
            <v>5433</v>
          </cell>
          <cell r="E273">
            <v>10634</v>
          </cell>
          <cell r="F273">
            <v>2513</v>
          </cell>
          <cell r="G273">
            <v>867</v>
          </cell>
          <cell r="H273">
            <v>3622</v>
          </cell>
          <cell r="I273">
            <v>850</v>
          </cell>
          <cell r="J273">
            <v>1136</v>
          </cell>
          <cell r="W273">
            <v>82189</v>
          </cell>
          <cell r="Z273">
            <v>5385797</v>
          </cell>
          <cell r="AA273">
            <v>5993164</v>
          </cell>
          <cell r="AB273">
            <v>1378904</v>
          </cell>
          <cell r="AC273">
            <v>2915972</v>
          </cell>
          <cell r="AD273">
            <v>675650</v>
          </cell>
          <cell r="AE273">
            <v>170228</v>
          </cell>
          <cell r="AF273">
            <v>1085567</v>
          </cell>
          <cell r="AG273">
            <v>237821</v>
          </cell>
          <cell r="AH273">
            <v>206796</v>
          </cell>
          <cell r="AU273">
            <v>23552620</v>
          </cell>
        </row>
        <row r="274">
          <cell r="B274">
            <v>18938</v>
          </cell>
          <cell r="C274">
            <v>11483</v>
          </cell>
          <cell r="D274">
            <v>4920</v>
          </cell>
          <cell r="E274">
            <v>9529</v>
          </cell>
          <cell r="F274">
            <v>1406</v>
          </cell>
          <cell r="G274">
            <v>1074</v>
          </cell>
          <cell r="H274">
            <v>2824</v>
          </cell>
          <cell r="I274">
            <v>1921</v>
          </cell>
          <cell r="J274">
            <v>873</v>
          </cell>
          <cell r="W274">
            <v>68508</v>
          </cell>
          <cell r="Z274">
            <v>3883474</v>
          </cell>
          <cell r="AA274">
            <v>6008223</v>
          </cell>
          <cell r="AB274">
            <v>1489906</v>
          </cell>
          <cell r="AC274">
            <v>2461131</v>
          </cell>
          <cell r="AD274">
            <v>322605</v>
          </cell>
          <cell r="AE274">
            <v>164842</v>
          </cell>
          <cell r="AF274">
            <v>898929</v>
          </cell>
          <cell r="AG274">
            <v>848727</v>
          </cell>
          <cell r="AH274">
            <v>145304</v>
          </cell>
          <cell r="AU274">
            <v>20052214</v>
          </cell>
        </row>
        <row r="275">
          <cell r="B275">
            <v>16233</v>
          </cell>
          <cell r="C275">
            <v>10121</v>
          </cell>
          <cell r="D275">
            <v>5341</v>
          </cell>
          <cell r="E275">
            <v>12007</v>
          </cell>
          <cell r="F275">
            <v>1503</v>
          </cell>
          <cell r="G275">
            <v>1335</v>
          </cell>
          <cell r="H275">
            <v>2288</v>
          </cell>
          <cell r="I275">
            <v>1527</v>
          </cell>
          <cell r="J275">
            <v>1542</v>
          </cell>
          <cell r="W275">
            <v>68372</v>
          </cell>
          <cell r="Z275">
            <v>3994865</v>
          </cell>
          <cell r="AA275">
            <v>4225662</v>
          </cell>
          <cell r="AB275">
            <v>1168925</v>
          </cell>
          <cell r="AC275">
            <v>3421855</v>
          </cell>
          <cell r="AD275">
            <v>398124</v>
          </cell>
          <cell r="AE275">
            <v>188285</v>
          </cell>
          <cell r="AF275">
            <v>632933</v>
          </cell>
          <cell r="AG275">
            <v>565441</v>
          </cell>
          <cell r="AH275">
            <v>289395</v>
          </cell>
          <cell r="AU275">
            <v>18882852</v>
          </cell>
        </row>
        <row r="276">
          <cell r="B276">
            <v>16662</v>
          </cell>
          <cell r="C276">
            <v>10327</v>
          </cell>
          <cell r="D276">
            <v>6758</v>
          </cell>
          <cell r="E276">
            <v>9415</v>
          </cell>
          <cell r="F276">
            <v>2754</v>
          </cell>
          <cell r="G276">
            <v>488</v>
          </cell>
          <cell r="H276">
            <v>799</v>
          </cell>
          <cell r="I276">
            <v>990</v>
          </cell>
          <cell r="J276">
            <v>1052</v>
          </cell>
          <cell r="W276">
            <v>60858</v>
          </cell>
          <cell r="Z276">
            <v>3578015</v>
          </cell>
          <cell r="AA276">
            <v>4611433</v>
          </cell>
          <cell r="AB276">
            <v>1224936</v>
          </cell>
          <cell r="AC276">
            <v>2413906</v>
          </cell>
          <cell r="AD276">
            <v>721201</v>
          </cell>
          <cell r="AE276">
            <v>69981</v>
          </cell>
          <cell r="AF276">
            <v>192741</v>
          </cell>
          <cell r="AG276">
            <v>181559</v>
          </cell>
          <cell r="AH276">
            <v>228654</v>
          </cell>
          <cell r="AU276">
            <v>16434165</v>
          </cell>
        </row>
        <row r="277">
          <cell r="B277">
            <v>16658</v>
          </cell>
          <cell r="C277">
            <v>9970</v>
          </cell>
          <cell r="D277">
            <v>4459</v>
          </cell>
          <cell r="E277">
            <v>7466</v>
          </cell>
          <cell r="F277">
            <v>1628</v>
          </cell>
          <cell r="G277">
            <v>540</v>
          </cell>
          <cell r="H277">
            <v>1613</v>
          </cell>
          <cell r="I277">
            <v>955</v>
          </cell>
          <cell r="J277">
            <v>1085</v>
          </cell>
          <cell r="W277">
            <v>56664</v>
          </cell>
          <cell r="Z277">
            <v>4676566</v>
          </cell>
          <cell r="AA277">
            <v>4252173</v>
          </cell>
          <cell r="AB277">
            <v>1007726</v>
          </cell>
          <cell r="AC277">
            <v>2144160</v>
          </cell>
          <cell r="AD277">
            <v>415247</v>
          </cell>
          <cell r="AE277">
            <v>60998</v>
          </cell>
          <cell r="AF277">
            <v>342619</v>
          </cell>
          <cell r="AG277">
            <v>393212</v>
          </cell>
          <cell r="AH277">
            <v>195496</v>
          </cell>
          <cell r="AU277">
            <v>16651825</v>
          </cell>
        </row>
        <row r="278">
          <cell r="B278">
            <v>18702</v>
          </cell>
          <cell r="C278">
            <v>9773</v>
          </cell>
          <cell r="D278">
            <v>5261</v>
          </cell>
          <cell r="E278">
            <v>8273</v>
          </cell>
          <cell r="F278">
            <v>1555</v>
          </cell>
          <cell r="G278">
            <v>403</v>
          </cell>
          <cell r="H278">
            <v>1840</v>
          </cell>
          <cell r="I278">
            <v>836</v>
          </cell>
          <cell r="J278">
            <v>941</v>
          </cell>
          <cell r="W278">
            <v>61118</v>
          </cell>
          <cell r="Z278">
            <v>4676033</v>
          </cell>
          <cell r="AA278">
            <v>5320206</v>
          </cell>
          <cell r="AB278">
            <v>1402836</v>
          </cell>
          <cell r="AC278">
            <v>2282426</v>
          </cell>
          <cell r="AD278">
            <v>437765</v>
          </cell>
          <cell r="AE278">
            <v>82870</v>
          </cell>
          <cell r="AF278">
            <v>505371</v>
          </cell>
          <cell r="AG278">
            <v>176328</v>
          </cell>
          <cell r="AH278">
            <v>148870</v>
          </cell>
          <cell r="AU278">
            <v>18665857</v>
          </cell>
        </row>
        <row r="279">
          <cell r="B279">
            <v>8748</v>
          </cell>
          <cell r="C279">
            <v>5317</v>
          </cell>
          <cell r="D279">
            <v>1952</v>
          </cell>
          <cell r="E279">
            <v>5217</v>
          </cell>
          <cell r="F279">
            <v>1354</v>
          </cell>
          <cell r="G279">
            <v>287</v>
          </cell>
          <cell r="H279">
            <v>851</v>
          </cell>
          <cell r="I279">
            <v>544</v>
          </cell>
          <cell r="J279">
            <v>576</v>
          </cell>
          <cell r="W279">
            <v>35343</v>
          </cell>
          <cell r="AA279">
            <v>2609668</v>
          </cell>
          <cell r="AB279">
            <v>563734</v>
          </cell>
          <cell r="AC279">
            <v>1344236</v>
          </cell>
          <cell r="AD279">
            <v>381679</v>
          </cell>
          <cell r="AE279">
            <v>82842</v>
          </cell>
          <cell r="AF279">
            <v>208758</v>
          </cell>
          <cell r="AG279">
            <v>118754</v>
          </cell>
          <cell r="AH279">
            <v>90540</v>
          </cell>
          <cell r="AU279">
            <v>10495355</v>
          </cell>
        </row>
        <row r="280">
          <cell r="B280">
            <v>14429</v>
          </cell>
          <cell r="C280">
            <v>7884</v>
          </cell>
          <cell r="D280">
            <v>3143</v>
          </cell>
          <cell r="E280">
            <v>3876</v>
          </cell>
          <cell r="F280">
            <v>1296</v>
          </cell>
          <cell r="G280">
            <v>581</v>
          </cell>
          <cell r="H280">
            <v>1404</v>
          </cell>
          <cell r="I280">
            <v>733</v>
          </cell>
          <cell r="J280">
            <v>378</v>
          </cell>
          <cell r="W280">
            <v>44125</v>
          </cell>
          <cell r="AA280">
            <v>3850439</v>
          </cell>
          <cell r="AB280">
            <v>730344</v>
          </cell>
          <cell r="AC280">
            <v>1122717</v>
          </cell>
          <cell r="AD280">
            <v>357464</v>
          </cell>
          <cell r="AE280">
            <v>85343</v>
          </cell>
          <cell r="AF280">
            <v>458718</v>
          </cell>
          <cell r="AG280">
            <v>182181</v>
          </cell>
          <cell r="AH280">
            <v>82655</v>
          </cell>
          <cell r="AU280">
            <v>13335808</v>
          </cell>
        </row>
        <row r="281">
          <cell r="B281">
            <v>21581</v>
          </cell>
          <cell r="C281">
            <v>6662</v>
          </cell>
          <cell r="D281">
            <v>3909</v>
          </cell>
          <cell r="E281">
            <v>6848</v>
          </cell>
          <cell r="F281">
            <v>1374</v>
          </cell>
          <cell r="G281">
            <v>581</v>
          </cell>
          <cell r="H281">
            <v>1518</v>
          </cell>
          <cell r="I281">
            <v>855</v>
          </cell>
          <cell r="J281">
            <v>1063</v>
          </cell>
          <cell r="W281">
            <v>58738</v>
          </cell>
          <cell r="AA281">
            <v>3949405</v>
          </cell>
          <cell r="AB281">
            <v>857249</v>
          </cell>
          <cell r="AC281">
            <v>1858267</v>
          </cell>
          <cell r="AD281">
            <v>389067</v>
          </cell>
          <cell r="AE281">
            <v>133961</v>
          </cell>
          <cell r="AF281">
            <v>393074</v>
          </cell>
          <cell r="AG281">
            <v>202994</v>
          </cell>
          <cell r="AH281">
            <v>162855</v>
          </cell>
          <cell r="AU281">
            <v>16376810</v>
          </cell>
        </row>
        <row r="282">
          <cell r="B282">
            <v>11725</v>
          </cell>
          <cell r="C282">
            <v>7827</v>
          </cell>
          <cell r="D282">
            <v>2796</v>
          </cell>
          <cell r="E282">
            <v>8129</v>
          </cell>
          <cell r="F282">
            <v>1528</v>
          </cell>
          <cell r="G282">
            <v>763</v>
          </cell>
          <cell r="H282">
            <v>1889</v>
          </cell>
          <cell r="I282">
            <v>880</v>
          </cell>
          <cell r="J282">
            <v>1090</v>
          </cell>
          <cell r="W282">
            <v>52105</v>
          </cell>
          <cell r="AA282">
            <v>3286565</v>
          </cell>
          <cell r="AB282">
            <v>577056</v>
          </cell>
          <cell r="AC282">
            <v>2109024</v>
          </cell>
          <cell r="AD282">
            <v>406289</v>
          </cell>
          <cell r="AE282">
            <v>137996</v>
          </cell>
          <cell r="AF282">
            <v>506885</v>
          </cell>
          <cell r="AG282">
            <v>330332</v>
          </cell>
          <cell r="AH282">
            <v>259606</v>
          </cell>
          <cell r="AU282">
            <v>14666430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426">
          <cell r="V426">
            <v>33869.149434629369</v>
          </cell>
          <cell r="W426">
            <v>27910.891668512919</v>
          </cell>
          <cell r="X426">
            <v>22867.596595846586</v>
          </cell>
          <cell r="Y426">
            <v>28843.972435100659</v>
          </cell>
          <cell r="Z426">
            <v>36338.383973671545</v>
          </cell>
          <cell r="AA426">
            <v>25882.961625180062</v>
          </cell>
          <cell r="AB426">
            <v>29368.10240801056</v>
          </cell>
          <cell r="AC426">
            <v>33660.791593546674</v>
          </cell>
        </row>
        <row r="427">
          <cell r="V427">
            <v>33100.262412163254</v>
          </cell>
          <cell r="W427">
            <v>19169.942760740192</v>
          </cell>
          <cell r="X427">
            <v>23860.907570709489</v>
          </cell>
          <cell r="Y427">
            <v>29607.180339285173</v>
          </cell>
          <cell r="Z427">
            <v>36424.036935590622</v>
          </cell>
          <cell r="AA427">
            <v>23108.571016383343</v>
          </cell>
          <cell r="AB427">
            <v>26676.759445784683</v>
          </cell>
          <cell r="AC427">
            <v>33387.957947320123</v>
          </cell>
        </row>
        <row r="428">
          <cell r="V428">
            <v>32973.745053243132</v>
          </cell>
          <cell r="W428">
            <v>24441.807173838199</v>
          </cell>
          <cell r="X428">
            <v>21809.229926979104</v>
          </cell>
          <cell r="Y428">
            <v>28202.276514651563</v>
          </cell>
          <cell r="Z428">
            <v>38297.345995049356</v>
          </cell>
          <cell r="AA428">
            <v>21403.835414708883</v>
          </cell>
          <cell r="AB428">
            <v>25367.002011657361</v>
          </cell>
          <cell r="AC428">
            <v>35989.333066296174</v>
          </cell>
        </row>
        <row r="429">
          <cell r="V429">
            <v>32964.112847620861</v>
          </cell>
          <cell r="W429">
            <v>25436.931958592253</v>
          </cell>
          <cell r="X429">
            <v>20971.964468252019</v>
          </cell>
          <cell r="Y429">
            <v>29272.910840620254</v>
          </cell>
          <cell r="Z429">
            <v>34899.743168365094</v>
          </cell>
          <cell r="AA429">
            <v>25267.822835661111</v>
          </cell>
          <cell r="AB429">
            <v>22646.023124030809</v>
          </cell>
          <cell r="AC429">
            <v>30861.806628735871</v>
          </cell>
        </row>
        <row r="430">
          <cell r="V430">
            <v>32983.495462256709</v>
          </cell>
          <cell r="W430">
            <v>18657.876404624087</v>
          </cell>
          <cell r="X430">
            <v>20997.463428532748</v>
          </cell>
          <cell r="Y430">
            <v>29247.838808380995</v>
          </cell>
          <cell r="Z430">
            <v>38579.778020215752</v>
          </cell>
          <cell r="AA430">
            <v>33267.991165010098</v>
          </cell>
          <cell r="AB430">
            <v>28992.152797045674</v>
          </cell>
          <cell r="AC430">
            <v>36801.979978959353</v>
          </cell>
        </row>
        <row r="431">
          <cell r="V431">
            <v>32605.148053648554</v>
          </cell>
          <cell r="W431">
            <v>25170.289643377993</v>
          </cell>
          <cell r="X431">
            <v>34240.346343249199</v>
          </cell>
          <cell r="Y431">
            <v>32652.204119536338</v>
          </cell>
          <cell r="Z431">
            <v>38368.339723255427</v>
          </cell>
          <cell r="AA431">
            <v>22356.336903288247</v>
          </cell>
          <cell r="AB431">
            <v>29837.074977799399</v>
          </cell>
          <cell r="AC431">
            <v>35113.236365467674</v>
          </cell>
        </row>
        <row r="432">
          <cell r="V432">
            <v>33674.297653112561</v>
          </cell>
          <cell r="W432">
            <v>25420.057139493249</v>
          </cell>
          <cell r="X432">
            <v>20704.338486366025</v>
          </cell>
          <cell r="Y432">
            <v>29468.042970105154</v>
          </cell>
          <cell r="Z432">
            <v>34311.994051085661</v>
          </cell>
          <cell r="AA432">
            <v>21545.358373547948</v>
          </cell>
          <cell r="AB432">
            <v>28868.4697263587</v>
          </cell>
          <cell r="AC432">
            <v>33011.18581898835</v>
          </cell>
        </row>
        <row r="433">
          <cell r="V433">
            <v>35399.336051606922</v>
          </cell>
          <cell r="W433">
            <v>23096.504202660002</v>
          </cell>
          <cell r="X433">
            <v>21963.498165952071</v>
          </cell>
          <cell r="Y433">
            <v>30875.266811753081</v>
          </cell>
          <cell r="Z433">
            <v>33743.578984923413</v>
          </cell>
          <cell r="AA433">
            <v>17831.492198579912</v>
          </cell>
          <cell r="AB433">
            <v>27047.820140105821</v>
          </cell>
          <cell r="AC433">
            <v>30992.317585856315</v>
          </cell>
        </row>
        <row r="434">
          <cell r="V434">
            <v>32532.06048843031</v>
          </cell>
          <cell r="W434">
            <v>23342.541169310614</v>
          </cell>
          <cell r="X434">
            <v>21265.289659796566</v>
          </cell>
          <cell r="Y434">
            <v>27957.414076407447</v>
          </cell>
          <cell r="Z434">
            <v>35613.8569721526</v>
          </cell>
          <cell r="AA434">
            <v>24014.100156517681</v>
          </cell>
          <cell r="AB434">
            <v>26407.576613418751</v>
          </cell>
          <cell r="AC434">
            <v>33118.69687492567</v>
          </cell>
        </row>
        <row r="435">
          <cell r="V435">
            <v>31160.061184095259</v>
          </cell>
          <cell r="W435">
            <v>19343.108572969548</v>
          </cell>
          <cell r="X435">
            <v>17243.193788799927</v>
          </cell>
          <cell r="Y435">
            <v>25348.031904110128</v>
          </cell>
          <cell r="Z435">
            <v>34706.681351930798</v>
          </cell>
          <cell r="AA435">
            <v>21099.978822982022</v>
          </cell>
          <cell r="AB435">
            <v>21075.867066587594</v>
          </cell>
          <cell r="AC435">
            <v>31021.966579290787</v>
          </cell>
        </row>
        <row r="436">
          <cell r="V436">
            <v>31180.501799164918</v>
          </cell>
          <cell r="W436">
            <v>17848.31659948816</v>
          </cell>
          <cell r="X436">
            <v>18888.229154419045</v>
          </cell>
          <cell r="Y436">
            <v>26592.652292116913</v>
          </cell>
          <cell r="Z436">
            <v>34175.787454341094</v>
          </cell>
          <cell r="AA436">
            <v>19135.023817556801</v>
          </cell>
          <cell r="AB436">
            <v>23156.511213045091</v>
          </cell>
          <cell r="AC436">
            <v>30550.859004749371</v>
          </cell>
        </row>
        <row r="437">
          <cell r="V437">
            <v>31265.399933630604</v>
          </cell>
          <cell r="W437">
            <v>21395.900327099225</v>
          </cell>
          <cell r="X437">
            <v>17044.002963398318</v>
          </cell>
          <cell r="Y437">
            <v>24094.947679731977</v>
          </cell>
          <cell r="Z437">
            <v>36368.776897951968</v>
          </cell>
          <cell r="AA437">
            <v>20433.763372126952</v>
          </cell>
          <cell r="AB437">
            <v>18212.746169754115</v>
          </cell>
          <cell r="AC437">
            <v>29100.085397071947</v>
          </cell>
        </row>
        <row r="438">
          <cell r="V438">
            <v>37265.509212813886</v>
          </cell>
          <cell r="W438">
            <v>22679.202883017901</v>
          </cell>
          <cell r="X438">
            <v>19883.510404954959</v>
          </cell>
          <cell r="Y438">
            <v>31178.302838104715</v>
          </cell>
          <cell r="Z438">
            <v>34587.683908913175</v>
          </cell>
          <cell r="AA438">
            <v>23610.4509697873</v>
          </cell>
          <cell r="AB438">
            <v>22041.161568338033</v>
          </cell>
          <cell r="AC438">
            <v>31462.742630297878</v>
          </cell>
        </row>
        <row r="439">
          <cell r="V439">
            <v>45737.362454715862</v>
          </cell>
          <cell r="W439">
            <v>25135.702893008285</v>
          </cell>
          <cell r="X439">
            <v>20933.533808456974</v>
          </cell>
          <cell r="Y439">
            <v>39008.423536958915</v>
          </cell>
          <cell r="Z439">
            <v>42190.456442581686</v>
          </cell>
          <cell r="AA439">
            <v>22960.606622409254</v>
          </cell>
          <cell r="AB439">
            <v>23204.79818464816</v>
          </cell>
          <cell r="AC439">
            <v>35662.339157090712</v>
          </cell>
        </row>
        <row r="440">
          <cell r="V440">
            <v>44758.650368905146</v>
          </cell>
          <cell r="W440">
            <v>18445.023888680484</v>
          </cell>
          <cell r="X440">
            <v>24974.760564681888</v>
          </cell>
          <cell r="Y440">
            <v>33637.125698355521</v>
          </cell>
          <cell r="Z440">
            <v>48385.003655021654</v>
          </cell>
          <cell r="AA440">
            <v>21413.890476020872</v>
          </cell>
          <cell r="AB440">
            <v>24794.239317642416</v>
          </cell>
          <cell r="AC440">
            <v>37685.580135637865</v>
          </cell>
        </row>
        <row r="441">
          <cell r="V441">
            <v>54967.793782189598</v>
          </cell>
          <cell r="W441">
            <v>38520.591430771769</v>
          </cell>
          <cell r="X441">
            <v>26211.728283849596</v>
          </cell>
          <cell r="Y441">
            <v>43634.540732744208</v>
          </cell>
          <cell r="Z441">
            <v>54508.63358950839</v>
          </cell>
          <cell r="AA441">
            <v>37887.034614448319</v>
          </cell>
          <cell r="AB441">
            <v>28406.429755289173</v>
          </cell>
          <cell r="AC441">
            <v>46664.998004440255</v>
          </cell>
        </row>
        <row r="442">
          <cell r="V442">
            <v>58581.402144083222</v>
          </cell>
          <cell r="W442">
            <v>41045.505787942726</v>
          </cell>
          <cell r="X442">
            <v>22381.631365049328</v>
          </cell>
          <cell r="Y442">
            <v>46704.984742258675</v>
          </cell>
          <cell r="Z442">
            <v>59208.238001728831</v>
          </cell>
          <cell r="AA442">
            <v>53258.194509233406</v>
          </cell>
          <cell r="AB442">
            <v>26415.254813596974</v>
          </cell>
          <cell r="AC442">
            <v>49947.717636042536</v>
          </cell>
        </row>
        <row r="443">
          <cell r="V443">
            <v>59722.541389236707</v>
          </cell>
          <cell r="W443">
            <v>51138.474704474713</v>
          </cell>
          <cell r="X443">
            <v>26117.32649461885</v>
          </cell>
          <cell r="Y443">
            <v>44284.16456964847</v>
          </cell>
          <cell r="Z443">
            <v>61327.659591925367</v>
          </cell>
          <cell r="AA443">
            <v>46597.164667599514</v>
          </cell>
          <cell r="AB443">
            <v>26730.930665681506</v>
          </cell>
          <cell r="AC443">
            <v>46373.454813566248</v>
          </cell>
        </row>
        <row r="444">
          <cell r="V444">
            <v>61200.610390039699</v>
          </cell>
          <cell r="W444">
            <v>31885.599325272786</v>
          </cell>
          <cell r="X444">
            <v>25434.574041391286</v>
          </cell>
          <cell r="Y444">
            <v>46932.356164876597</v>
          </cell>
          <cell r="Z444">
            <v>62174.744995492903</v>
          </cell>
          <cell r="AA444">
            <v>36480.938439262005</v>
          </cell>
          <cell r="AB444">
            <v>28272.445515955405</v>
          </cell>
          <cell r="AC444">
            <v>50222.676935527255</v>
          </cell>
        </row>
        <row r="445">
          <cell r="V445">
            <v>60370.468705141808</v>
          </cell>
          <cell r="W445">
            <v>28076.498130743163</v>
          </cell>
          <cell r="X445">
            <v>25954.654300077545</v>
          </cell>
          <cell r="Y445">
            <v>46983.23087871835</v>
          </cell>
          <cell r="Z445">
            <v>71616.797088044521</v>
          </cell>
          <cell r="AA445">
            <v>29608.102363436279</v>
          </cell>
          <cell r="AB445">
            <v>29955.255397506244</v>
          </cell>
          <cell r="AC445">
            <v>51161.777696128003</v>
          </cell>
        </row>
        <row r="446">
          <cell r="V446">
            <v>79747.254247543824</v>
          </cell>
          <cell r="W446">
            <v>38852.255777090453</v>
          </cell>
          <cell r="X446">
            <v>30168.669301298349</v>
          </cell>
          <cell r="Y446">
            <v>55719.937223532645</v>
          </cell>
          <cell r="Z446">
            <v>71966.14933204696</v>
          </cell>
          <cell r="AA446">
            <v>32568.081353819856</v>
          </cell>
          <cell r="AB446">
            <v>37766.035456016536</v>
          </cell>
          <cell r="AC446">
            <v>52218.864617938998</v>
          </cell>
        </row>
        <row r="447">
          <cell r="V447">
            <v>69706.373717571521</v>
          </cell>
          <cell r="W447">
            <v>37052.329079132694</v>
          </cell>
          <cell r="X447">
            <v>29532.095407213106</v>
          </cell>
          <cell r="Y447">
            <v>51976.215389604084</v>
          </cell>
          <cell r="Z447">
            <v>89400.998159755938</v>
          </cell>
          <cell r="AA447">
            <v>46204.697218201334</v>
          </cell>
          <cell r="AB447">
            <v>32320.95597167372</v>
          </cell>
          <cell r="AC447">
            <v>66324.766730208445</v>
          </cell>
        </row>
        <row r="448">
          <cell r="V448">
            <v>88169.861959215268</v>
          </cell>
          <cell r="W448">
            <v>47219.434026972114</v>
          </cell>
          <cell r="X448">
            <v>32167.538429775777</v>
          </cell>
          <cell r="Y448">
            <v>52279.353426188587</v>
          </cell>
          <cell r="Z448">
            <v>93587.198452095894</v>
          </cell>
          <cell r="AA448">
            <v>51090.455562326577</v>
          </cell>
          <cell r="AB448">
            <v>32980.325837334269</v>
          </cell>
          <cell r="AC448">
            <v>67968.318822133617</v>
          </cell>
        </row>
        <row r="449">
          <cell r="V449">
            <v>73993.786813582672</v>
          </cell>
          <cell r="W449">
            <v>41272.779814889749</v>
          </cell>
          <cell r="X449">
            <v>28940.84894701267</v>
          </cell>
          <cell r="Y449">
            <v>55638.99492257613</v>
          </cell>
          <cell r="AA449">
            <v>49624.940324727242</v>
          </cell>
          <cell r="AB449">
            <v>33732.278168410514</v>
          </cell>
          <cell r="AC449">
            <v>68602.052935559987</v>
          </cell>
        </row>
        <row r="450">
          <cell r="V450">
            <v>83458.740159335634</v>
          </cell>
          <cell r="W450">
            <v>22750.829291459366</v>
          </cell>
          <cell r="X450">
            <v>29220.688415488639</v>
          </cell>
          <cell r="Y450">
            <v>51717.924516765641</v>
          </cell>
          <cell r="AA450">
            <v>28047.550513030299</v>
          </cell>
          <cell r="AB450">
            <v>37398.170805986665</v>
          </cell>
          <cell r="AC450">
            <v>66039.833410464009</v>
          </cell>
        </row>
        <row r="451">
          <cell r="V451">
            <v>77686.119858398699</v>
          </cell>
          <cell r="W451">
            <v>39204.741456465184</v>
          </cell>
          <cell r="X451">
            <v>32576.47362184259</v>
          </cell>
          <cell r="Y451">
            <v>58883.568028781956</v>
          </cell>
          <cell r="AA451">
            <v>37908.134128023783</v>
          </cell>
          <cell r="AB451">
            <v>31040.374471292744</v>
          </cell>
          <cell r="AC451">
            <v>61761.659255403072</v>
          </cell>
        </row>
        <row r="452">
          <cell r="V452">
            <v>75090.2573913284</v>
          </cell>
          <cell r="W452">
            <v>39731.463464773122</v>
          </cell>
          <cell r="X452">
            <v>41227.538671906914</v>
          </cell>
          <cell r="Y452">
            <v>53953.066862019841</v>
          </cell>
          <cell r="AA452">
            <v>44635.417480112963</v>
          </cell>
          <cell r="AB452">
            <v>44700.375041665851</v>
          </cell>
          <cell r="AC452">
            <v>60452.24183633738</v>
          </cell>
        </row>
        <row r="453">
          <cell r="V453">
            <v>68843.222492128727</v>
          </cell>
          <cell r="W453">
            <v>57687.697579986198</v>
          </cell>
          <cell r="X453">
            <v>50066.882337476789</v>
          </cell>
          <cell r="Y453">
            <v>55055.638451106817</v>
          </cell>
          <cell r="AA453">
            <v>30919.810710729558</v>
          </cell>
          <cell r="AB453">
            <v>44974.025901066379</v>
          </cell>
          <cell r="AC453">
            <v>63390.380423393923</v>
          </cell>
        </row>
        <row r="454">
          <cell r="V454">
            <v>77630.287435181468</v>
          </cell>
          <cell r="W454">
            <v>62730.543121480812</v>
          </cell>
          <cell r="X454">
            <v>40762.61518178603</v>
          </cell>
          <cell r="Y454">
            <v>69960.134029154156</v>
          </cell>
          <cell r="AA454">
            <v>53250.511343837221</v>
          </cell>
          <cell r="AB454">
            <v>49372.767552019017</v>
          </cell>
          <cell r="AC454">
            <v>70833.320962828686</v>
          </cell>
        </row>
        <row r="455">
          <cell r="V455">
            <v>65384.867300685422</v>
          </cell>
          <cell r="W455">
            <v>42620.486046137041</v>
          </cell>
          <cell r="X455">
            <v>43932.26563984574</v>
          </cell>
          <cell r="Y455">
            <v>56455.92552705673</v>
          </cell>
          <cell r="AA455">
            <v>47793.499924597811</v>
          </cell>
          <cell r="AB455">
            <v>46501.871553587313</v>
          </cell>
          <cell r="AC455">
            <v>61803.800015382534</v>
          </cell>
        </row>
        <row r="456">
          <cell r="V456">
            <v>66639.914939371418</v>
          </cell>
          <cell r="W456">
            <v>45404.20688930335</v>
          </cell>
          <cell r="X456">
            <v>41103.206831209493</v>
          </cell>
          <cell r="Y456">
            <v>55996.155128740589</v>
          </cell>
          <cell r="AA456">
            <v>57122.577065430545</v>
          </cell>
          <cell r="AB456">
            <v>49670.026250907729</v>
          </cell>
          <cell r="AC456">
            <v>68934.335999511604</v>
          </cell>
        </row>
        <row r="457">
          <cell r="V457">
            <v>75431.775774240275</v>
          </cell>
          <cell r="W457">
            <v>44343.779234073736</v>
          </cell>
          <cell r="X457">
            <v>43829.340014003334</v>
          </cell>
          <cell r="Y457">
            <v>64363.461685626331</v>
          </cell>
          <cell r="AA457">
            <v>45835.464071707509</v>
          </cell>
          <cell r="AB457">
            <v>48163.978436236714</v>
          </cell>
          <cell r="AC457">
            <v>66003.118636744242</v>
          </cell>
        </row>
        <row r="458">
          <cell r="V458">
            <v>63294.341806280376</v>
          </cell>
          <cell r="W458">
            <v>43771.216897856932</v>
          </cell>
          <cell r="X458">
            <v>44942.071058369744</v>
          </cell>
          <cell r="Y458">
            <v>54463.323138005864</v>
          </cell>
          <cell r="AA458">
            <v>44671.062971429012</v>
          </cell>
          <cell r="AB458">
            <v>54989.83541675342</v>
          </cell>
          <cell r="AC458">
            <v>77526.297383403362</v>
          </cell>
        </row>
        <row r="459">
          <cell r="V459">
            <v>63138.740359071657</v>
          </cell>
          <cell r="W459">
            <v>42693.884899729594</v>
          </cell>
          <cell r="X459">
            <v>39459.109961548289</v>
          </cell>
          <cell r="Y459">
            <v>52997.763796908781</v>
          </cell>
          <cell r="AA459">
            <v>49443.920751421065</v>
          </cell>
          <cell r="AB459">
            <v>44675.659170830448</v>
          </cell>
          <cell r="AC459">
            <v>79062.137399520769</v>
          </cell>
        </row>
        <row r="460">
          <cell r="V460">
            <v>69470.751047044279</v>
          </cell>
          <cell r="W460">
            <v>39487.36436998687</v>
          </cell>
          <cell r="X460">
            <v>38296.328802330754</v>
          </cell>
          <cell r="Y460">
            <v>52274.545135927576</v>
          </cell>
          <cell r="AA460">
            <v>47136.314541166204</v>
          </cell>
          <cell r="AB460">
            <v>44036.894955448828</v>
          </cell>
          <cell r="AC460">
            <v>64078.187819866536</v>
          </cell>
        </row>
        <row r="461">
          <cell r="V461">
            <v>64742.340869900421</v>
          </cell>
          <cell r="W461">
            <v>27231.22249349015</v>
          </cell>
          <cell r="X461">
            <v>36812.762225907696</v>
          </cell>
          <cell r="Y461">
            <v>51404.730212724666</v>
          </cell>
          <cell r="AA461">
            <v>49625.293070675492</v>
          </cell>
          <cell r="AB461">
            <v>44077.533141578591</v>
          </cell>
          <cell r="AC461">
            <v>58181.176902856176</v>
          </cell>
        </row>
        <row r="462">
          <cell r="V462">
            <v>62250.129605667556</v>
          </cell>
          <cell r="W462">
            <v>49986.517414022623</v>
          </cell>
          <cell r="X462">
            <v>41501.7924476724</v>
          </cell>
          <cell r="Y462">
            <v>53338.89366580778</v>
          </cell>
          <cell r="AA462">
            <v>44353.729157206348</v>
          </cell>
          <cell r="AB462">
            <v>43222.622055458982</v>
          </cell>
          <cell r="AC462">
            <v>57952.036355287186</v>
          </cell>
        </row>
        <row r="463">
          <cell r="V463">
            <v>61760.487692072908</v>
          </cell>
          <cell r="W463">
            <v>40086.018769971619</v>
          </cell>
          <cell r="X463">
            <v>37707.317356129548</v>
          </cell>
          <cell r="Y463">
            <v>51467.815492899033</v>
          </cell>
          <cell r="AA463">
            <v>45680.867039233133</v>
          </cell>
          <cell r="AB463">
            <v>41398.981769465914</v>
          </cell>
          <cell r="AC463">
            <v>50950.537025328973</v>
          </cell>
        </row>
        <row r="464">
          <cell r="V464">
            <v>57939.856579074971</v>
          </cell>
          <cell r="W464">
            <v>40176.101268616796</v>
          </cell>
          <cell r="X464">
            <v>35055.734332211112</v>
          </cell>
          <cell r="Y464">
            <v>49556.50541448802</v>
          </cell>
          <cell r="AA464">
            <v>44792.267429120999</v>
          </cell>
          <cell r="AB464">
            <v>38771.580564899821</v>
          </cell>
          <cell r="AC464">
            <v>56358.082012018567</v>
          </cell>
        </row>
        <row r="465">
          <cell r="V465">
            <v>56860.194656841464</v>
          </cell>
          <cell r="W465">
            <v>28158.640387812757</v>
          </cell>
          <cell r="X465">
            <v>34941.367018606856</v>
          </cell>
          <cell r="Y465">
            <v>48114.422406903745</v>
          </cell>
          <cell r="AA465">
            <v>39242.956087190345</v>
          </cell>
          <cell r="AB465">
            <v>38255.35982466719</v>
          </cell>
          <cell r="AC465">
            <v>48125.513060119243</v>
          </cell>
        </row>
        <row r="466">
          <cell r="V466">
            <v>55157.867490708748</v>
          </cell>
          <cell r="W466">
            <v>32571.469710082391</v>
          </cell>
          <cell r="X466">
            <v>35992.72483847801</v>
          </cell>
          <cell r="Y466">
            <v>50131.704893296584</v>
          </cell>
          <cell r="AA466">
            <v>63667.953031973375</v>
          </cell>
          <cell r="AB466">
            <v>37480.958081969235</v>
          </cell>
          <cell r="AC466">
            <v>51388.627663475578</v>
          </cell>
        </row>
        <row r="467">
          <cell r="V467">
            <v>51228.575487618749</v>
          </cell>
          <cell r="W467">
            <v>23168.535437666054</v>
          </cell>
          <cell r="X467">
            <v>32974.863529951843</v>
          </cell>
          <cell r="Y467">
            <v>44754.860893733348</v>
          </cell>
          <cell r="AA467">
            <v>34343.234533165822</v>
          </cell>
          <cell r="AB467">
            <v>36718.286016989354</v>
          </cell>
          <cell r="AC467">
            <v>49169.072937096193</v>
          </cell>
        </row>
        <row r="468">
          <cell r="V468">
            <v>46546.869792518184</v>
          </cell>
          <cell r="W468">
            <v>29591.580241696236</v>
          </cell>
          <cell r="X468">
            <v>28984.632380185241</v>
          </cell>
          <cell r="Y468">
            <v>32349.6508868274</v>
          </cell>
          <cell r="AA468">
            <v>44220.076768224091</v>
          </cell>
          <cell r="AB468">
            <v>32752.208577309058</v>
          </cell>
          <cell r="AC468">
            <v>45258.780916078067</v>
          </cell>
        </row>
        <row r="469">
          <cell r="V469">
            <v>41995.251256273215</v>
          </cell>
          <cell r="W469">
            <v>33826.836474077521</v>
          </cell>
          <cell r="X469">
            <v>27686.189686290149</v>
          </cell>
          <cell r="Y469">
            <v>32332.762928431319</v>
          </cell>
          <cell r="AA469">
            <v>37574.888605358625</v>
          </cell>
          <cell r="AB469">
            <v>32519.691440941901</v>
          </cell>
          <cell r="AC469">
            <v>42135.221881583071</v>
          </cell>
        </row>
        <row r="470">
          <cell r="V470">
            <v>40221.330777221279</v>
          </cell>
          <cell r="W470">
            <v>34278.183397387227</v>
          </cell>
          <cell r="X470">
            <v>27104.457940709653</v>
          </cell>
          <cell r="Y470">
            <v>34330.940840207637</v>
          </cell>
          <cell r="AA470">
            <v>33542.581653996975</v>
          </cell>
          <cell r="AB470">
            <v>31414.26920460779</v>
          </cell>
          <cell r="AC470">
            <v>40745.044904731192</v>
          </cell>
        </row>
        <row r="471">
          <cell r="V471">
            <v>35824.519509169149</v>
          </cell>
          <cell r="W471">
            <v>30274.377011539931</v>
          </cell>
          <cell r="X471">
            <v>28435.456780951859</v>
          </cell>
          <cell r="Y471">
            <v>32727.93974261728</v>
          </cell>
          <cell r="AA471">
            <v>31525.777458904042</v>
          </cell>
          <cell r="AB471">
            <v>29159.007423075687</v>
          </cell>
          <cell r="AC471">
            <v>37553.697052976044</v>
          </cell>
        </row>
        <row r="472">
          <cell r="V472">
            <v>38964.724253411252</v>
          </cell>
          <cell r="W472">
            <v>28859.483067056452</v>
          </cell>
          <cell r="X472">
            <v>28639.396342823511</v>
          </cell>
          <cell r="Y472">
            <v>34367.35712498978</v>
          </cell>
          <cell r="AA472">
            <v>24639.523913893678</v>
          </cell>
          <cell r="AB472">
            <v>30436.771257392546</v>
          </cell>
          <cell r="AC472">
            <v>34423.601510071523</v>
          </cell>
        </row>
        <row r="473">
          <cell r="V473">
            <v>35226.972846387333</v>
          </cell>
          <cell r="W473">
            <v>18197.252622794455</v>
          </cell>
          <cell r="X473">
            <v>25686.890521909347</v>
          </cell>
          <cell r="Y473">
            <v>31752.641396174167</v>
          </cell>
          <cell r="AA473">
            <v>21578.542654510387</v>
          </cell>
          <cell r="AB473">
            <v>31913.599124376131</v>
          </cell>
          <cell r="AC473">
            <v>37659.790021186309</v>
          </cell>
        </row>
        <row r="474">
          <cell r="V474">
            <v>34897.989542961965</v>
          </cell>
          <cell r="W474">
            <v>21411.093345923524</v>
          </cell>
          <cell r="X474">
            <v>24009.576781949014</v>
          </cell>
          <cell r="Y474">
            <v>30042.828442969305</v>
          </cell>
          <cell r="AA474">
            <v>18468.905216883853</v>
          </cell>
          <cell r="AB474">
            <v>25871.278887093256</v>
          </cell>
          <cell r="AC474">
            <v>33293.021551052625</v>
          </cell>
        </row>
        <row r="475">
          <cell r="V475">
            <v>29519.122648094548</v>
          </cell>
          <cell r="W475">
            <v>31222.907503500875</v>
          </cell>
          <cell r="X475">
            <v>23939.912047625723</v>
          </cell>
          <cell r="Y475">
            <v>27159.754981229624</v>
          </cell>
          <cell r="AA475">
            <v>19214.237397228622</v>
          </cell>
          <cell r="AB475">
            <v>22842.039105428204</v>
          </cell>
          <cell r="AC475">
            <v>27944.628219014874</v>
          </cell>
        </row>
        <row r="476">
          <cell r="V476">
            <v>25788.321717556104</v>
          </cell>
          <cell r="W476">
            <v>22538.542360988355</v>
          </cell>
          <cell r="X476">
            <v>22013.407320277129</v>
          </cell>
          <cell r="Y476">
            <v>24015.330574068292</v>
          </cell>
          <cell r="AA476">
            <v>24367.533820688834</v>
          </cell>
          <cell r="AB476">
            <v>22793.537511541628</v>
          </cell>
          <cell r="AC476">
            <v>27106.266266410174</v>
          </cell>
        </row>
        <row r="477">
          <cell r="V477">
            <v>23124.176807333894</v>
          </cell>
          <cell r="W477">
            <v>24944.961997710085</v>
          </cell>
          <cell r="X477">
            <v>19389.72316105595</v>
          </cell>
          <cell r="Y477">
            <v>22661.467892675282</v>
          </cell>
          <cell r="AA477">
            <v>23091.735960918715</v>
          </cell>
          <cell r="AB477">
            <v>22276.958492006943</v>
          </cell>
          <cell r="AC477">
            <v>24859.932831842929</v>
          </cell>
        </row>
        <row r="478">
          <cell r="V478">
            <v>25239.068284595582</v>
          </cell>
          <cell r="W478">
            <v>23044.568963285441</v>
          </cell>
          <cell r="X478">
            <v>21198.983071317463</v>
          </cell>
          <cell r="Y478">
            <v>23452.631526363704</v>
          </cell>
          <cell r="AA478">
            <v>23914.858745616035</v>
          </cell>
          <cell r="AB478">
            <v>22994.05959065686</v>
          </cell>
          <cell r="AC478">
            <v>30783.136527590497</v>
          </cell>
        </row>
        <row r="479">
          <cell r="V479">
            <v>22640.3324802594</v>
          </cell>
          <cell r="W479">
            <v>21801.524694182037</v>
          </cell>
          <cell r="X479">
            <v>21457.223358734005</v>
          </cell>
          <cell r="Y479">
            <v>22119.491366578808</v>
          </cell>
          <cell r="AA479">
            <v>22051.86655281753</v>
          </cell>
          <cell r="AB479">
            <v>22994.062275318382</v>
          </cell>
          <cell r="AC479">
            <v>29936.009503350873</v>
          </cell>
        </row>
        <row r="480">
          <cell r="V480">
            <v>22181.427409723703</v>
          </cell>
          <cell r="W480">
            <v>16309.752865532793</v>
          </cell>
          <cell r="X480">
            <v>19165.248850955471</v>
          </cell>
          <cell r="Y480">
            <v>20672.080341115747</v>
          </cell>
          <cell r="AA480">
            <v>21156.643639600094</v>
          </cell>
          <cell r="AB480">
            <v>22559.707518793573</v>
          </cell>
          <cell r="AC480">
            <v>28285.792960325001</v>
          </cell>
        </row>
        <row r="481">
          <cell r="V481">
            <v>23102.226811058652</v>
          </cell>
          <cell r="W481">
            <v>17698.127690688652</v>
          </cell>
          <cell r="X481">
            <v>18886.138711600761</v>
          </cell>
          <cell r="Y481">
            <v>20988.095726606214</v>
          </cell>
          <cell r="AA481">
            <v>20428.088532044796</v>
          </cell>
          <cell r="AB481">
            <v>22421.072779073555</v>
          </cell>
          <cell r="AC481">
            <v>25188.743542863049</v>
          </cell>
        </row>
        <row r="482">
          <cell r="V482">
            <v>22735.009298987523</v>
          </cell>
          <cell r="W482">
            <v>15018.891899159205</v>
          </cell>
          <cell r="X482">
            <v>17794.153167798097</v>
          </cell>
          <cell r="Y482">
            <v>21016.388157072251</v>
          </cell>
          <cell r="AA482">
            <v>19310.127060164901</v>
          </cell>
          <cell r="AB482">
            <v>23632.693498051143</v>
          </cell>
          <cell r="AC482">
            <v>28250.176358684512</v>
          </cell>
        </row>
        <row r="483">
          <cell r="V483">
            <v>26141.595782989727</v>
          </cell>
          <cell r="W483">
            <v>20113.011320721653</v>
          </cell>
          <cell r="X483">
            <v>19269.974069518088</v>
          </cell>
          <cell r="Y483">
            <v>23679.728582923868</v>
          </cell>
          <cell r="AA483">
            <v>19553.28309019062</v>
          </cell>
          <cell r="AB483">
            <v>20300.414174863021</v>
          </cell>
          <cell r="AC483">
            <v>25519.032477834826</v>
          </cell>
        </row>
        <row r="484">
          <cell r="V484">
            <v>20970.803530320383</v>
          </cell>
          <cell r="W484">
            <v>17624.096198364274</v>
          </cell>
          <cell r="X484">
            <v>18831.175107420469</v>
          </cell>
          <cell r="Y484">
            <v>20146.4180666717</v>
          </cell>
          <cell r="AA484">
            <v>20089.811327871841</v>
          </cell>
          <cell r="AB484">
            <v>21115.376609696552</v>
          </cell>
          <cell r="AC484">
            <v>23582.686295226649</v>
          </cell>
        </row>
        <row r="485">
          <cell r="V485">
            <v>22567.202202879023</v>
          </cell>
          <cell r="W485">
            <v>16228.205541786447</v>
          </cell>
          <cell r="X485">
            <v>18491.706132258132</v>
          </cell>
          <cell r="Y485">
            <v>21250.615379453047</v>
          </cell>
          <cell r="AA485">
            <v>17773.662331952411</v>
          </cell>
          <cell r="AB485">
            <v>19450.310192724166</v>
          </cell>
          <cell r="AC485">
            <v>23306.028747043085</v>
          </cell>
        </row>
        <row r="486">
          <cell r="V486">
            <v>25730.165681292976</v>
          </cell>
          <cell r="W486">
            <v>22659.860108938126</v>
          </cell>
          <cell r="X486">
            <v>19648.22117126314</v>
          </cell>
          <cell r="Y486">
            <v>24402.259158930312</v>
          </cell>
          <cell r="AA486">
            <v>17876.74387625571</v>
          </cell>
          <cell r="AB486">
            <v>18640.685488717514</v>
          </cell>
          <cell r="AC486">
            <v>23975.268087390727</v>
          </cell>
        </row>
        <row r="487">
          <cell r="V487">
            <v>23499.682524386222</v>
          </cell>
          <cell r="W487">
            <v>23295.367681449257</v>
          </cell>
          <cell r="X487">
            <v>20201.350807180297</v>
          </cell>
          <cell r="Y487">
            <v>22910.818845836435</v>
          </cell>
          <cell r="AA487">
            <v>22012.876212904488</v>
          </cell>
          <cell r="AB487">
            <v>25097.955864396132</v>
          </cell>
          <cell r="AC487">
            <v>25989.443836433355</v>
          </cell>
        </row>
        <row r="488">
          <cell r="V488">
            <v>22089.012726213139</v>
          </cell>
          <cell r="W488">
            <v>19477.344319740001</v>
          </cell>
          <cell r="X488">
            <v>14824.206761754114</v>
          </cell>
          <cell r="Y488">
            <v>18118.55608663414</v>
          </cell>
          <cell r="AA488">
            <v>34085.352559545005</v>
          </cell>
          <cell r="AB488">
            <v>33540.473852200274</v>
          </cell>
          <cell r="AC488">
            <v>32411.27481526335</v>
          </cell>
        </row>
        <row r="489">
          <cell r="V489">
            <v>21762.678316773272</v>
          </cell>
          <cell r="W489">
            <v>21219.606107017898</v>
          </cell>
          <cell r="X489">
            <v>26127.27153363049</v>
          </cell>
          <cell r="Y489">
            <v>22489.748792977731</v>
          </cell>
          <cell r="AA489">
            <v>32798.957037667817</v>
          </cell>
          <cell r="AB489">
            <v>30803.19078192384</v>
          </cell>
          <cell r="AC489">
            <v>30964.279696718066</v>
          </cell>
        </row>
        <row r="490">
          <cell r="V490">
            <v>23793.654466981927</v>
          </cell>
          <cell r="W490">
            <v>20014.109793492917</v>
          </cell>
          <cell r="X490">
            <v>26705.770454161535</v>
          </cell>
          <cell r="Y490">
            <v>24273.498515494088</v>
          </cell>
          <cell r="AA490">
            <v>29749.617661794935</v>
          </cell>
          <cell r="AB490">
            <v>31713.696869282776</v>
          </cell>
          <cell r="AC490">
            <v>32787.520319768861</v>
          </cell>
        </row>
        <row r="491">
          <cell r="V491">
            <v>25624.684269088557</v>
          </cell>
          <cell r="W491">
            <v>23672.258479068576</v>
          </cell>
          <cell r="X491">
            <v>24315.366579617763</v>
          </cell>
          <cell r="Y491">
            <v>25345.366273313019</v>
          </cell>
          <cell r="AA491">
            <v>29508.301147695282</v>
          </cell>
          <cell r="AB491">
            <v>33036.995159489488</v>
          </cell>
          <cell r="AC491">
            <v>32306.148072798613</v>
          </cell>
        </row>
        <row r="492">
          <cell r="V492">
            <v>31190.746966480459</v>
          </cell>
          <cell r="W492">
            <v>23263.718882950536</v>
          </cell>
          <cell r="X492">
            <v>24882.161357124565</v>
          </cell>
          <cell r="Y492">
            <v>29256.250374438096</v>
          </cell>
          <cell r="AA492">
            <v>32079.833784035283</v>
          </cell>
          <cell r="AB492">
            <v>32359.533725872745</v>
          </cell>
          <cell r="AC492">
            <v>35656.630278271921</v>
          </cell>
        </row>
        <row r="493">
          <cell r="V493">
            <v>26840.601134849509</v>
          </cell>
          <cell r="W493">
            <v>22317.989571476806</v>
          </cell>
          <cell r="X493">
            <v>31751.332427734596</v>
          </cell>
          <cell r="Y493">
            <v>28635.54437139284</v>
          </cell>
          <cell r="AA493">
            <v>29145.006772603581</v>
          </cell>
          <cell r="AB493">
            <v>31656.733769288523</v>
          </cell>
          <cell r="AC493">
            <v>33547.159763889576</v>
          </cell>
        </row>
        <row r="494">
          <cell r="V494">
            <v>27028.91818493179</v>
          </cell>
          <cell r="W494">
            <v>25136.578770506498</v>
          </cell>
          <cell r="X494">
            <v>32394.201883060978</v>
          </cell>
          <cell r="Y494">
            <v>28598.024648856619</v>
          </cell>
          <cell r="AA494">
            <v>33122.008355268212</v>
          </cell>
          <cell r="AB494">
            <v>34064.664660844981</v>
          </cell>
          <cell r="AC494">
            <v>36339.006653134449</v>
          </cell>
        </row>
        <row r="495">
          <cell r="V495">
            <v>38462.545557120655</v>
          </cell>
          <cell r="W495">
            <v>25020.503639458184</v>
          </cell>
          <cell r="X495">
            <v>30414.817262215096</v>
          </cell>
          <cell r="Y495">
            <v>36666.848209398289</v>
          </cell>
          <cell r="AA495">
            <v>33983.721895508643</v>
          </cell>
          <cell r="AB495">
            <v>37737.91162799266</v>
          </cell>
          <cell r="AC495">
            <v>39617.172968111612</v>
          </cell>
        </row>
        <row r="496">
          <cell r="V496">
            <v>34168.020926095334</v>
          </cell>
          <cell r="W496">
            <v>34458.689071899935</v>
          </cell>
          <cell r="X496">
            <v>28476.456200654284</v>
          </cell>
          <cell r="Y496">
            <v>32911.008681519314</v>
          </cell>
          <cell r="AA496">
            <v>36153.468726351712</v>
          </cell>
          <cell r="AB496">
            <v>39605.005858517245</v>
          </cell>
          <cell r="AC496">
            <v>40807.101044506715</v>
          </cell>
        </row>
        <row r="497">
          <cell r="V497">
            <v>40758.683562651706</v>
          </cell>
          <cell r="W497">
            <v>42269.734063328666</v>
          </cell>
          <cell r="X497">
            <v>33953.949077109719</v>
          </cell>
          <cell r="Y497">
            <v>39663.138883031221</v>
          </cell>
          <cell r="AA497">
            <v>42187.539869531676</v>
          </cell>
          <cell r="AB497">
            <v>41071.588355589185</v>
          </cell>
          <cell r="AC497">
            <v>42790.486242879204</v>
          </cell>
        </row>
        <row r="498">
          <cell r="V498">
            <v>43551.01051040164</v>
          </cell>
          <cell r="W498">
            <v>32151.80908737173</v>
          </cell>
          <cell r="X498">
            <v>39051.575560497804</v>
          </cell>
          <cell r="Y498">
            <v>41180.801796833461</v>
          </cell>
          <cell r="AA498">
            <v>38749.069526577878</v>
          </cell>
          <cell r="AB498">
            <v>42342.264312101179</v>
          </cell>
          <cell r="AC498">
            <v>41839.122109636883</v>
          </cell>
        </row>
        <row r="499">
          <cell r="V499">
            <v>45758.584138373662</v>
          </cell>
          <cell r="W499">
            <v>40222.552389770477</v>
          </cell>
          <cell r="X499">
            <v>32889.50897200247</v>
          </cell>
          <cell r="Y499">
            <v>42881.29408569412</v>
          </cell>
          <cell r="AA499">
            <v>39613.425644434748</v>
          </cell>
          <cell r="AB499">
            <v>53263.306506268003</v>
          </cell>
          <cell r="AC499">
            <v>52711.757159338638</v>
          </cell>
        </row>
        <row r="500">
          <cell r="V500">
            <v>53976.19728536516</v>
          </cell>
          <cell r="W500">
            <v>47780.83630082223</v>
          </cell>
          <cell r="X500">
            <v>52366.651270191986</v>
          </cell>
          <cell r="Y500">
            <v>52706.77220393785</v>
          </cell>
          <cell r="AA500">
            <v>61146.054490095172</v>
          </cell>
          <cell r="AB500">
            <v>61735.912212575611</v>
          </cell>
          <cell r="AC500">
            <v>62548.189127723774</v>
          </cell>
        </row>
        <row r="501">
          <cell r="V501">
            <v>55155.397082867021</v>
          </cell>
          <cell r="W501">
            <v>50376.705874238411</v>
          </cell>
          <cell r="X501">
            <v>63252.754971312017</v>
          </cell>
          <cell r="Y501">
            <v>58949.507647706872</v>
          </cell>
          <cell r="AA501">
            <v>47437.124715894024</v>
          </cell>
          <cell r="AB501">
            <v>55335.906247020059</v>
          </cell>
          <cell r="AC501">
            <v>61486.076461197401</v>
          </cell>
        </row>
        <row r="502">
          <cell r="V502">
            <v>58298.525947163194</v>
          </cell>
          <cell r="W502">
            <v>53801.91587348553</v>
          </cell>
          <cell r="X502">
            <v>58219.350280485327</v>
          </cell>
          <cell r="Y502">
            <v>58007.847154957373</v>
          </cell>
          <cell r="AA502">
            <v>51367.973865172884</v>
          </cell>
          <cell r="AB502">
            <v>51133.443553718702</v>
          </cell>
          <cell r="AC502">
            <v>56636.467828734043</v>
          </cell>
        </row>
        <row r="503">
          <cell r="V503">
            <v>57933.937513841425</v>
          </cell>
          <cell r="W503">
            <v>45336.973487896081</v>
          </cell>
          <cell r="X503">
            <v>49163.45539447054</v>
          </cell>
          <cell r="Y503">
            <v>55635.965847429681</v>
          </cell>
          <cell r="AA503">
            <v>54344.648791199244</v>
          </cell>
          <cell r="AB503">
            <v>58138.974100855849</v>
          </cell>
          <cell r="AC503">
            <v>59405.484639463924</v>
          </cell>
        </row>
        <row r="504">
          <cell r="V504">
            <v>54533.405400749674</v>
          </cell>
          <cell r="W504">
            <v>36932.953325108021</v>
          </cell>
          <cell r="X504">
            <v>50105.580192625486</v>
          </cell>
          <cell r="Y504">
            <v>52894.277961108026</v>
          </cell>
          <cell r="AA504">
            <v>50120.668770041077</v>
          </cell>
          <cell r="AB504">
            <v>58596.116913787802</v>
          </cell>
          <cell r="AC504">
            <v>58772.399303395629</v>
          </cell>
        </row>
        <row r="505">
          <cell r="V505">
            <v>48905.985964851978</v>
          </cell>
          <cell r="W505">
            <v>44480.667220082862</v>
          </cell>
          <cell r="X505">
            <v>42937.240058798532</v>
          </cell>
          <cell r="Y505">
            <v>47193.681053759115</v>
          </cell>
          <cell r="AA505">
            <v>46934.15781089096</v>
          </cell>
          <cell r="AB505">
            <v>53160.839220284455</v>
          </cell>
          <cell r="AC505">
            <v>53990.072273831487</v>
          </cell>
        </row>
        <row r="506">
          <cell r="V506">
            <v>52654.100679392555</v>
          </cell>
          <cell r="W506">
            <v>25253.91413689957</v>
          </cell>
          <cell r="X506">
            <v>40124.276731832688</v>
          </cell>
          <cell r="Y506">
            <v>48645.912556640098</v>
          </cell>
          <cell r="AA506">
            <v>35405.68499412942</v>
          </cell>
          <cell r="AB506">
            <v>49732.297354533061</v>
          </cell>
          <cell r="AC506">
            <v>55510.218864353788</v>
          </cell>
        </row>
        <row r="507">
          <cell r="V507">
            <v>46072.048972367542</v>
          </cell>
          <cell r="W507">
            <v>26320.179438003226</v>
          </cell>
          <cell r="X507">
            <v>34388.386772616439</v>
          </cell>
          <cell r="Y507">
            <v>39792.861169673881</v>
          </cell>
          <cell r="AA507">
            <v>42087.470220234623</v>
          </cell>
          <cell r="AB507">
            <v>39261.420733771702</v>
          </cell>
          <cell r="AC507">
            <v>48317.541280132413</v>
          </cell>
        </row>
        <row r="508">
          <cell r="V508">
            <v>41708.296169817673</v>
          </cell>
          <cell r="W508">
            <v>23593.779063875892</v>
          </cell>
          <cell r="X508">
            <v>34642.090416737199</v>
          </cell>
          <cell r="Y508">
            <v>38793.41584302616</v>
          </cell>
          <cell r="AA508">
            <v>41567.38887818619</v>
          </cell>
          <cell r="AB508">
            <v>49476.547926598811</v>
          </cell>
          <cell r="AC508">
            <v>47685.124712898854</v>
          </cell>
        </row>
        <row r="509">
          <cell r="V509">
            <v>58801.394652408773</v>
          </cell>
          <cell r="W509">
            <v>24803.493251895925</v>
          </cell>
          <cell r="X509">
            <v>46520.442826234437</v>
          </cell>
          <cell r="Y509">
            <v>55381.797949888096</v>
          </cell>
          <cell r="AA509">
            <v>52962.874199643418</v>
          </cell>
          <cell r="AB509">
            <v>42225.06805579894</v>
          </cell>
          <cell r="AC509">
            <v>49913.168205150134</v>
          </cell>
        </row>
        <row r="510">
          <cell r="V510">
            <v>45838.168507986527</v>
          </cell>
          <cell r="W510">
            <v>24035.153124547796</v>
          </cell>
          <cell r="X510">
            <v>43169.604159681941</v>
          </cell>
          <cell r="Y510">
            <v>43987.271458530318</v>
          </cell>
          <cell r="AA510">
            <v>59410.650413318013</v>
          </cell>
          <cell r="AB510">
            <v>44004.140515683095</v>
          </cell>
          <cell r="AC510">
            <v>51271.330337101172</v>
          </cell>
        </row>
        <row r="511">
          <cell r="V511">
            <v>51443.509905749022</v>
          </cell>
          <cell r="W511">
            <v>59884.927038079557</v>
          </cell>
          <cell r="X511">
            <v>50456.639571981759</v>
          </cell>
          <cell r="Y511">
            <v>51773.708882283579</v>
          </cell>
          <cell r="AA511">
            <v>60877.895437760933</v>
          </cell>
          <cell r="AB511">
            <v>45095.310362010998</v>
          </cell>
          <cell r="AC511">
            <v>55786.800889502614</v>
          </cell>
        </row>
        <row r="512">
          <cell r="V512">
            <v>65129.346821550862</v>
          </cell>
          <cell r="W512">
            <v>79901.282941730067</v>
          </cell>
          <cell r="X512">
            <v>55800.925305625831</v>
          </cell>
          <cell r="Y512">
            <v>64450.292451590074</v>
          </cell>
          <cell r="AA512">
            <v>79418.892262849869</v>
          </cell>
          <cell r="AB512">
            <v>61377.182574607221</v>
          </cell>
          <cell r="AC512">
            <v>68882.469883889804</v>
          </cell>
        </row>
        <row r="513">
          <cell r="V513">
            <v>66856.974033846185</v>
          </cell>
          <cell r="W513">
            <v>71215.382486298549</v>
          </cell>
          <cell r="X513">
            <v>48908.809412476709</v>
          </cell>
          <cell r="Y513">
            <v>60185.913795392473</v>
          </cell>
          <cell r="AA513">
            <v>75210.091854456667</v>
          </cell>
          <cell r="AB513">
            <v>54203.428774221567</v>
          </cell>
          <cell r="AC513">
            <v>61135.606303963446</v>
          </cell>
        </row>
        <row r="514">
          <cell r="V514">
            <v>52501.890647389831</v>
          </cell>
          <cell r="W514">
            <v>53507.554862501143</v>
          </cell>
          <cell r="X514">
            <v>46211.844591698864</v>
          </cell>
          <cell r="Y514">
            <v>49695.426157358692</v>
          </cell>
          <cell r="AA514">
            <v>57536.276320012752</v>
          </cell>
          <cell r="AB514">
            <v>55411.549550994183</v>
          </cell>
          <cell r="AC514">
            <v>65983.39366240942</v>
          </cell>
        </row>
        <row r="515">
          <cell r="V515">
            <v>58351.46717441806</v>
          </cell>
          <cell r="W515">
            <v>40336.810472960089</v>
          </cell>
          <cell r="X515">
            <v>42708.881985678883</v>
          </cell>
          <cell r="Y515">
            <v>52250.737610332268</v>
          </cell>
          <cell r="AA515">
            <v>60649.11652759264</v>
          </cell>
          <cell r="AB515">
            <v>54590.092135038867</v>
          </cell>
          <cell r="AC515">
            <v>59781.57705425848</v>
          </cell>
        </row>
        <row r="516">
          <cell r="V516">
            <v>48301.095943786022</v>
          </cell>
          <cell r="W516">
            <v>43604.685579264915</v>
          </cell>
          <cell r="X516">
            <v>47177.573003807054</v>
          </cell>
          <cell r="Y516">
            <v>47534.903983965771</v>
          </cell>
          <cell r="AA516">
            <v>47748.795719606889</v>
          </cell>
          <cell r="AB516">
            <v>42949.240880671168</v>
          </cell>
          <cell r="AC516">
            <v>61531.718980060134</v>
          </cell>
        </row>
        <row r="517">
          <cell r="V517">
            <v>49521.20291200783</v>
          </cell>
          <cell r="W517">
            <v>37007.785802653147</v>
          </cell>
          <cell r="X517">
            <v>40439.857811154092</v>
          </cell>
          <cell r="Y517">
            <v>44850.158237865915</v>
          </cell>
          <cell r="AA517">
            <v>53115.94178627892</v>
          </cell>
          <cell r="AB517">
            <v>51155.348677475733</v>
          </cell>
          <cell r="AC517">
            <v>59649.42264386444</v>
          </cell>
        </row>
        <row r="518">
          <cell r="V518">
            <v>40272.907782802693</v>
          </cell>
          <cell r="W518">
            <v>31853.996626221142</v>
          </cell>
          <cell r="X518">
            <v>32894.42522437514</v>
          </cell>
          <cell r="Y518">
            <v>37502.871401440156</v>
          </cell>
          <cell r="AA518">
            <v>57689.835167967656</v>
          </cell>
          <cell r="AB518">
            <v>40924.522586652311</v>
          </cell>
          <cell r="AC518">
            <v>56137.72282742463</v>
          </cell>
        </row>
        <row r="519">
          <cell r="V519">
            <v>58302.623476824105</v>
          </cell>
          <cell r="W519">
            <v>88783.45970431024</v>
          </cell>
          <cell r="X519">
            <v>25338.006093362528</v>
          </cell>
          <cell r="Y519">
            <v>50171.180938244688</v>
          </cell>
          <cell r="AA519">
            <v>53235.336128081413</v>
          </cell>
          <cell r="AB519">
            <v>41119.029494177594</v>
          </cell>
          <cell r="AC519">
            <v>54580.126109196586</v>
          </cell>
        </row>
        <row r="520">
          <cell r="V520">
            <v>49520.440624453411</v>
          </cell>
          <cell r="W520">
            <v>42021.675064391122</v>
          </cell>
          <cell r="X520">
            <v>33635.950711221354</v>
          </cell>
          <cell r="Y520">
            <v>42203.912924774777</v>
          </cell>
          <cell r="Z520">
            <v>80126.491773147121</v>
          </cell>
          <cell r="AA520">
            <v>55619.537969680809</v>
          </cell>
          <cell r="AB520">
            <v>48203.644822105824</v>
          </cell>
          <cell r="AC520">
            <v>59174.839125217695</v>
          </cell>
        </row>
        <row r="521">
          <cell r="V521">
            <v>56633.771925235771</v>
          </cell>
          <cell r="W521">
            <v>48456.855624131174</v>
          </cell>
          <cell r="X521">
            <v>34955.848162125549</v>
          </cell>
          <cell r="Y521">
            <v>46436.622064887066</v>
          </cell>
          <cell r="AA521">
            <v>49725.880660125571</v>
          </cell>
          <cell r="AB521">
            <v>48273.471613682217</v>
          </cell>
          <cell r="AC521">
            <v>64751.075616798465</v>
          </cell>
        </row>
        <row r="522">
          <cell r="V522">
            <v>61835.004453495814</v>
          </cell>
          <cell r="W522">
            <v>31037.424696031263</v>
          </cell>
          <cell r="X522">
            <v>37173.442691108619</v>
          </cell>
          <cell r="Y522">
            <v>44380.744051910326</v>
          </cell>
          <cell r="AA522">
            <v>53555.879129812965</v>
          </cell>
          <cell r="AB522">
            <v>42532.562505514346</v>
          </cell>
          <cell r="AC522">
            <v>73519.83179866476</v>
          </cell>
        </row>
        <row r="523">
          <cell r="V523">
            <v>72702.927811004483</v>
          </cell>
          <cell r="W523">
            <v>90207.277469981491</v>
          </cell>
          <cell r="X523">
            <v>55094.507761582005</v>
          </cell>
          <cell r="Y523">
            <v>70422.135411611554</v>
          </cell>
          <cell r="AA523">
            <v>60049.117234252721</v>
          </cell>
          <cell r="AB523">
            <v>68497.279363677881</v>
          </cell>
          <cell r="AC523">
            <v>76040.988373138374</v>
          </cell>
        </row>
        <row r="524">
          <cell r="V524">
            <v>87836.956331916095</v>
          </cell>
          <cell r="W524">
            <v>79382.469338228228</v>
          </cell>
          <cell r="X524">
            <v>85759.967057992719</v>
          </cell>
          <cell r="Y524">
            <v>86296.18004847625</v>
          </cell>
          <cell r="AA524">
            <v>70581.980390884462</v>
          </cell>
          <cell r="AB524">
            <v>63255.742741690272</v>
          </cell>
          <cell r="AC524">
            <v>76926.910194416356</v>
          </cell>
        </row>
        <row r="525">
          <cell r="V525">
            <v>69970.137751140166</v>
          </cell>
          <cell r="W525">
            <v>68680.687401543124</v>
          </cell>
          <cell r="X525">
            <v>64319.169440719343</v>
          </cell>
          <cell r="Y525">
            <v>67158.995670551434</v>
          </cell>
          <cell r="AA525">
            <v>81090.710366782572</v>
          </cell>
          <cell r="AB525">
            <v>63075.58509348979</v>
          </cell>
          <cell r="AC525">
            <v>76349.759816133985</v>
          </cell>
        </row>
        <row r="526">
          <cell r="V526">
            <v>54086.366426396075</v>
          </cell>
          <cell r="W526">
            <v>48882.642293106488</v>
          </cell>
          <cell r="X526">
            <v>53382.072541260255</v>
          </cell>
          <cell r="Y526">
            <v>53690.814592812261</v>
          </cell>
          <cell r="AA526">
            <v>60393.718447331972</v>
          </cell>
          <cell r="AB526">
            <v>57525.84383284278</v>
          </cell>
          <cell r="AC526">
            <v>67512.435754685692</v>
          </cell>
        </row>
        <row r="527">
          <cell r="V527">
            <v>76686.003720207562</v>
          </cell>
          <cell r="W527">
            <v>70060.812144672629</v>
          </cell>
          <cell r="X527">
            <v>37195.055222477771</v>
          </cell>
          <cell r="Y527">
            <v>53053.250879819287</v>
          </cell>
          <cell r="AA527">
            <v>61224.823129724668</v>
          </cell>
          <cell r="AB527">
            <v>56263.08783346758</v>
          </cell>
          <cell r="AC527">
            <v>65734.690642641552</v>
          </cell>
        </row>
        <row r="528">
          <cell r="V528">
            <v>50609.750066757915</v>
          </cell>
          <cell r="W528">
            <v>48760.725357098891</v>
          </cell>
          <cell r="X528">
            <v>37646.37823956021</v>
          </cell>
          <cell r="Y528">
            <v>47336.178174232344</v>
          </cell>
          <cell r="AA528">
            <v>53541.1472484103</v>
          </cell>
          <cell r="AB528">
            <v>50846.144555888699</v>
          </cell>
          <cell r="AC528">
            <v>58167.778942026373</v>
          </cell>
        </row>
        <row r="529">
          <cell r="V529">
            <v>52112.497310121689</v>
          </cell>
          <cell r="W529">
            <v>34252.614251417508</v>
          </cell>
          <cell r="X529">
            <v>32668.664029388052</v>
          </cell>
          <cell r="Y529">
            <v>47799.217281823869</v>
          </cell>
          <cell r="AA529">
            <v>48918.147538943813</v>
          </cell>
          <cell r="AB529">
            <v>60747.650890193399</v>
          </cell>
          <cell r="AC529">
            <v>61461.682408901805</v>
          </cell>
        </row>
        <row r="530">
          <cell r="V530">
            <v>46288.182688593151</v>
          </cell>
          <cell r="W530">
            <v>35683.263858167971</v>
          </cell>
          <cell r="X530">
            <v>31865.175682225949</v>
          </cell>
          <cell r="Y530">
            <v>41448.094733318292</v>
          </cell>
          <cell r="AA530">
            <v>42743.092973388288</v>
          </cell>
          <cell r="AB530">
            <v>59722.473374197354</v>
          </cell>
          <cell r="AC530">
            <v>55085.297190463411</v>
          </cell>
        </row>
        <row r="531">
          <cell r="V531">
            <v>45287.859703785267</v>
          </cell>
          <cell r="W531">
            <v>38113.510335466024</v>
          </cell>
          <cell r="X531">
            <v>31404.09539660273</v>
          </cell>
          <cell r="Y531">
            <v>39255.837750920793</v>
          </cell>
          <cell r="AA531">
            <v>46474.611267303568</v>
          </cell>
          <cell r="AB531">
            <v>42187.639921735397</v>
          </cell>
          <cell r="AC531">
            <v>50779.456284273772</v>
          </cell>
        </row>
        <row r="532">
          <cell r="V532">
            <v>42117.254386733657</v>
          </cell>
          <cell r="W532">
            <v>31205.35416830883</v>
          </cell>
          <cell r="X532">
            <v>35360.257857406301</v>
          </cell>
          <cell r="Y532">
            <v>39460.549156015906</v>
          </cell>
          <cell r="AA532">
            <v>51105.22377364651</v>
          </cell>
          <cell r="AB532">
            <v>36204.132702756317</v>
          </cell>
          <cell r="AC532">
            <v>47126.567180208949</v>
          </cell>
        </row>
        <row r="533">
          <cell r="V533">
            <v>44425.609482227381</v>
          </cell>
          <cell r="W533">
            <v>34201.483721943499</v>
          </cell>
          <cell r="X533">
            <v>28095.516871693606</v>
          </cell>
          <cell r="Y533">
            <v>36942.299359009849</v>
          </cell>
          <cell r="AA533">
            <v>34388.98513413778</v>
          </cell>
          <cell r="AB533">
            <v>34313.843509169878</v>
          </cell>
          <cell r="AC533">
            <v>55687.883252446889</v>
          </cell>
        </row>
        <row r="534">
          <cell r="V534">
            <v>47789.792944207758</v>
          </cell>
          <cell r="W534">
            <v>47430.001527696892</v>
          </cell>
          <cell r="X534">
            <v>28011.473584361051</v>
          </cell>
          <cell r="Y534">
            <v>41025.008182610065</v>
          </cell>
          <cell r="AA534">
            <v>51271.147534925192</v>
          </cell>
          <cell r="AB534">
            <v>37805.992513367019</v>
          </cell>
          <cell r="AC534">
            <v>53114.325684079638</v>
          </cell>
        </row>
        <row r="535">
          <cell r="V535">
            <v>50537.603131557851</v>
          </cell>
          <cell r="W535">
            <v>41499.218845563933</v>
          </cell>
          <cell r="X535">
            <v>30767.743183686143</v>
          </cell>
          <cell r="Y535">
            <v>41654.731208415651</v>
          </cell>
          <cell r="AA535">
            <v>62520.546722605744</v>
          </cell>
          <cell r="AB535">
            <v>33777.011751431579</v>
          </cell>
          <cell r="AC535">
            <v>55265.150176991003</v>
          </cell>
        </row>
        <row r="536">
          <cell r="V536">
            <v>49522.710241660119</v>
          </cell>
          <cell r="W536">
            <v>42369.493958249848</v>
          </cell>
          <cell r="X536">
            <v>32428.287744287816</v>
          </cell>
          <cell r="Y536">
            <v>42226.40105897875</v>
          </cell>
          <cell r="AA536">
            <v>60143.108350535309</v>
          </cell>
          <cell r="AB536">
            <v>32719.672351132995</v>
          </cell>
          <cell r="AC536">
            <v>48855.834098731924</v>
          </cell>
        </row>
        <row r="537">
          <cell r="V537">
            <v>48858.903318463337</v>
          </cell>
          <cell r="W537">
            <v>44046.413498368849</v>
          </cell>
          <cell r="X537">
            <v>26719.883543965232</v>
          </cell>
          <cell r="Y537">
            <v>40388.308813026204</v>
          </cell>
          <cell r="AA537">
            <v>36728.807642862019</v>
          </cell>
          <cell r="AB537">
            <v>32792.383532586296</v>
          </cell>
          <cell r="AC537">
            <v>48330.130688445206</v>
          </cell>
        </row>
        <row r="538">
          <cell r="V538">
            <v>55363.585026266672</v>
          </cell>
          <cell r="W538">
            <v>39169.618508022206</v>
          </cell>
          <cell r="X538">
            <v>34437.269666559361</v>
          </cell>
          <cell r="Y538">
            <v>47671.761650396118</v>
          </cell>
          <cell r="AA538">
            <v>35666.607562635028</v>
          </cell>
          <cell r="AB538">
            <v>32236.231271914377</v>
          </cell>
          <cell r="AC538">
            <v>48903.086218147109</v>
          </cell>
        </row>
        <row r="539">
          <cell r="V539">
            <v>40455.908280013988</v>
          </cell>
          <cell r="W539">
            <v>19217.216288485113</v>
          </cell>
          <cell r="X539">
            <v>30782.368725979224</v>
          </cell>
          <cell r="Y539">
            <v>36551.054783065651</v>
          </cell>
          <cell r="AA539">
            <v>45483.086839141528</v>
          </cell>
          <cell r="AB539">
            <v>33220.106657338343</v>
          </cell>
          <cell r="AC539">
            <v>45403.263545338334</v>
          </cell>
        </row>
        <row r="540">
          <cell r="V540">
            <v>44523.871176946624</v>
          </cell>
          <cell r="W540">
            <v>28504.350869289981</v>
          </cell>
          <cell r="X540">
            <v>26675.949357907193</v>
          </cell>
          <cell r="Y540">
            <v>36953.351048719858</v>
          </cell>
          <cell r="AA540">
            <v>38394.151337312403</v>
          </cell>
          <cell r="AB540">
            <v>33762.398327579744</v>
          </cell>
          <cell r="AC540">
            <v>46358.700291233734</v>
          </cell>
        </row>
        <row r="541">
          <cell r="V541">
            <v>34544.997228185595</v>
          </cell>
          <cell r="W541">
            <v>25697.796720926715</v>
          </cell>
          <cell r="X541">
            <v>24859.575739781118</v>
          </cell>
          <cell r="Y541">
            <v>31237.626294384634</v>
          </cell>
          <cell r="AA541">
            <v>33465.570356408309</v>
          </cell>
          <cell r="AB541">
            <v>36467.051654492156</v>
          </cell>
          <cell r="AC541">
            <v>40143.073493452794</v>
          </cell>
        </row>
        <row r="542">
          <cell r="V542">
            <v>44746.938828799997</v>
          </cell>
          <cell r="W542">
            <v>30630.152417280002</v>
          </cell>
          <cell r="X542">
            <v>29812.296284159995</v>
          </cell>
          <cell r="Y542">
            <v>37807.860346879999</v>
          </cell>
          <cell r="AA542">
            <v>37788.625704959995</v>
          </cell>
          <cell r="AB542">
            <v>30365.35796736</v>
          </cell>
          <cell r="AC542">
            <v>42267.489372159995</v>
          </cell>
        </row>
        <row r="543">
          <cell r="V543">
            <v>39375.375129999993</v>
          </cell>
          <cell r="W543">
            <v>37953.288229999991</v>
          </cell>
          <cell r="X543">
            <v>28048.489429999998</v>
          </cell>
          <cell r="Y543">
            <v>37328.687369999992</v>
          </cell>
          <cell r="AA543">
            <v>38198.679609999999</v>
          </cell>
          <cell r="AB543">
            <v>29165.526519999996</v>
          </cell>
          <cell r="AC543">
            <v>39120.80236999999</v>
          </cell>
        </row>
        <row r="545">
          <cell r="V545">
            <v>32393.493621197256</v>
          </cell>
          <cell r="W545">
            <v>30817.203140333662</v>
          </cell>
          <cell r="X545">
            <v>25221.844946025518</v>
          </cell>
          <cell r="Y545">
            <v>30232.129538763496</v>
          </cell>
          <cell r="Z545">
            <v>43182.56133464181</v>
          </cell>
          <cell r="AA545">
            <v>32344.131501472031</v>
          </cell>
          <cell r="AB545">
            <v>28102.325809617276</v>
          </cell>
          <cell r="AC545">
            <v>39067.095191364089</v>
          </cell>
        </row>
        <row r="546">
          <cell r="V546">
            <v>33788.650407875371</v>
          </cell>
          <cell r="W546">
            <v>31099.049696393526</v>
          </cell>
          <cell r="X546">
            <v>25378.08014904318</v>
          </cell>
          <cell r="Y546">
            <v>30292.872914622181</v>
          </cell>
          <cell r="Z546">
            <v>43867.781679342501</v>
          </cell>
          <cell r="AA546">
            <v>34952.523153827286</v>
          </cell>
          <cell r="AB546">
            <v>25404.990723135434</v>
          </cell>
          <cell r="AC546">
            <v>39834.98106292935</v>
          </cell>
        </row>
        <row r="547">
          <cell r="V547">
            <v>37168.397393827792</v>
          </cell>
          <cell r="W547">
            <v>24430.443233576516</v>
          </cell>
          <cell r="X547">
            <v>24261.053972237234</v>
          </cell>
          <cell r="Y547">
            <v>29514.20967504588</v>
          </cell>
          <cell r="Z547">
            <v>40434.091861076391</v>
          </cell>
          <cell r="AA547">
            <v>26373.461621311766</v>
          </cell>
          <cell r="AB547">
            <v>24917.068851181462</v>
          </cell>
          <cell r="AC547">
            <v>37122.50361501766</v>
          </cell>
        </row>
      </sheetData>
      <sheetData sheetId="22"/>
      <sheetData sheetId="23"/>
      <sheetData sheetId="24"/>
      <sheetData sheetId="25"/>
      <sheetData sheetId="26">
        <row r="414">
          <cell r="B414">
            <v>57553.051412075263</v>
          </cell>
        </row>
      </sheetData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7">
          <cell r="B317">
            <v>24640</v>
          </cell>
          <cell r="C317">
            <v>334482</v>
          </cell>
          <cell r="D317">
            <v>320638.56</v>
          </cell>
          <cell r="I317">
            <v>681290</v>
          </cell>
        </row>
        <row r="318">
          <cell r="B318">
            <v>25538</v>
          </cell>
          <cell r="C318">
            <v>334149</v>
          </cell>
          <cell r="D318">
            <v>297083.42</v>
          </cell>
          <cell r="I318">
            <v>660927</v>
          </cell>
        </row>
        <row r="319">
          <cell r="B319">
            <v>25437</v>
          </cell>
          <cell r="C319">
            <v>401649</v>
          </cell>
          <cell r="D319">
            <v>330007</v>
          </cell>
          <cell r="I319">
            <v>758505</v>
          </cell>
        </row>
        <row r="320">
          <cell r="B320">
            <v>31020</v>
          </cell>
          <cell r="C320">
            <v>426149</v>
          </cell>
          <cell r="D320">
            <v>346801.16</v>
          </cell>
          <cell r="I320">
            <v>806371</v>
          </cell>
        </row>
        <row r="321">
          <cell r="B321">
            <v>32647</v>
          </cell>
          <cell r="C321">
            <v>420718</v>
          </cell>
          <cell r="D321">
            <v>322349.27</v>
          </cell>
          <cell r="I321">
            <v>777210</v>
          </cell>
        </row>
        <row r="322">
          <cell r="B322">
            <v>26895</v>
          </cell>
          <cell r="C322">
            <v>418090</v>
          </cell>
          <cell r="D322">
            <v>302382.78999999998</v>
          </cell>
          <cell r="I322">
            <v>751145</v>
          </cell>
        </row>
        <row r="323">
          <cell r="B323">
            <v>32041</v>
          </cell>
          <cell r="C323">
            <v>433351</v>
          </cell>
          <cell r="D323">
            <v>331769</v>
          </cell>
          <cell r="I323">
            <v>799308</v>
          </cell>
        </row>
        <row r="324">
          <cell r="B324">
            <v>39899</v>
          </cell>
          <cell r="C324">
            <v>553639</v>
          </cell>
          <cell r="D324">
            <v>307190.18</v>
          </cell>
          <cell r="I324">
            <v>902939</v>
          </cell>
        </row>
        <row r="325">
          <cell r="B325">
            <v>34521</v>
          </cell>
          <cell r="C325">
            <v>533269</v>
          </cell>
          <cell r="D325">
            <v>339674.12</v>
          </cell>
          <cell r="I325">
            <v>909690</v>
          </cell>
        </row>
        <row r="326">
          <cell r="B326">
            <v>35188</v>
          </cell>
          <cell r="C326">
            <v>488288</v>
          </cell>
          <cell r="D326">
            <v>305601.83</v>
          </cell>
          <cell r="I326">
            <v>831344</v>
          </cell>
        </row>
        <row r="327">
          <cell r="B327">
            <v>32431</v>
          </cell>
          <cell r="C327">
            <v>445655</v>
          </cell>
          <cell r="D327">
            <v>317724</v>
          </cell>
          <cell r="I327">
            <v>797722</v>
          </cell>
        </row>
        <row r="328">
          <cell r="B328">
            <v>37257</v>
          </cell>
          <cell r="C328">
            <v>377333</v>
          </cell>
          <cell r="D328">
            <v>323485</v>
          </cell>
          <cell r="I328">
            <v>739929</v>
          </cell>
        </row>
        <row r="329">
          <cell r="B329">
            <v>28750</v>
          </cell>
          <cell r="C329">
            <v>287475</v>
          </cell>
          <cell r="D329">
            <v>276458</v>
          </cell>
          <cell r="I329">
            <v>593625</v>
          </cell>
        </row>
        <row r="330">
          <cell r="B330">
            <v>26433</v>
          </cell>
          <cell r="C330">
            <v>256200</v>
          </cell>
          <cell r="D330">
            <v>283175</v>
          </cell>
          <cell r="I330">
            <v>566958</v>
          </cell>
        </row>
        <row r="331">
          <cell r="B331">
            <v>27096</v>
          </cell>
          <cell r="C331">
            <v>377368</v>
          </cell>
          <cell r="D331">
            <v>298430</v>
          </cell>
          <cell r="I331">
            <v>705274</v>
          </cell>
        </row>
        <row r="332">
          <cell r="B332">
            <v>27580</v>
          </cell>
          <cell r="C332">
            <v>353110</v>
          </cell>
          <cell r="D332">
            <v>291314</v>
          </cell>
          <cell r="I332">
            <v>672977</v>
          </cell>
        </row>
        <row r="333">
          <cell r="B333">
            <v>25818</v>
          </cell>
          <cell r="C333">
            <v>410681</v>
          </cell>
          <cell r="D333">
            <v>385547</v>
          </cell>
          <cell r="I333">
            <v>824249</v>
          </cell>
        </row>
        <row r="334">
          <cell r="B334">
            <v>30397</v>
          </cell>
          <cell r="C334">
            <v>467164</v>
          </cell>
          <cell r="D334">
            <v>351124</v>
          </cell>
          <cell r="I334">
            <v>849105</v>
          </cell>
        </row>
        <row r="335">
          <cell r="B335">
            <v>29580</v>
          </cell>
          <cell r="C335">
            <v>466386</v>
          </cell>
          <cell r="D335">
            <v>321793</v>
          </cell>
          <cell r="I335">
            <v>818534</v>
          </cell>
        </row>
        <row r="336">
          <cell r="B336">
            <v>33551</v>
          </cell>
          <cell r="C336">
            <v>496344</v>
          </cell>
          <cell r="D336">
            <v>303280</v>
          </cell>
          <cell r="I336">
            <v>833888</v>
          </cell>
        </row>
        <row r="337">
          <cell r="B337">
            <v>37712</v>
          </cell>
          <cell r="C337">
            <v>472702</v>
          </cell>
          <cell r="D337">
            <v>329360</v>
          </cell>
          <cell r="I337">
            <v>841134</v>
          </cell>
        </row>
        <row r="338">
          <cell r="B338">
            <v>29905</v>
          </cell>
          <cell r="C338">
            <v>482016</v>
          </cell>
          <cell r="D338">
            <v>268116</v>
          </cell>
          <cell r="I338">
            <v>780593</v>
          </cell>
        </row>
        <row r="339">
          <cell r="B339">
            <v>30477</v>
          </cell>
          <cell r="C339">
            <v>475565</v>
          </cell>
          <cell r="D339">
            <v>269915</v>
          </cell>
          <cell r="I339">
            <v>777017</v>
          </cell>
        </row>
        <row r="340">
          <cell r="B340">
            <v>34701</v>
          </cell>
          <cell r="C340">
            <v>350391</v>
          </cell>
          <cell r="D340">
            <v>275501</v>
          </cell>
          <cell r="I340">
            <v>661676</v>
          </cell>
        </row>
        <row r="341">
          <cell r="B341">
            <v>25543</v>
          </cell>
          <cell r="C341">
            <v>296491</v>
          </cell>
          <cell r="D341">
            <v>279173</v>
          </cell>
          <cell r="I341">
            <v>601753</v>
          </cell>
        </row>
        <row r="342">
          <cell r="B342">
            <v>27028</v>
          </cell>
          <cell r="C342">
            <v>291551</v>
          </cell>
          <cell r="D342">
            <v>242618</v>
          </cell>
          <cell r="I342">
            <v>563170</v>
          </cell>
        </row>
        <row r="343">
          <cell r="B343">
            <v>25104</v>
          </cell>
          <cell r="C343">
            <v>347224</v>
          </cell>
          <cell r="D343">
            <v>314157</v>
          </cell>
          <cell r="I343">
            <v>687020</v>
          </cell>
        </row>
        <row r="344">
          <cell r="B344">
            <v>23117</v>
          </cell>
          <cell r="C344">
            <v>359675</v>
          </cell>
          <cell r="D344">
            <v>275138</v>
          </cell>
          <cell r="I344">
            <v>658476</v>
          </cell>
        </row>
        <row r="345">
          <cell r="B345">
            <v>21281</v>
          </cell>
          <cell r="C345">
            <v>384917</v>
          </cell>
          <cell r="D345">
            <v>351938</v>
          </cell>
          <cell r="I345">
            <v>759170</v>
          </cell>
        </row>
        <row r="346">
          <cell r="B346">
            <v>26964</v>
          </cell>
          <cell r="C346">
            <v>431202</v>
          </cell>
          <cell r="D346">
            <v>319509</v>
          </cell>
          <cell r="I346">
            <v>778501</v>
          </cell>
        </row>
        <row r="347">
          <cell r="B347">
            <v>34135</v>
          </cell>
          <cell r="C347">
            <v>432508</v>
          </cell>
          <cell r="D347">
            <v>300137</v>
          </cell>
          <cell r="I347">
            <v>768710</v>
          </cell>
        </row>
        <row r="348">
          <cell r="B348">
            <v>31597</v>
          </cell>
          <cell r="C348">
            <v>465921</v>
          </cell>
          <cell r="D348">
            <v>290334</v>
          </cell>
          <cell r="I348">
            <v>788635</v>
          </cell>
        </row>
        <row r="349">
          <cell r="B349">
            <v>27442</v>
          </cell>
          <cell r="C349">
            <v>453401</v>
          </cell>
          <cell r="D349">
            <v>243619</v>
          </cell>
          <cell r="I349">
            <v>725612</v>
          </cell>
        </row>
        <row r="350">
          <cell r="B350">
            <v>25679</v>
          </cell>
          <cell r="C350">
            <v>447266</v>
          </cell>
          <cell r="D350">
            <v>228351</v>
          </cell>
          <cell r="I350">
            <v>702009</v>
          </cell>
        </row>
        <row r="351">
          <cell r="B351">
            <v>28690</v>
          </cell>
          <cell r="C351">
            <v>401400</v>
          </cell>
          <cell r="D351">
            <v>249904</v>
          </cell>
          <cell r="I351">
            <v>681017</v>
          </cell>
        </row>
        <row r="352">
          <cell r="B352">
            <v>29476</v>
          </cell>
          <cell r="C352">
            <v>349998</v>
          </cell>
          <cell r="D352">
            <v>302078</v>
          </cell>
          <cell r="I352">
            <v>681948</v>
          </cell>
        </row>
        <row r="353">
          <cell r="B353">
            <v>25375</v>
          </cell>
          <cell r="C353">
            <v>332729</v>
          </cell>
          <cell r="D353">
            <v>270161</v>
          </cell>
          <cell r="I353">
            <v>609681</v>
          </cell>
        </row>
        <row r="354">
          <cell r="B354">
            <v>24642</v>
          </cell>
          <cell r="C354">
            <v>285076</v>
          </cell>
          <cell r="D354">
            <v>278501</v>
          </cell>
          <cell r="I354">
            <v>588766</v>
          </cell>
        </row>
        <row r="355">
          <cell r="B355">
            <v>25368</v>
          </cell>
          <cell r="C355">
            <v>323211</v>
          </cell>
          <cell r="D355">
            <v>313886</v>
          </cell>
          <cell r="I355">
            <v>672785</v>
          </cell>
        </row>
        <row r="356">
          <cell r="B356">
            <v>21262</v>
          </cell>
          <cell r="C356">
            <v>352536</v>
          </cell>
          <cell r="D356">
            <v>287071</v>
          </cell>
          <cell r="I356">
            <v>661413</v>
          </cell>
        </row>
        <row r="357">
          <cell r="B357">
            <v>26738</v>
          </cell>
          <cell r="C357">
            <v>457396</v>
          </cell>
          <cell r="D357">
            <v>338632</v>
          </cell>
          <cell r="I357">
            <v>826590</v>
          </cell>
        </row>
        <row r="358">
          <cell r="B358">
            <v>26007</v>
          </cell>
          <cell r="C358">
            <v>402242</v>
          </cell>
          <cell r="D358">
            <v>299170</v>
          </cell>
          <cell r="I358">
            <v>729024</v>
          </cell>
        </row>
        <row r="359">
          <cell r="B359">
            <v>28182</v>
          </cell>
          <cell r="C359">
            <v>449344</v>
          </cell>
          <cell r="D359">
            <v>326948</v>
          </cell>
          <cell r="I359">
            <v>805076</v>
          </cell>
        </row>
        <row r="360">
          <cell r="B360">
            <v>29540</v>
          </cell>
          <cell r="C360">
            <v>483163</v>
          </cell>
          <cell r="D360">
            <v>330916</v>
          </cell>
          <cell r="I360">
            <v>844765</v>
          </cell>
        </row>
        <row r="361">
          <cell r="B361">
            <v>24466</v>
          </cell>
          <cell r="C361">
            <v>507825</v>
          </cell>
          <cell r="D361">
            <v>257279</v>
          </cell>
          <cell r="I361">
            <v>790280</v>
          </cell>
        </row>
        <row r="362">
          <cell r="B362">
            <v>24781</v>
          </cell>
          <cell r="C362">
            <v>509265</v>
          </cell>
          <cell r="D362">
            <v>285936</v>
          </cell>
          <cell r="I362">
            <v>820635</v>
          </cell>
        </row>
        <row r="363">
          <cell r="B363">
            <v>24847</v>
          </cell>
          <cell r="C363">
            <v>486470</v>
          </cell>
          <cell r="D363">
            <v>261799</v>
          </cell>
          <cell r="I363">
            <v>773732</v>
          </cell>
        </row>
        <row r="364">
          <cell r="B364">
            <v>32555</v>
          </cell>
          <cell r="C364">
            <v>429261</v>
          </cell>
          <cell r="D364">
            <v>266169</v>
          </cell>
          <cell r="I364">
            <v>729846</v>
          </cell>
        </row>
        <row r="365">
          <cell r="B365">
            <v>25096</v>
          </cell>
          <cell r="C365">
            <v>372125</v>
          </cell>
          <cell r="D365">
            <v>295044</v>
          </cell>
          <cell r="I365">
            <v>695657</v>
          </cell>
        </row>
        <row r="366">
          <cell r="B366">
            <v>21316</v>
          </cell>
          <cell r="C366">
            <v>342205</v>
          </cell>
          <cell r="D366">
            <v>272022</v>
          </cell>
          <cell r="I366">
            <v>637038</v>
          </cell>
        </row>
        <row r="367">
          <cell r="B367">
            <v>20119</v>
          </cell>
          <cell r="C367">
            <v>334114</v>
          </cell>
          <cell r="D367">
            <v>281387</v>
          </cell>
          <cell r="I367">
            <v>638409</v>
          </cell>
        </row>
        <row r="368">
          <cell r="B368">
            <v>25307</v>
          </cell>
          <cell r="C368">
            <v>355977</v>
          </cell>
          <cell r="D368">
            <v>295556</v>
          </cell>
          <cell r="I368">
            <v>678582</v>
          </cell>
        </row>
        <row r="369">
          <cell r="B369">
            <v>27117</v>
          </cell>
          <cell r="C369">
            <v>478672</v>
          </cell>
          <cell r="D369">
            <v>299135</v>
          </cell>
          <cell r="I369">
            <v>806174</v>
          </cell>
        </row>
        <row r="370">
          <cell r="B370">
            <v>41943</v>
          </cell>
          <cell r="C370">
            <v>579916</v>
          </cell>
          <cell r="D370">
            <v>292184</v>
          </cell>
          <cell r="I370">
            <v>915881</v>
          </cell>
        </row>
        <row r="371">
          <cell r="B371">
            <v>33312</v>
          </cell>
          <cell r="C371">
            <v>594167</v>
          </cell>
          <cell r="D371">
            <v>353003</v>
          </cell>
          <cell r="I371">
            <v>982474</v>
          </cell>
        </row>
        <row r="372">
          <cell r="B372">
            <v>31958</v>
          </cell>
          <cell r="C372">
            <v>544458</v>
          </cell>
          <cell r="D372">
            <v>278056</v>
          </cell>
          <cell r="I372">
            <v>856735</v>
          </cell>
        </row>
        <row r="373">
          <cell r="B373">
            <v>32351</v>
          </cell>
          <cell r="C373">
            <v>566737</v>
          </cell>
          <cell r="D373">
            <v>268322</v>
          </cell>
          <cell r="I373">
            <v>870389</v>
          </cell>
        </row>
        <row r="374">
          <cell r="B374">
            <v>34956</v>
          </cell>
          <cell r="C374">
            <v>524993</v>
          </cell>
          <cell r="D374">
            <v>273140</v>
          </cell>
          <cell r="I374">
            <v>836766</v>
          </cell>
        </row>
        <row r="375">
          <cell r="B375">
            <v>28750</v>
          </cell>
          <cell r="C375">
            <v>489097</v>
          </cell>
          <cell r="D375">
            <v>236207</v>
          </cell>
          <cell r="I375">
            <v>759604</v>
          </cell>
        </row>
        <row r="376">
          <cell r="B376">
            <v>36742</v>
          </cell>
          <cell r="C376">
            <v>444363</v>
          </cell>
          <cell r="D376">
            <v>262542</v>
          </cell>
          <cell r="I376">
            <v>751949</v>
          </cell>
        </row>
        <row r="377">
          <cell r="B377">
            <v>24101</v>
          </cell>
          <cell r="C377">
            <v>382416</v>
          </cell>
          <cell r="D377">
            <v>242574</v>
          </cell>
          <cell r="I377">
            <v>652080</v>
          </cell>
        </row>
        <row r="378">
          <cell r="B378">
            <v>24041</v>
          </cell>
          <cell r="C378">
            <v>329810</v>
          </cell>
          <cell r="D378">
            <v>216260</v>
          </cell>
          <cell r="I378">
            <v>575572</v>
          </cell>
        </row>
        <row r="379">
          <cell r="B379">
            <v>20323</v>
          </cell>
          <cell r="C379">
            <v>340627</v>
          </cell>
          <cell r="D379">
            <v>202145</v>
          </cell>
          <cell r="I379">
            <v>565356</v>
          </cell>
        </row>
        <row r="380">
          <cell r="B380">
            <v>20514</v>
          </cell>
          <cell r="C380">
            <v>385767</v>
          </cell>
          <cell r="D380">
            <v>225243</v>
          </cell>
          <cell r="I380">
            <v>634193</v>
          </cell>
        </row>
        <row r="381">
          <cell r="B381">
            <v>26950</v>
          </cell>
          <cell r="C381">
            <v>364292</v>
          </cell>
          <cell r="D381">
            <v>210518</v>
          </cell>
          <cell r="I381">
            <v>603734</v>
          </cell>
        </row>
        <row r="382">
          <cell r="B382">
            <v>26141</v>
          </cell>
          <cell r="C382">
            <v>488496</v>
          </cell>
          <cell r="D382">
            <v>293786</v>
          </cell>
          <cell r="I382">
            <v>812612</v>
          </cell>
        </row>
        <row r="383">
          <cell r="B383">
            <v>28526</v>
          </cell>
          <cell r="C383">
            <v>463422</v>
          </cell>
          <cell r="D383">
            <v>284260</v>
          </cell>
          <cell r="I383">
            <v>781087</v>
          </cell>
        </row>
        <row r="384">
          <cell r="B384">
            <v>28185</v>
          </cell>
          <cell r="C384">
            <v>502964</v>
          </cell>
          <cell r="D384">
            <v>257537</v>
          </cell>
          <cell r="I384">
            <v>793813</v>
          </cell>
        </row>
        <row r="385">
          <cell r="B385">
            <v>29239</v>
          </cell>
          <cell r="C385">
            <v>469270</v>
          </cell>
          <cell r="D385">
            <v>229889</v>
          </cell>
          <cell r="I385">
            <v>734317</v>
          </cell>
        </row>
        <row r="386">
          <cell r="B386">
            <v>24872</v>
          </cell>
          <cell r="C386">
            <v>396207</v>
          </cell>
          <cell r="D386">
            <v>261534</v>
          </cell>
          <cell r="I386">
            <v>687887</v>
          </cell>
        </row>
        <row r="387">
          <cell r="B387">
            <v>31684</v>
          </cell>
          <cell r="C387">
            <v>465407</v>
          </cell>
          <cell r="D387">
            <v>291312</v>
          </cell>
          <cell r="I387">
            <v>793663</v>
          </cell>
        </row>
        <row r="388">
          <cell r="B388">
            <v>33204</v>
          </cell>
          <cell r="C388">
            <v>430310</v>
          </cell>
          <cell r="D388">
            <v>274677</v>
          </cell>
          <cell r="I388">
            <v>746640</v>
          </cell>
        </row>
        <row r="389">
          <cell r="B389">
            <v>20088</v>
          </cell>
          <cell r="C389">
            <v>332360</v>
          </cell>
          <cell r="D389">
            <v>219298</v>
          </cell>
          <cell r="I389">
            <v>572664</v>
          </cell>
        </row>
        <row r="390">
          <cell r="B390">
            <v>22407</v>
          </cell>
          <cell r="C390">
            <v>345536</v>
          </cell>
          <cell r="D390">
            <v>201400</v>
          </cell>
          <cell r="I390">
            <v>571428</v>
          </cell>
        </row>
        <row r="391">
          <cell r="B391">
            <v>23778</v>
          </cell>
          <cell r="C391">
            <v>415994</v>
          </cell>
          <cell r="D391">
            <v>276353</v>
          </cell>
          <cell r="I391">
            <v>719073</v>
          </cell>
        </row>
        <row r="392">
          <cell r="B392">
            <v>18907</v>
          </cell>
          <cell r="C392">
            <v>414666</v>
          </cell>
          <cell r="D392">
            <v>207585</v>
          </cell>
          <cell r="I392">
            <v>645189</v>
          </cell>
        </row>
        <row r="393">
          <cell r="B393">
            <v>23821</v>
          </cell>
          <cell r="C393">
            <v>409252</v>
          </cell>
          <cell r="D393">
            <v>219641</v>
          </cell>
          <cell r="I393">
            <v>653838</v>
          </cell>
        </row>
        <row r="394">
          <cell r="B394">
            <v>23254</v>
          </cell>
          <cell r="C394">
            <v>450375</v>
          </cell>
          <cell r="D394">
            <v>228934</v>
          </cell>
          <cell r="I394">
            <v>706138</v>
          </cell>
        </row>
        <row r="395">
          <cell r="B395">
            <v>25955</v>
          </cell>
          <cell r="C395">
            <v>478704</v>
          </cell>
          <cell r="D395">
            <v>279634</v>
          </cell>
          <cell r="I395">
            <v>787803</v>
          </cell>
        </row>
        <row r="396">
          <cell r="B396">
            <v>25881</v>
          </cell>
          <cell r="C396">
            <v>559525</v>
          </cell>
          <cell r="D396">
            <v>248480</v>
          </cell>
          <cell r="I396">
            <v>841569</v>
          </cell>
        </row>
        <row r="397">
          <cell r="B397">
            <v>25598</v>
          </cell>
          <cell r="C397">
            <v>506186</v>
          </cell>
          <cell r="D397">
            <v>239150</v>
          </cell>
          <cell r="I397">
            <v>776860</v>
          </cell>
        </row>
        <row r="398">
          <cell r="B398">
            <v>24766</v>
          </cell>
          <cell r="C398">
            <v>497226</v>
          </cell>
          <cell r="D398">
            <v>233874</v>
          </cell>
          <cell r="I398">
            <v>758340</v>
          </cell>
        </row>
        <row r="399">
          <cell r="B399">
            <v>27201</v>
          </cell>
          <cell r="C399">
            <v>454501</v>
          </cell>
          <cell r="D399">
            <v>183151</v>
          </cell>
          <cell r="I399">
            <v>669842</v>
          </cell>
        </row>
        <row r="400">
          <cell r="B400">
            <v>26246</v>
          </cell>
          <cell r="C400">
            <v>336786</v>
          </cell>
          <cell r="D400">
            <v>205834</v>
          </cell>
          <cell r="I400">
            <v>573354</v>
          </cell>
        </row>
        <row r="401">
          <cell r="B401">
            <v>20226</v>
          </cell>
          <cell r="C401">
            <v>325804</v>
          </cell>
          <cell r="D401">
            <v>202645</v>
          </cell>
          <cell r="I401">
            <v>551471</v>
          </cell>
        </row>
        <row r="402">
          <cell r="B402">
            <v>21117</v>
          </cell>
          <cell r="C402">
            <v>296631</v>
          </cell>
          <cell r="D402">
            <v>172849</v>
          </cell>
          <cell r="I402">
            <v>494455</v>
          </cell>
        </row>
        <row r="403">
          <cell r="B403">
            <v>20109</v>
          </cell>
          <cell r="C403">
            <v>333848</v>
          </cell>
          <cell r="D403">
            <v>212372</v>
          </cell>
          <cell r="I403">
            <v>572269</v>
          </cell>
        </row>
        <row r="404">
          <cell r="B404">
            <v>19479</v>
          </cell>
          <cell r="C404">
            <v>340625</v>
          </cell>
          <cell r="D404">
            <v>242319</v>
          </cell>
          <cell r="I404">
            <v>607348</v>
          </cell>
        </row>
        <row r="405">
          <cell r="B405">
            <v>29651</v>
          </cell>
          <cell r="C405">
            <v>389718</v>
          </cell>
          <cell r="D405">
            <v>205422</v>
          </cell>
          <cell r="I405">
            <v>628854</v>
          </cell>
        </row>
        <row r="406">
          <cell r="B406">
            <v>34071</v>
          </cell>
          <cell r="C406">
            <v>390144</v>
          </cell>
          <cell r="D406">
            <v>215495</v>
          </cell>
          <cell r="I406">
            <v>640703</v>
          </cell>
        </row>
        <row r="407">
          <cell r="B407">
            <v>19280</v>
          </cell>
          <cell r="C407">
            <v>418188</v>
          </cell>
          <cell r="D407">
            <v>264583</v>
          </cell>
          <cell r="I407">
            <v>704555</v>
          </cell>
        </row>
        <row r="408">
          <cell r="B408">
            <v>25819</v>
          </cell>
          <cell r="C408">
            <v>499900</v>
          </cell>
          <cell r="D408">
            <v>241894</v>
          </cell>
          <cell r="I408">
            <v>772666</v>
          </cell>
        </row>
        <row r="409">
          <cell r="B409">
            <v>18692</v>
          </cell>
          <cell r="C409">
            <v>464515</v>
          </cell>
          <cell r="D409">
            <v>224306</v>
          </cell>
          <cell r="I409">
            <v>712689</v>
          </cell>
        </row>
        <row r="410">
          <cell r="B410">
            <v>19725</v>
          </cell>
          <cell r="C410">
            <v>508370</v>
          </cell>
          <cell r="D410">
            <v>236990</v>
          </cell>
          <cell r="I410">
            <v>767846</v>
          </cell>
        </row>
        <row r="411">
          <cell r="B411">
            <v>21031</v>
          </cell>
          <cell r="C411">
            <v>458244</v>
          </cell>
          <cell r="D411">
            <v>216104</v>
          </cell>
          <cell r="I411">
            <v>697602</v>
          </cell>
        </row>
        <row r="412">
          <cell r="B412">
            <v>24403</v>
          </cell>
          <cell r="C412">
            <v>380419</v>
          </cell>
          <cell r="D412">
            <v>193544</v>
          </cell>
          <cell r="I412">
            <v>602144</v>
          </cell>
        </row>
        <row r="413">
          <cell r="B413">
            <v>14603</v>
          </cell>
          <cell r="C413">
            <v>293235</v>
          </cell>
          <cell r="D413">
            <v>192249</v>
          </cell>
          <cell r="I413">
            <v>501346</v>
          </cell>
        </row>
        <row r="414">
          <cell r="B414">
            <v>16158</v>
          </cell>
          <cell r="C414">
            <v>300816</v>
          </cell>
          <cell r="D414">
            <v>182203</v>
          </cell>
          <cell r="I414">
            <v>502229</v>
          </cell>
        </row>
        <row r="415">
          <cell r="B415">
            <v>13334</v>
          </cell>
          <cell r="C415">
            <v>313969</v>
          </cell>
          <cell r="D415">
            <v>214138</v>
          </cell>
          <cell r="I415">
            <v>544901</v>
          </cell>
        </row>
        <row r="416">
          <cell r="B416">
            <v>17138</v>
          </cell>
          <cell r="C416">
            <v>328194</v>
          </cell>
          <cell r="D416">
            <v>194946</v>
          </cell>
          <cell r="I416">
            <v>541862</v>
          </cell>
        </row>
        <row r="417">
          <cell r="B417">
            <v>18436</v>
          </cell>
          <cell r="C417">
            <v>400422</v>
          </cell>
          <cell r="D417">
            <v>247512</v>
          </cell>
          <cell r="I417">
            <v>669588</v>
          </cell>
        </row>
        <row r="418">
          <cell r="B418">
            <v>19673</v>
          </cell>
          <cell r="C418">
            <v>356659</v>
          </cell>
          <cell r="D418">
            <v>206020</v>
          </cell>
          <cell r="I418">
            <v>584506</v>
          </cell>
        </row>
        <row r="419">
          <cell r="B419">
            <v>22255</v>
          </cell>
          <cell r="C419">
            <v>505174</v>
          </cell>
          <cell r="D419">
            <v>219364</v>
          </cell>
          <cell r="I419">
            <v>754233</v>
          </cell>
        </row>
        <row r="420">
          <cell r="B420">
            <v>20857</v>
          </cell>
          <cell r="C420">
            <v>558696</v>
          </cell>
          <cell r="D420">
            <v>232318</v>
          </cell>
          <cell r="I420">
            <v>815566</v>
          </cell>
        </row>
        <row r="421">
          <cell r="B421">
            <v>19763</v>
          </cell>
          <cell r="C421">
            <v>477316</v>
          </cell>
          <cell r="D421">
            <v>208313</v>
          </cell>
          <cell r="I421">
            <v>707180</v>
          </cell>
        </row>
        <row r="422">
          <cell r="B422">
            <v>19073</v>
          </cell>
          <cell r="C422">
            <v>447310</v>
          </cell>
          <cell r="D422">
            <v>227315</v>
          </cell>
          <cell r="I422">
            <v>696816.89</v>
          </cell>
        </row>
        <row r="423">
          <cell r="B423">
            <v>22211</v>
          </cell>
          <cell r="C423">
            <v>478441</v>
          </cell>
          <cell r="D423">
            <v>215763</v>
          </cell>
          <cell r="I423">
            <v>718280</v>
          </cell>
        </row>
        <row r="424">
          <cell r="B424">
            <v>19647</v>
          </cell>
          <cell r="C424">
            <v>355704</v>
          </cell>
          <cell r="D424">
            <v>211248</v>
          </cell>
          <cell r="I424">
            <v>589818</v>
          </cell>
        </row>
        <row r="425">
          <cell r="B425">
            <v>16400</v>
          </cell>
          <cell r="C425">
            <v>331328</v>
          </cell>
          <cell r="D425">
            <v>199558</v>
          </cell>
          <cell r="I425">
            <v>551406</v>
          </cell>
        </row>
        <row r="426">
          <cell r="B426">
            <v>15243</v>
          </cell>
          <cell r="C426">
            <v>317655</v>
          </cell>
          <cell r="D426">
            <v>199558</v>
          </cell>
          <cell r="I426">
            <v>532829</v>
          </cell>
        </row>
        <row r="427">
          <cell r="B427">
            <v>16299</v>
          </cell>
          <cell r="C427">
            <v>340766</v>
          </cell>
          <cell r="D427">
            <v>196665</v>
          </cell>
          <cell r="I427">
            <v>555408</v>
          </cell>
        </row>
        <row r="428">
          <cell r="B428">
            <v>12457</v>
          </cell>
          <cell r="C428">
            <v>389413</v>
          </cell>
          <cell r="D428">
            <v>180671</v>
          </cell>
          <cell r="I428">
            <v>584756</v>
          </cell>
        </row>
        <row r="429">
          <cell r="B429">
            <v>13839</v>
          </cell>
          <cell r="C429">
            <v>408848</v>
          </cell>
          <cell r="D429">
            <v>176168</v>
          </cell>
          <cell r="I429">
            <v>601296</v>
          </cell>
        </row>
        <row r="741">
          <cell r="B741">
            <v>339047.77777777775</v>
          </cell>
          <cell r="C741">
            <v>3925190.777777778</v>
          </cell>
          <cell r="D741">
            <v>3957999.7777777775</v>
          </cell>
          <cell r="I741">
            <v>8239592.666666667</v>
          </cell>
        </row>
        <row r="742">
          <cell r="B742">
            <v>321438.88888888888</v>
          </cell>
          <cell r="C742">
            <v>3635842.2222222225</v>
          </cell>
          <cell r="D742">
            <v>3788301.3333333335</v>
          </cell>
          <cell r="I742">
            <v>7768779.9999999991</v>
          </cell>
        </row>
        <row r="743">
          <cell r="B743">
            <v>329821</v>
          </cell>
          <cell r="C743">
            <v>4372313.7777777771</v>
          </cell>
          <cell r="D743">
            <v>4270291.888888889</v>
          </cell>
          <cell r="I743">
            <v>8986129.222222222</v>
          </cell>
        </row>
        <row r="744">
          <cell r="B744">
            <v>350469.33333333337</v>
          </cell>
          <cell r="C744">
            <v>4727483.555555556</v>
          </cell>
          <cell r="D744">
            <v>4245256.7777777771</v>
          </cell>
          <cell r="I744">
            <v>9338608</v>
          </cell>
        </row>
        <row r="745">
          <cell r="B745">
            <v>320968.5555555555</v>
          </cell>
          <cell r="C745">
            <v>5015495.7777777771</v>
          </cell>
          <cell r="D745">
            <v>4035444.4444444445</v>
          </cell>
          <cell r="I745">
            <v>9389240.333333334</v>
          </cell>
        </row>
        <row r="746">
          <cell r="B746">
            <v>368828.11111111107</v>
          </cell>
          <cell r="C746">
            <v>5745983.666666667</v>
          </cell>
          <cell r="D746">
            <v>4556349.444444445</v>
          </cell>
          <cell r="I746">
            <v>10686817.333333334</v>
          </cell>
        </row>
        <row r="747">
          <cell r="B747">
            <v>353237.33333333337</v>
          </cell>
          <cell r="C747">
            <v>6189312.8888888899</v>
          </cell>
          <cell r="D747">
            <v>3775293.3333333335</v>
          </cell>
          <cell r="I747">
            <v>10353987.444444444</v>
          </cell>
        </row>
        <row r="748">
          <cell r="B748">
            <v>352405.33333333331</v>
          </cell>
          <cell r="C748">
            <v>5420350.111111111</v>
          </cell>
          <cell r="D748">
            <v>3706433.111111111</v>
          </cell>
          <cell r="I748">
            <v>9518360.444444444</v>
          </cell>
        </row>
        <row r="749">
          <cell r="B749">
            <v>357554.33333333331</v>
          </cell>
          <cell r="C749">
            <v>5832181.111111111</v>
          </cell>
          <cell r="D749">
            <v>3793433.777777778</v>
          </cell>
          <cell r="I749">
            <v>10038727.11111111</v>
          </cell>
        </row>
        <row r="750">
          <cell r="B750">
            <v>343009.88888888888</v>
          </cell>
          <cell r="C750">
            <v>6175163.2222222211</v>
          </cell>
          <cell r="D750">
            <v>3969520.7777777775</v>
          </cell>
          <cell r="I750">
            <v>10534286.222222222</v>
          </cell>
        </row>
        <row r="751">
          <cell r="B751">
            <v>390855.55555555556</v>
          </cell>
          <cell r="C751">
            <v>5735066.666666666</v>
          </cell>
          <cell r="D751">
            <v>3636444.4444444445</v>
          </cell>
          <cell r="I751">
            <v>9858077.777777778</v>
          </cell>
        </row>
        <row r="752">
          <cell r="B752">
            <v>403380.22222222225</v>
          </cell>
          <cell r="C752">
            <v>5298822.888888889</v>
          </cell>
          <cell r="D752">
            <v>3570832.3333333335</v>
          </cell>
          <cell r="I752">
            <v>9387975.666666666</v>
          </cell>
        </row>
      </sheetData>
      <sheetData sheetId="5">
        <row r="317">
          <cell r="C317">
            <v>428033</v>
          </cell>
          <cell r="E317">
            <v>15435</v>
          </cell>
          <cell r="F317">
            <v>104845</v>
          </cell>
          <cell r="H317">
            <v>25130</v>
          </cell>
          <cell r="I317">
            <v>1601</v>
          </cell>
          <cell r="K317">
            <v>146005</v>
          </cell>
          <cell r="L317">
            <v>534479</v>
          </cell>
          <cell r="N317">
            <v>681290</v>
          </cell>
        </row>
        <row r="318">
          <cell r="C318">
            <v>382002</v>
          </cell>
          <cell r="E318">
            <v>15722</v>
          </cell>
          <cell r="F318">
            <v>104195</v>
          </cell>
          <cell r="H318">
            <v>23821</v>
          </cell>
          <cell r="I318">
            <v>1734</v>
          </cell>
          <cell r="K318">
            <v>172019</v>
          </cell>
          <cell r="L318">
            <v>487931</v>
          </cell>
          <cell r="N318">
            <v>660927</v>
          </cell>
        </row>
        <row r="319">
          <cell r="C319">
            <v>442083</v>
          </cell>
          <cell r="E319">
            <v>26136</v>
          </cell>
          <cell r="F319">
            <v>117320</v>
          </cell>
          <cell r="H319">
            <v>30147.62</v>
          </cell>
          <cell r="I319">
            <v>1940.83</v>
          </cell>
          <cell r="K319">
            <v>196547.62</v>
          </cell>
          <cell r="L319">
            <v>561343.82999999996</v>
          </cell>
          <cell r="N319">
            <v>758505</v>
          </cell>
        </row>
        <row r="320">
          <cell r="C320">
            <v>463214</v>
          </cell>
          <cell r="E320">
            <v>32333</v>
          </cell>
          <cell r="F320">
            <v>131082</v>
          </cell>
          <cell r="H320">
            <v>26665</v>
          </cell>
          <cell r="I320">
            <v>1742</v>
          </cell>
          <cell r="K320">
            <v>208885</v>
          </cell>
          <cell r="L320">
            <v>596038</v>
          </cell>
          <cell r="N320">
            <v>806371</v>
          </cell>
        </row>
        <row r="321">
          <cell r="C321">
            <v>447914</v>
          </cell>
          <cell r="E321">
            <v>22411</v>
          </cell>
          <cell r="F321">
            <v>134691</v>
          </cell>
          <cell r="H321">
            <v>32383</v>
          </cell>
          <cell r="I321">
            <v>1659</v>
          </cell>
          <cell r="K321">
            <v>192757</v>
          </cell>
          <cell r="L321">
            <v>584264</v>
          </cell>
          <cell r="N321">
            <v>777210</v>
          </cell>
        </row>
        <row r="322">
          <cell r="C322">
            <v>443651</v>
          </cell>
          <cell r="E322">
            <v>23469</v>
          </cell>
          <cell r="F322">
            <v>134701</v>
          </cell>
          <cell r="H322">
            <v>30759</v>
          </cell>
          <cell r="I322">
            <v>2249</v>
          </cell>
          <cell r="K322">
            <v>170543</v>
          </cell>
          <cell r="L322">
            <v>580601</v>
          </cell>
          <cell r="N322">
            <v>751145</v>
          </cell>
        </row>
        <row r="323">
          <cell r="C323">
            <v>454298</v>
          </cell>
          <cell r="E323">
            <v>27497</v>
          </cell>
          <cell r="F323">
            <v>150954</v>
          </cell>
          <cell r="H323">
            <v>31502</v>
          </cell>
          <cell r="I323">
            <v>2815</v>
          </cell>
          <cell r="K323">
            <v>190095</v>
          </cell>
          <cell r="L323">
            <v>608067</v>
          </cell>
          <cell r="N323">
            <v>799308</v>
          </cell>
        </row>
        <row r="324">
          <cell r="C324">
            <v>465044</v>
          </cell>
          <cell r="E324">
            <v>35887</v>
          </cell>
          <cell r="F324">
            <v>218736</v>
          </cell>
          <cell r="H324">
            <v>41218</v>
          </cell>
          <cell r="I324">
            <v>2761</v>
          </cell>
          <cell r="K324">
            <v>214183</v>
          </cell>
          <cell r="L324">
            <v>686541</v>
          </cell>
          <cell r="N324">
            <v>902939</v>
          </cell>
        </row>
        <row r="325">
          <cell r="C325">
            <v>488154</v>
          </cell>
          <cell r="E325">
            <v>38384</v>
          </cell>
          <cell r="F325">
            <v>192474</v>
          </cell>
          <cell r="H325">
            <v>54321</v>
          </cell>
          <cell r="I325">
            <v>5590</v>
          </cell>
          <cell r="K325">
            <v>222549</v>
          </cell>
          <cell r="L325">
            <v>686218</v>
          </cell>
          <cell r="N325">
            <v>909690</v>
          </cell>
        </row>
        <row r="326">
          <cell r="C326">
            <v>431482</v>
          </cell>
          <cell r="E326">
            <v>34987</v>
          </cell>
          <cell r="F326">
            <v>172491</v>
          </cell>
          <cell r="H326">
            <v>50237</v>
          </cell>
          <cell r="I326">
            <v>3996</v>
          </cell>
          <cell r="K326">
            <v>221052</v>
          </cell>
          <cell r="L326">
            <v>607969</v>
          </cell>
          <cell r="N326">
            <v>831344</v>
          </cell>
        </row>
        <row r="327">
          <cell r="C327">
            <v>418960</v>
          </cell>
          <cell r="E327">
            <v>30160</v>
          </cell>
          <cell r="F327">
            <v>159110</v>
          </cell>
          <cell r="H327">
            <v>49360</v>
          </cell>
          <cell r="I327">
            <v>5637</v>
          </cell>
          <cell r="K327">
            <v>212599</v>
          </cell>
          <cell r="L327">
            <v>583707</v>
          </cell>
          <cell r="N327">
            <v>797722</v>
          </cell>
        </row>
        <row r="328">
          <cell r="C328">
            <v>431188</v>
          </cell>
          <cell r="E328">
            <v>19828</v>
          </cell>
          <cell r="F328">
            <v>115250</v>
          </cell>
          <cell r="H328">
            <v>39778</v>
          </cell>
          <cell r="I328">
            <v>4169</v>
          </cell>
          <cell r="K328">
            <v>187215</v>
          </cell>
          <cell r="L328">
            <v>550607</v>
          </cell>
          <cell r="N328">
            <v>739929</v>
          </cell>
        </row>
        <row r="329">
          <cell r="C329">
            <v>348887</v>
          </cell>
          <cell r="E329">
            <v>12921</v>
          </cell>
          <cell r="F329">
            <v>87639</v>
          </cell>
          <cell r="H329">
            <v>21212</v>
          </cell>
          <cell r="I329">
            <v>2715</v>
          </cell>
          <cell r="K329">
            <v>153301</v>
          </cell>
          <cell r="L329">
            <v>439241</v>
          </cell>
          <cell r="N329">
            <v>593625</v>
          </cell>
        </row>
        <row r="330">
          <cell r="C330">
            <v>347070</v>
          </cell>
          <cell r="E330">
            <v>17122</v>
          </cell>
          <cell r="F330">
            <v>82723</v>
          </cell>
          <cell r="H330">
            <v>16004</v>
          </cell>
          <cell r="I330">
            <v>1526</v>
          </cell>
          <cell r="K330">
            <v>135639</v>
          </cell>
          <cell r="L330">
            <v>431319</v>
          </cell>
          <cell r="N330">
            <v>566958</v>
          </cell>
        </row>
        <row r="331">
          <cell r="C331">
            <v>398918</v>
          </cell>
          <cell r="E331">
            <v>21254</v>
          </cell>
          <cell r="F331">
            <v>109542</v>
          </cell>
          <cell r="H331">
            <v>28103</v>
          </cell>
          <cell r="I331">
            <v>2141</v>
          </cell>
          <cell r="K331">
            <v>194662</v>
          </cell>
          <cell r="L331">
            <v>510601</v>
          </cell>
          <cell r="N331">
            <v>705274</v>
          </cell>
        </row>
        <row r="332">
          <cell r="C332">
            <v>355155</v>
          </cell>
          <cell r="E332">
            <v>22114</v>
          </cell>
          <cell r="F332">
            <v>114391</v>
          </cell>
          <cell r="H332">
            <v>25140</v>
          </cell>
          <cell r="I332">
            <v>2235</v>
          </cell>
          <cell r="K332">
            <v>200628</v>
          </cell>
          <cell r="L332">
            <v>471781</v>
          </cell>
          <cell r="N332">
            <v>672977</v>
          </cell>
        </row>
        <row r="333">
          <cell r="C333">
            <v>451714</v>
          </cell>
          <cell r="E333">
            <v>20111</v>
          </cell>
          <cell r="F333">
            <v>128842</v>
          </cell>
          <cell r="H333">
            <v>31164</v>
          </cell>
          <cell r="I333">
            <v>2482</v>
          </cell>
          <cell r="K333">
            <v>241121</v>
          </cell>
          <cell r="L333">
            <v>583038</v>
          </cell>
          <cell r="N333">
            <v>824249</v>
          </cell>
        </row>
        <row r="334">
          <cell r="C334">
            <v>506856</v>
          </cell>
          <cell r="E334">
            <v>18849</v>
          </cell>
          <cell r="F334">
            <v>148647</v>
          </cell>
          <cell r="H334">
            <v>34676</v>
          </cell>
          <cell r="I334">
            <v>2584</v>
          </cell>
          <cell r="K334">
            <v>190370</v>
          </cell>
          <cell r="L334">
            <v>658087</v>
          </cell>
          <cell r="N334">
            <v>849105</v>
          </cell>
        </row>
        <row r="335">
          <cell r="C335">
            <v>440695</v>
          </cell>
          <cell r="E335">
            <v>21285</v>
          </cell>
          <cell r="F335">
            <v>167446</v>
          </cell>
          <cell r="H335">
            <v>32781</v>
          </cell>
          <cell r="I335">
            <v>2154</v>
          </cell>
          <cell r="K335">
            <v>208014</v>
          </cell>
          <cell r="L335">
            <v>610295</v>
          </cell>
          <cell r="N335">
            <v>818534</v>
          </cell>
        </row>
        <row r="336">
          <cell r="C336">
            <v>434608</v>
          </cell>
          <cell r="E336">
            <v>25442</v>
          </cell>
          <cell r="F336">
            <v>181833</v>
          </cell>
          <cell r="H336">
            <v>32298</v>
          </cell>
          <cell r="I336">
            <v>3452</v>
          </cell>
          <cell r="K336">
            <v>212817</v>
          </cell>
          <cell r="L336">
            <v>619893</v>
          </cell>
          <cell r="N336">
            <v>833888</v>
          </cell>
        </row>
        <row r="337">
          <cell r="C337">
            <v>446084</v>
          </cell>
          <cell r="E337">
            <v>33595</v>
          </cell>
          <cell r="F337">
            <v>143036</v>
          </cell>
          <cell r="H337">
            <v>43310</v>
          </cell>
          <cell r="I337">
            <v>4310</v>
          </cell>
          <cell r="K337">
            <v>244303</v>
          </cell>
          <cell r="L337">
            <v>593430</v>
          </cell>
          <cell r="N337">
            <v>841134</v>
          </cell>
        </row>
        <row r="338">
          <cell r="C338">
            <v>369219</v>
          </cell>
          <cell r="E338">
            <v>29845</v>
          </cell>
          <cell r="F338">
            <v>187359</v>
          </cell>
          <cell r="H338">
            <v>43168</v>
          </cell>
          <cell r="I338">
            <v>6912</v>
          </cell>
          <cell r="K338">
            <v>215154</v>
          </cell>
          <cell r="L338">
            <v>563490</v>
          </cell>
          <cell r="N338">
            <v>780593</v>
          </cell>
        </row>
        <row r="339">
          <cell r="C339">
            <v>410655</v>
          </cell>
          <cell r="E339">
            <v>27231</v>
          </cell>
          <cell r="F339">
            <v>170250</v>
          </cell>
          <cell r="H339">
            <v>45546</v>
          </cell>
          <cell r="I339">
            <v>6937</v>
          </cell>
          <cell r="K339">
            <v>188560</v>
          </cell>
          <cell r="L339">
            <v>587842</v>
          </cell>
          <cell r="N339">
            <v>777017</v>
          </cell>
        </row>
        <row r="340">
          <cell r="C340">
            <v>379965</v>
          </cell>
          <cell r="E340">
            <v>29470</v>
          </cell>
          <cell r="F340">
            <v>106059</v>
          </cell>
          <cell r="H340">
            <v>28176</v>
          </cell>
          <cell r="I340">
            <v>5350</v>
          </cell>
          <cell r="K340">
            <v>169271</v>
          </cell>
          <cell r="L340">
            <v>491374</v>
          </cell>
          <cell r="N340">
            <v>661676</v>
          </cell>
        </row>
        <row r="341">
          <cell r="C341">
            <v>348242</v>
          </cell>
          <cell r="E341">
            <v>19320</v>
          </cell>
          <cell r="F341">
            <v>83872</v>
          </cell>
          <cell r="H341">
            <v>17784</v>
          </cell>
          <cell r="I341">
            <v>2485</v>
          </cell>
          <cell r="K341">
            <v>166891</v>
          </cell>
          <cell r="L341">
            <v>434599</v>
          </cell>
          <cell r="N341">
            <v>601753</v>
          </cell>
        </row>
        <row r="342">
          <cell r="C342">
            <v>315575</v>
          </cell>
          <cell r="E342">
            <v>20870</v>
          </cell>
          <cell r="F342">
            <v>93753</v>
          </cell>
          <cell r="H342">
            <v>17184</v>
          </cell>
          <cell r="I342">
            <v>2059</v>
          </cell>
          <cell r="K342">
            <v>151774</v>
          </cell>
          <cell r="L342">
            <v>411387</v>
          </cell>
          <cell r="N342">
            <v>563170</v>
          </cell>
        </row>
        <row r="343">
          <cell r="C343">
            <v>388708</v>
          </cell>
          <cell r="E343">
            <v>25308</v>
          </cell>
          <cell r="F343">
            <v>100967</v>
          </cell>
          <cell r="H343">
            <v>23564</v>
          </cell>
          <cell r="I343">
            <v>1473</v>
          </cell>
          <cell r="K343">
            <v>195869</v>
          </cell>
          <cell r="L343">
            <v>491148</v>
          </cell>
          <cell r="N343">
            <v>687020</v>
          </cell>
        </row>
        <row r="344">
          <cell r="C344">
            <v>367966</v>
          </cell>
          <cell r="E344">
            <v>22284</v>
          </cell>
          <cell r="F344">
            <v>118505</v>
          </cell>
          <cell r="H344">
            <v>22711</v>
          </cell>
          <cell r="I344">
            <v>941</v>
          </cell>
          <cell r="K344">
            <v>171064</v>
          </cell>
          <cell r="L344">
            <v>487412</v>
          </cell>
          <cell r="N344">
            <v>658476</v>
          </cell>
        </row>
        <row r="345">
          <cell r="C345">
            <v>485499</v>
          </cell>
          <cell r="E345">
            <v>23689</v>
          </cell>
          <cell r="F345">
            <v>113905</v>
          </cell>
          <cell r="H345">
            <v>23291</v>
          </cell>
          <cell r="I345">
            <v>3930</v>
          </cell>
          <cell r="K345">
            <v>154651</v>
          </cell>
          <cell r="L345">
            <v>603334</v>
          </cell>
          <cell r="N345">
            <v>759170</v>
          </cell>
        </row>
        <row r="346">
          <cell r="C346">
            <v>466048</v>
          </cell>
          <cell r="E346">
            <v>23425</v>
          </cell>
          <cell r="F346">
            <v>134651</v>
          </cell>
          <cell r="H346">
            <v>24816</v>
          </cell>
          <cell r="I346">
            <v>2106</v>
          </cell>
          <cell r="K346">
            <v>175696</v>
          </cell>
          <cell r="L346">
            <v>602805</v>
          </cell>
          <cell r="N346">
            <v>778501</v>
          </cell>
        </row>
        <row r="347">
          <cell r="C347">
            <v>431144</v>
          </cell>
          <cell r="E347">
            <v>27984</v>
          </cell>
          <cell r="F347">
            <v>141487</v>
          </cell>
          <cell r="H347">
            <v>22842</v>
          </cell>
          <cell r="I347">
            <v>3477</v>
          </cell>
          <cell r="K347">
            <v>192508</v>
          </cell>
          <cell r="L347">
            <v>576108</v>
          </cell>
          <cell r="N347">
            <v>768710</v>
          </cell>
        </row>
        <row r="348">
          <cell r="C348">
            <v>430174</v>
          </cell>
          <cell r="E348">
            <v>32335</v>
          </cell>
          <cell r="F348">
            <v>164051</v>
          </cell>
          <cell r="H348">
            <v>30902</v>
          </cell>
          <cell r="I348">
            <v>5544</v>
          </cell>
          <cell r="K348">
            <v>187835</v>
          </cell>
          <cell r="L348">
            <v>599769</v>
          </cell>
          <cell r="N348">
            <v>788635</v>
          </cell>
        </row>
        <row r="349">
          <cell r="C349">
            <v>387018</v>
          </cell>
          <cell r="E349">
            <v>30838</v>
          </cell>
          <cell r="F349">
            <v>156914</v>
          </cell>
          <cell r="H349">
            <v>30860</v>
          </cell>
          <cell r="I349">
            <v>4021</v>
          </cell>
          <cell r="K349">
            <v>176066</v>
          </cell>
          <cell r="L349">
            <v>547953</v>
          </cell>
          <cell r="N349">
            <v>725612</v>
          </cell>
        </row>
        <row r="350">
          <cell r="C350">
            <v>356540</v>
          </cell>
          <cell r="E350">
            <v>31486</v>
          </cell>
          <cell r="F350">
            <v>161549</v>
          </cell>
          <cell r="H350">
            <v>37851</v>
          </cell>
          <cell r="I350">
            <v>6904</v>
          </cell>
          <cell r="K350">
            <v>174356</v>
          </cell>
          <cell r="L350">
            <v>524993</v>
          </cell>
          <cell r="N350">
            <v>702009</v>
          </cell>
        </row>
        <row r="351">
          <cell r="C351">
            <v>361938</v>
          </cell>
          <cell r="E351">
            <v>31038</v>
          </cell>
          <cell r="F351">
            <v>138109</v>
          </cell>
          <cell r="H351">
            <v>32957</v>
          </cell>
          <cell r="I351">
            <v>4731</v>
          </cell>
          <cell r="K351">
            <v>174139</v>
          </cell>
          <cell r="L351">
            <v>504778</v>
          </cell>
          <cell r="N351">
            <v>681017</v>
          </cell>
        </row>
        <row r="352">
          <cell r="C352">
            <v>370900</v>
          </cell>
          <cell r="E352">
            <v>32292</v>
          </cell>
          <cell r="F352">
            <v>134069</v>
          </cell>
          <cell r="H352">
            <v>24368</v>
          </cell>
          <cell r="I352">
            <v>2377</v>
          </cell>
          <cell r="K352">
            <v>174484</v>
          </cell>
          <cell r="L352">
            <v>507346</v>
          </cell>
          <cell r="N352">
            <v>681948</v>
          </cell>
        </row>
        <row r="353">
          <cell r="C353">
            <v>348076</v>
          </cell>
          <cell r="E353">
            <v>23215</v>
          </cell>
          <cell r="F353">
            <v>106002</v>
          </cell>
          <cell r="H353">
            <v>18151</v>
          </cell>
          <cell r="I353">
            <v>1540</v>
          </cell>
          <cell r="K353">
            <v>154062</v>
          </cell>
          <cell r="L353">
            <v>455618</v>
          </cell>
          <cell r="N353">
            <v>609681</v>
          </cell>
        </row>
        <row r="354">
          <cell r="C354">
            <v>345242</v>
          </cell>
          <cell r="E354">
            <v>21074</v>
          </cell>
          <cell r="F354">
            <v>94534</v>
          </cell>
          <cell r="H354">
            <v>14475</v>
          </cell>
          <cell r="I354">
            <v>1279</v>
          </cell>
          <cell r="K354">
            <v>147708</v>
          </cell>
          <cell r="L354">
            <v>441055</v>
          </cell>
          <cell r="N354">
            <v>588766</v>
          </cell>
        </row>
        <row r="355">
          <cell r="C355">
            <v>395555</v>
          </cell>
          <cell r="E355">
            <v>25407</v>
          </cell>
          <cell r="F355">
            <v>116428</v>
          </cell>
          <cell r="H355">
            <v>10865</v>
          </cell>
          <cell r="I355">
            <v>1720</v>
          </cell>
          <cell r="K355">
            <v>159079</v>
          </cell>
          <cell r="L355">
            <v>513703</v>
          </cell>
          <cell r="N355">
            <v>672785</v>
          </cell>
        </row>
        <row r="356">
          <cell r="C356">
            <v>375950</v>
          </cell>
          <cell r="E356">
            <v>34341</v>
          </cell>
          <cell r="F356">
            <v>124332</v>
          </cell>
          <cell r="H356">
            <v>10679</v>
          </cell>
          <cell r="I356">
            <v>2959</v>
          </cell>
          <cell r="K356">
            <v>158171</v>
          </cell>
          <cell r="L356">
            <v>503241</v>
          </cell>
          <cell r="N356">
            <v>661413</v>
          </cell>
        </row>
        <row r="357">
          <cell r="C357">
            <v>468211</v>
          </cell>
          <cell r="E357">
            <v>36257</v>
          </cell>
          <cell r="F357">
            <v>159097</v>
          </cell>
          <cell r="H357">
            <v>18859</v>
          </cell>
          <cell r="I357">
            <v>2722</v>
          </cell>
          <cell r="K357">
            <v>196560</v>
          </cell>
          <cell r="L357">
            <v>630030</v>
          </cell>
          <cell r="N357">
            <v>826590</v>
          </cell>
        </row>
        <row r="358">
          <cell r="C358">
            <v>407130</v>
          </cell>
          <cell r="E358">
            <v>22339</v>
          </cell>
          <cell r="F358">
            <v>158080</v>
          </cell>
          <cell r="H358">
            <v>21042</v>
          </cell>
          <cell r="I358">
            <v>3044</v>
          </cell>
          <cell r="K358">
            <v>160271</v>
          </cell>
          <cell r="L358">
            <v>568254</v>
          </cell>
          <cell r="N358">
            <v>729024</v>
          </cell>
        </row>
        <row r="359">
          <cell r="C359">
            <v>435389</v>
          </cell>
          <cell r="E359">
            <v>27941</v>
          </cell>
          <cell r="F359">
            <v>175472</v>
          </cell>
          <cell r="H359">
            <v>21513</v>
          </cell>
          <cell r="I359">
            <v>3744</v>
          </cell>
          <cell r="K359">
            <v>190470</v>
          </cell>
          <cell r="L359">
            <v>614605</v>
          </cell>
          <cell r="N359">
            <v>805076</v>
          </cell>
        </row>
        <row r="360">
          <cell r="C360">
            <v>463656</v>
          </cell>
          <cell r="E360">
            <v>30993</v>
          </cell>
          <cell r="F360">
            <v>183306</v>
          </cell>
          <cell r="H360">
            <v>24780</v>
          </cell>
          <cell r="I360">
            <v>5050</v>
          </cell>
          <cell r="K360">
            <v>191911</v>
          </cell>
          <cell r="L360">
            <v>652012</v>
          </cell>
          <cell r="N360">
            <v>844765</v>
          </cell>
        </row>
        <row r="361">
          <cell r="C361">
            <v>431975</v>
          </cell>
          <cell r="E361">
            <v>32016</v>
          </cell>
          <cell r="F361">
            <v>177181</v>
          </cell>
          <cell r="H361">
            <v>32472</v>
          </cell>
          <cell r="I361">
            <v>3287</v>
          </cell>
          <cell r="K361">
            <v>177836</v>
          </cell>
          <cell r="L361">
            <v>612443</v>
          </cell>
          <cell r="N361">
            <v>790280</v>
          </cell>
        </row>
        <row r="362">
          <cell r="C362">
            <v>433072</v>
          </cell>
          <cell r="E362">
            <v>30779</v>
          </cell>
          <cell r="F362">
            <v>197047</v>
          </cell>
          <cell r="H362">
            <v>37157</v>
          </cell>
          <cell r="I362">
            <v>3349</v>
          </cell>
          <cell r="K362">
            <v>185949</v>
          </cell>
          <cell r="L362">
            <v>633468</v>
          </cell>
          <cell r="N362">
            <v>820635</v>
          </cell>
        </row>
        <row r="363">
          <cell r="C363">
            <v>404115</v>
          </cell>
          <cell r="E363">
            <v>37023</v>
          </cell>
          <cell r="F363">
            <v>172356</v>
          </cell>
          <cell r="H363">
            <v>39806</v>
          </cell>
          <cell r="I363">
            <v>4955</v>
          </cell>
          <cell r="K363">
            <v>190715</v>
          </cell>
          <cell r="L363">
            <v>581426</v>
          </cell>
          <cell r="N363">
            <v>773732</v>
          </cell>
        </row>
        <row r="364">
          <cell r="C364">
            <v>398796</v>
          </cell>
          <cell r="E364">
            <v>31103</v>
          </cell>
          <cell r="F364">
            <v>145797</v>
          </cell>
          <cell r="H364">
            <v>30889</v>
          </cell>
          <cell r="I364">
            <v>5695</v>
          </cell>
          <cell r="K364">
            <v>178067</v>
          </cell>
          <cell r="L364">
            <v>550288</v>
          </cell>
          <cell r="N364">
            <v>729846</v>
          </cell>
        </row>
        <row r="365">
          <cell r="C365">
            <v>422865</v>
          </cell>
          <cell r="E365">
            <v>23068</v>
          </cell>
          <cell r="F365">
            <v>108309</v>
          </cell>
          <cell r="H365">
            <v>16848</v>
          </cell>
          <cell r="I365">
            <v>4129</v>
          </cell>
          <cell r="K365">
            <v>160355</v>
          </cell>
          <cell r="L365">
            <v>535303</v>
          </cell>
          <cell r="N365">
            <v>695657</v>
          </cell>
        </row>
        <row r="366">
          <cell r="C366">
            <v>392056</v>
          </cell>
          <cell r="E366">
            <v>21566</v>
          </cell>
          <cell r="F366">
            <v>103095</v>
          </cell>
          <cell r="H366">
            <v>12585</v>
          </cell>
          <cell r="I366">
            <v>3103</v>
          </cell>
          <cell r="K366">
            <v>138783</v>
          </cell>
          <cell r="L366">
            <v>498254</v>
          </cell>
          <cell r="N366">
            <v>637038</v>
          </cell>
        </row>
        <row r="367">
          <cell r="C367">
            <v>365497</v>
          </cell>
          <cell r="E367">
            <v>28049</v>
          </cell>
          <cell r="F367">
            <v>131829</v>
          </cell>
          <cell r="H367">
            <v>13949</v>
          </cell>
          <cell r="I367">
            <v>2346</v>
          </cell>
          <cell r="K367">
            <v>138737</v>
          </cell>
          <cell r="L367">
            <v>499672</v>
          </cell>
          <cell r="N367">
            <v>638409</v>
          </cell>
        </row>
        <row r="368">
          <cell r="C368">
            <v>389593</v>
          </cell>
          <cell r="E368">
            <v>25018</v>
          </cell>
          <cell r="F368">
            <v>141021</v>
          </cell>
          <cell r="H368">
            <v>9918</v>
          </cell>
          <cell r="I368">
            <v>3391</v>
          </cell>
          <cell r="K368">
            <v>144577</v>
          </cell>
          <cell r="L368">
            <v>534005</v>
          </cell>
          <cell r="N368">
            <v>678582</v>
          </cell>
        </row>
        <row r="369">
          <cell r="C369">
            <v>471043</v>
          </cell>
          <cell r="E369">
            <v>31072</v>
          </cell>
          <cell r="F369">
            <v>183695</v>
          </cell>
          <cell r="H369">
            <v>10302</v>
          </cell>
          <cell r="I369">
            <v>2563</v>
          </cell>
          <cell r="K369">
            <v>148873</v>
          </cell>
          <cell r="L369">
            <v>657301</v>
          </cell>
          <cell r="N369">
            <v>806174</v>
          </cell>
        </row>
        <row r="370">
          <cell r="C370">
            <v>550511</v>
          </cell>
          <cell r="E370">
            <v>32456</v>
          </cell>
          <cell r="F370">
            <v>191838</v>
          </cell>
          <cell r="H370">
            <v>20868</v>
          </cell>
          <cell r="I370">
            <v>3842</v>
          </cell>
          <cell r="K370">
            <v>169692</v>
          </cell>
          <cell r="L370">
            <v>746191</v>
          </cell>
          <cell r="N370">
            <v>915881</v>
          </cell>
        </row>
        <row r="371">
          <cell r="C371">
            <v>567053</v>
          </cell>
          <cell r="E371">
            <v>38178</v>
          </cell>
          <cell r="F371">
            <v>231560</v>
          </cell>
          <cell r="H371">
            <v>20615</v>
          </cell>
          <cell r="I371">
            <v>3083</v>
          </cell>
          <cell r="K371">
            <v>180600</v>
          </cell>
          <cell r="L371">
            <v>801696</v>
          </cell>
          <cell r="N371">
            <v>982474</v>
          </cell>
        </row>
        <row r="372">
          <cell r="C372">
            <v>469558</v>
          </cell>
          <cell r="E372">
            <v>37645</v>
          </cell>
          <cell r="F372">
            <v>216984</v>
          </cell>
          <cell r="H372">
            <v>24840</v>
          </cell>
          <cell r="I372">
            <v>4208</v>
          </cell>
          <cell r="K372">
            <v>165974</v>
          </cell>
          <cell r="L372">
            <v>690750</v>
          </cell>
          <cell r="N372">
            <v>856735</v>
          </cell>
        </row>
        <row r="373">
          <cell r="C373">
            <v>427916</v>
          </cell>
          <cell r="E373">
            <v>38964</v>
          </cell>
          <cell r="F373">
            <v>229744</v>
          </cell>
          <cell r="H373">
            <v>31160</v>
          </cell>
          <cell r="I373">
            <v>3636</v>
          </cell>
          <cell r="K373">
            <v>209094</v>
          </cell>
          <cell r="L373">
            <v>661296</v>
          </cell>
          <cell r="N373">
            <v>870389</v>
          </cell>
        </row>
        <row r="374">
          <cell r="C374">
            <v>418735</v>
          </cell>
          <cell r="E374">
            <v>39392</v>
          </cell>
          <cell r="F374">
            <v>211629</v>
          </cell>
          <cell r="H374">
            <v>28378</v>
          </cell>
          <cell r="I374">
            <v>6545</v>
          </cell>
          <cell r="K374">
            <v>198085</v>
          </cell>
          <cell r="L374">
            <v>636909</v>
          </cell>
          <cell r="N374">
            <v>836766</v>
          </cell>
        </row>
        <row r="375">
          <cell r="C375">
            <v>368084</v>
          </cell>
          <cell r="E375">
            <v>49898</v>
          </cell>
          <cell r="F375">
            <v>193654</v>
          </cell>
          <cell r="H375">
            <v>35641</v>
          </cell>
          <cell r="I375">
            <v>7499</v>
          </cell>
          <cell r="K375">
            <v>189746</v>
          </cell>
          <cell r="L375">
            <v>569237</v>
          </cell>
          <cell r="N375">
            <v>759604</v>
          </cell>
        </row>
        <row r="376">
          <cell r="C376">
            <v>379768</v>
          </cell>
          <cell r="E376">
            <v>33269</v>
          </cell>
          <cell r="F376">
            <v>166206</v>
          </cell>
          <cell r="H376">
            <v>25058</v>
          </cell>
          <cell r="I376">
            <v>5879</v>
          </cell>
          <cell r="K376">
            <v>199154</v>
          </cell>
          <cell r="L376">
            <v>551853</v>
          </cell>
          <cell r="N376">
            <v>751949</v>
          </cell>
        </row>
        <row r="377">
          <cell r="C377">
            <v>304208</v>
          </cell>
          <cell r="E377">
            <v>22090</v>
          </cell>
          <cell r="F377">
            <v>158823</v>
          </cell>
          <cell r="H377">
            <v>16180</v>
          </cell>
          <cell r="I377">
            <v>3648</v>
          </cell>
          <cell r="K377">
            <v>185400</v>
          </cell>
          <cell r="L377">
            <v>466679</v>
          </cell>
          <cell r="N377">
            <v>652080</v>
          </cell>
        </row>
        <row r="378">
          <cell r="C378">
            <v>273272</v>
          </cell>
          <cell r="E378">
            <v>18809</v>
          </cell>
          <cell r="F378">
            <v>138736</v>
          </cell>
          <cell r="H378">
            <v>16121</v>
          </cell>
          <cell r="I378">
            <v>3220</v>
          </cell>
          <cell r="K378">
            <v>160344</v>
          </cell>
          <cell r="L378">
            <v>415228</v>
          </cell>
          <cell r="N378">
            <v>575572</v>
          </cell>
        </row>
        <row r="379">
          <cell r="C379">
            <v>268745</v>
          </cell>
          <cell r="E379">
            <v>27556</v>
          </cell>
          <cell r="F379">
            <v>151363</v>
          </cell>
          <cell r="H379">
            <v>18329</v>
          </cell>
          <cell r="I379">
            <v>3792</v>
          </cell>
          <cell r="K379">
            <v>141457</v>
          </cell>
          <cell r="L379">
            <v>423900</v>
          </cell>
          <cell r="N379">
            <v>565356</v>
          </cell>
        </row>
        <row r="380">
          <cell r="C380">
            <v>269365</v>
          </cell>
          <cell r="E380">
            <v>28309</v>
          </cell>
          <cell r="F380">
            <v>172275</v>
          </cell>
          <cell r="H380">
            <v>21982</v>
          </cell>
          <cell r="I380">
            <v>4308</v>
          </cell>
          <cell r="K380">
            <v>188245</v>
          </cell>
          <cell r="L380">
            <v>445948</v>
          </cell>
          <cell r="N380">
            <v>634193</v>
          </cell>
        </row>
        <row r="381">
          <cell r="C381">
            <v>254427</v>
          </cell>
          <cell r="E381">
            <v>22601</v>
          </cell>
          <cell r="F381">
            <v>180491</v>
          </cell>
          <cell r="H381">
            <v>24352</v>
          </cell>
          <cell r="I381">
            <v>4511</v>
          </cell>
          <cell r="K381">
            <v>163237</v>
          </cell>
          <cell r="L381">
            <v>439429</v>
          </cell>
          <cell r="N381">
            <v>603734</v>
          </cell>
        </row>
        <row r="382">
          <cell r="C382">
            <v>421064</v>
          </cell>
          <cell r="E382">
            <v>29317</v>
          </cell>
          <cell r="F382">
            <v>216534</v>
          </cell>
          <cell r="H382">
            <v>24198</v>
          </cell>
          <cell r="I382">
            <v>4458</v>
          </cell>
          <cell r="K382">
            <v>169978</v>
          </cell>
          <cell r="L382">
            <v>642056</v>
          </cell>
          <cell r="N382">
            <v>812612</v>
          </cell>
        </row>
        <row r="383">
          <cell r="C383">
            <v>390838</v>
          </cell>
          <cell r="E383">
            <v>38327</v>
          </cell>
          <cell r="F383">
            <v>183403</v>
          </cell>
          <cell r="H383">
            <v>27321</v>
          </cell>
          <cell r="I383">
            <v>7252</v>
          </cell>
          <cell r="K383">
            <v>198572</v>
          </cell>
          <cell r="L383">
            <v>581493</v>
          </cell>
          <cell r="N383">
            <v>781087</v>
          </cell>
        </row>
        <row r="384">
          <cell r="C384">
            <v>396799</v>
          </cell>
          <cell r="E384">
            <v>47895</v>
          </cell>
          <cell r="F384">
            <v>208731</v>
          </cell>
          <cell r="H384">
            <v>27439</v>
          </cell>
          <cell r="I384">
            <v>6705</v>
          </cell>
          <cell r="K384">
            <v>180894</v>
          </cell>
          <cell r="L384">
            <v>612235</v>
          </cell>
          <cell r="N384">
            <v>793813</v>
          </cell>
        </row>
        <row r="385">
          <cell r="C385">
            <v>394440</v>
          </cell>
          <cell r="E385">
            <v>45415</v>
          </cell>
          <cell r="F385">
            <v>162034</v>
          </cell>
          <cell r="H385">
            <v>30765</v>
          </cell>
          <cell r="I385">
            <v>6913</v>
          </cell>
          <cell r="K385">
            <v>170336</v>
          </cell>
          <cell r="L385">
            <v>563387</v>
          </cell>
          <cell r="N385">
            <v>734317</v>
          </cell>
        </row>
        <row r="386">
          <cell r="C386">
            <v>340755</v>
          </cell>
          <cell r="E386">
            <v>35343</v>
          </cell>
          <cell r="F386">
            <v>164010</v>
          </cell>
          <cell r="H386">
            <v>28256</v>
          </cell>
          <cell r="I386">
            <v>7355</v>
          </cell>
          <cell r="K386">
            <v>173481</v>
          </cell>
          <cell r="L386">
            <v>512120</v>
          </cell>
          <cell r="N386">
            <v>687887</v>
          </cell>
        </row>
        <row r="387">
          <cell r="C387">
            <v>342928</v>
          </cell>
          <cell r="E387">
            <v>29268</v>
          </cell>
          <cell r="F387">
            <v>203109</v>
          </cell>
          <cell r="H387">
            <v>43198</v>
          </cell>
          <cell r="I387">
            <v>7662</v>
          </cell>
          <cell r="K387">
            <v>238527</v>
          </cell>
          <cell r="L387">
            <v>553699</v>
          </cell>
          <cell r="N387">
            <v>793663</v>
          </cell>
        </row>
        <row r="388">
          <cell r="C388">
            <v>342660</v>
          </cell>
          <cell r="E388">
            <v>31880</v>
          </cell>
          <cell r="F388">
            <v>187767</v>
          </cell>
          <cell r="H388">
            <v>39758</v>
          </cell>
          <cell r="I388">
            <v>6417</v>
          </cell>
          <cell r="K388">
            <v>209557</v>
          </cell>
          <cell r="L388">
            <v>536844</v>
          </cell>
          <cell r="N388">
            <v>746640</v>
          </cell>
        </row>
        <row r="389">
          <cell r="C389">
            <v>248987</v>
          </cell>
          <cell r="E389">
            <v>25011</v>
          </cell>
          <cell r="F389">
            <v>138683</v>
          </cell>
          <cell r="H389">
            <v>15900</v>
          </cell>
          <cell r="I389">
            <v>3463</v>
          </cell>
          <cell r="K389">
            <v>181530</v>
          </cell>
          <cell r="L389">
            <v>391133</v>
          </cell>
          <cell r="N389">
            <v>572664</v>
          </cell>
        </row>
        <row r="390">
          <cell r="C390">
            <v>230270</v>
          </cell>
          <cell r="E390">
            <v>22071</v>
          </cell>
          <cell r="F390">
            <v>151761</v>
          </cell>
          <cell r="H390">
            <v>20874</v>
          </cell>
          <cell r="I390">
            <v>4983</v>
          </cell>
          <cell r="K390">
            <v>184301</v>
          </cell>
          <cell r="L390">
            <v>387014</v>
          </cell>
          <cell r="N390">
            <v>571428</v>
          </cell>
        </row>
        <row r="391">
          <cell r="C391">
            <v>315675</v>
          </cell>
          <cell r="E391">
            <v>35965</v>
          </cell>
          <cell r="F391">
            <v>177372</v>
          </cell>
          <cell r="H391">
            <v>22856</v>
          </cell>
          <cell r="I391">
            <v>4738</v>
          </cell>
          <cell r="K391">
            <v>221288</v>
          </cell>
          <cell r="L391">
            <v>497785</v>
          </cell>
          <cell r="N391">
            <v>719073</v>
          </cell>
        </row>
        <row r="392">
          <cell r="C392">
            <v>259738</v>
          </cell>
          <cell r="E392">
            <v>27067</v>
          </cell>
          <cell r="F392">
            <v>186204</v>
          </cell>
          <cell r="H392">
            <v>24747</v>
          </cell>
          <cell r="I392">
            <v>5164</v>
          </cell>
          <cell r="K392">
            <v>194083</v>
          </cell>
          <cell r="L392">
            <v>451106</v>
          </cell>
          <cell r="N392">
            <v>645189</v>
          </cell>
        </row>
        <row r="393">
          <cell r="C393">
            <v>270608</v>
          </cell>
          <cell r="E393">
            <v>27745</v>
          </cell>
          <cell r="F393">
            <v>187155</v>
          </cell>
          <cell r="H393">
            <v>28586</v>
          </cell>
          <cell r="I393">
            <v>5636</v>
          </cell>
          <cell r="K393">
            <v>190438</v>
          </cell>
          <cell r="L393">
            <v>463399</v>
          </cell>
          <cell r="N393">
            <v>653838</v>
          </cell>
        </row>
        <row r="394">
          <cell r="C394">
            <v>300466</v>
          </cell>
          <cell r="E394">
            <v>30617</v>
          </cell>
          <cell r="F394">
            <v>234932</v>
          </cell>
          <cell r="H394">
            <v>27816</v>
          </cell>
          <cell r="I394">
            <v>6846</v>
          </cell>
          <cell r="K394">
            <v>163317</v>
          </cell>
          <cell r="L394">
            <v>542244</v>
          </cell>
          <cell r="N394">
            <v>706138</v>
          </cell>
        </row>
        <row r="395">
          <cell r="C395">
            <v>373613</v>
          </cell>
          <cell r="E395">
            <v>38609</v>
          </cell>
          <cell r="F395">
            <v>212816</v>
          </cell>
          <cell r="H395">
            <v>24231</v>
          </cell>
          <cell r="I395">
            <v>6203</v>
          </cell>
          <cell r="K395">
            <v>191399</v>
          </cell>
          <cell r="L395">
            <v>592632</v>
          </cell>
          <cell r="N395">
            <v>787803</v>
          </cell>
        </row>
        <row r="396">
          <cell r="C396">
            <v>372024</v>
          </cell>
          <cell r="E396">
            <v>45041</v>
          </cell>
          <cell r="F396">
            <v>238138</v>
          </cell>
          <cell r="H396">
            <v>44662</v>
          </cell>
          <cell r="I396">
            <v>9370</v>
          </cell>
          <cell r="K396">
            <v>221568</v>
          </cell>
          <cell r="L396">
            <v>619532</v>
          </cell>
          <cell r="N396">
            <v>841569</v>
          </cell>
        </row>
        <row r="397">
          <cell r="C397">
            <v>336165</v>
          </cell>
          <cell r="E397">
            <v>52916</v>
          </cell>
          <cell r="F397">
            <v>212292</v>
          </cell>
          <cell r="H397">
            <v>45849</v>
          </cell>
          <cell r="I397">
            <v>8670</v>
          </cell>
          <cell r="K397">
            <v>218001</v>
          </cell>
          <cell r="L397">
            <v>557127</v>
          </cell>
          <cell r="N397">
            <v>776860</v>
          </cell>
        </row>
        <row r="398">
          <cell r="C398">
            <v>344660</v>
          </cell>
          <cell r="E398">
            <v>33077</v>
          </cell>
          <cell r="F398">
            <v>203963</v>
          </cell>
          <cell r="H398">
            <v>40323</v>
          </cell>
          <cell r="I398">
            <v>8557</v>
          </cell>
          <cell r="K398">
            <v>200528</v>
          </cell>
          <cell r="L398">
            <v>557180</v>
          </cell>
          <cell r="N398">
            <v>758340</v>
          </cell>
        </row>
        <row r="399">
          <cell r="C399">
            <v>303462</v>
          </cell>
          <cell r="E399">
            <v>36797</v>
          </cell>
          <cell r="F399">
            <v>204539</v>
          </cell>
          <cell r="H399">
            <v>35663</v>
          </cell>
          <cell r="I399">
            <v>9032</v>
          </cell>
          <cell r="K399">
            <v>151125</v>
          </cell>
          <cell r="L399">
            <v>517033</v>
          </cell>
          <cell r="N399">
            <v>669842</v>
          </cell>
        </row>
        <row r="400">
          <cell r="C400">
            <v>241888</v>
          </cell>
          <cell r="E400">
            <v>25051</v>
          </cell>
          <cell r="F400">
            <v>132703</v>
          </cell>
          <cell r="H400">
            <v>27307</v>
          </cell>
          <cell r="I400">
            <v>5704</v>
          </cell>
          <cell r="K400">
            <v>192430</v>
          </cell>
          <cell r="L400">
            <v>380295</v>
          </cell>
          <cell r="N400">
            <v>573354</v>
          </cell>
        </row>
        <row r="401">
          <cell r="C401">
            <v>262975</v>
          </cell>
          <cell r="E401">
            <v>20261</v>
          </cell>
          <cell r="F401">
            <v>123621</v>
          </cell>
          <cell r="H401">
            <v>17374</v>
          </cell>
          <cell r="I401">
            <v>3407</v>
          </cell>
          <cell r="K401">
            <v>161469</v>
          </cell>
          <cell r="L401">
            <v>390003</v>
          </cell>
          <cell r="N401">
            <v>551471</v>
          </cell>
        </row>
        <row r="402">
          <cell r="C402">
            <v>228610</v>
          </cell>
          <cell r="E402">
            <v>18831</v>
          </cell>
          <cell r="F402">
            <v>119731</v>
          </cell>
          <cell r="H402">
            <v>13832</v>
          </cell>
          <cell r="I402">
            <v>2116</v>
          </cell>
          <cell r="K402">
            <v>143461</v>
          </cell>
          <cell r="L402">
            <v>350457</v>
          </cell>
          <cell r="N402">
            <v>494455</v>
          </cell>
        </row>
        <row r="403">
          <cell r="C403">
            <v>251844</v>
          </cell>
          <cell r="E403">
            <v>19651</v>
          </cell>
          <cell r="F403">
            <v>148755</v>
          </cell>
          <cell r="H403">
            <v>17645</v>
          </cell>
          <cell r="I403">
            <v>2667</v>
          </cell>
          <cell r="K403">
            <v>164645</v>
          </cell>
          <cell r="L403">
            <v>403266</v>
          </cell>
          <cell r="N403">
            <v>572269</v>
          </cell>
        </row>
        <row r="404">
          <cell r="C404">
            <v>255360</v>
          </cell>
          <cell r="E404">
            <v>23863</v>
          </cell>
          <cell r="F404">
            <v>145111</v>
          </cell>
          <cell r="H404">
            <v>18358</v>
          </cell>
          <cell r="I404">
            <v>5806</v>
          </cell>
          <cell r="K404">
            <v>201069</v>
          </cell>
          <cell r="L404">
            <v>406277</v>
          </cell>
          <cell r="N404">
            <v>607348</v>
          </cell>
        </row>
        <row r="405">
          <cell r="C405">
            <v>246257</v>
          </cell>
          <cell r="E405">
            <v>27757</v>
          </cell>
          <cell r="F405">
            <v>177876</v>
          </cell>
          <cell r="H405">
            <v>28153</v>
          </cell>
          <cell r="I405">
            <v>5500</v>
          </cell>
          <cell r="K405">
            <v>199221</v>
          </cell>
          <cell r="L405">
            <v>429633</v>
          </cell>
          <cell r="N405">
            <v>628854</v>
          </cell>
        </row>
        <row r="406">
          <cell r="C406">
            <v>340253</v>
          </cell>
          <cell r="E406">
            <v>25719</v>
          </cell>
          <cell r="F406">
            <v>153909</v>
          </cell>
          <cell r="H406">
            <v>25687</v>
          </cell>
          <cell r="I406">
            <v>5365</v>
          </cell>
          <cell r="K406">
            <v>140489</v>
          </cell>
          <cell r="L406">
            <v>499527</v>
          </cell>
          <cell r="N406">
            <v>640703</v>
          </cell>
        </row>
        <row r="407">
          <cell r="C407">
            <v>381672</v>
          </cell>
          <cell r="E407">
            <v>32734</v>
          </cell>
          <cell r="F407">
            <v>166744</v>
          </cell>
          <cell r="H407">
            <v>23464</v>
          </cell>
          <cell r="I407">
            <v>6592</v>
          </cell>
          <cell r="K407">
            <v>148177</v>
          </cell>
          <cell r="L407">
            <v>555008</v>
          </cell>
          <cell r="N407">
            <v>704555</v>
          </cell>
        </row>
        <row r="408">
          <cell r="C408">
            <v>386502</v>
          </cell>
          <cell r="E408">
            <v>30757</v>
          </cell>
          <cell r="F408">
            <v>206449</v>
          </cell>
          <cell r="H408">
            <v>36231</v>
          </cell>
          <cell r="I408">
            <v>8120</v>
          </cell>
          <cell r="K408">
            <v>170064</v>
          </cell>
          <cell r="L408">
            <v>601071</v>
          </cell>
          <cell r="N408">
            <v>772666</v>
          </cell>
        </row>
        <row r="409">
          <cell r="C409">
            <v>322828</v>
          </cell>
          <cell r="E409">
            <v>38447</v>
          </cell>
          <cell r="F409">
            <v>187494</v>
          </cell>
          <cell r="H409">
            <v>37339</v>
          </cell>
          <cell r="I409">
            <v>8147</v>
          </cell>
          <cell r="K409">
            <v>194218</v>
          </cell>
          <cell r="L409">
            <v>518469</v>
          </cell>
          <cell r="N409">
            <v>712689</v>
          </cell>
        </row>
        <row r="410">
          <cell r="C410">
            <v>336412</v>
          </cell>
          <cell r="E410">
            <v>23781</v>
          </cell>
          <cell r="F410">
            <v>195052</v>
          </cell>
          <cell r="H410">
            <v>42069</v>
          </cell>
          <cell r="I410">
            <v>10125</v>
          </cell>
          <cell r="K410">
            <v>224679</v>
          </cell>
          <cell r="L410">
            <v>541589</v>
          </cell>
          <cell r="N410">
            <v>767846</v>
          </cell>
        </row>
        <row r="411">
          <cell r="C411">
            <v>290871</v>
          </cell>
          <cell r="E411">
            <v>25156</v>
          </cell>
          <cell r="F411">
            <v>193092</v>
          </cell>
          <cell r="H411">
            <v>33497</v>
          </cell>
          <cell r="I411">
            <v>7632</v>
          </cell>
          <cell r="K411">
            <v>197895</v>
          </cell>
          <cell r="L411">
            <v>491595</v>
          </cell>
          <cell r="N411">
            <v>697602</v>
          </cell>
        </row>
        <row r="412">
          <cell r="C412">
            <v>275994</v>
          </cell>
          <cell r="E412">
            <v>27596</v>
          </cell>
          <cell r="F412">
            <v>139328</v>
          </cell>
          <cell r="H412">
            <v>23968</v>
          </cell>
          <cell r="I412">
            <v>4966</v>
          </cell>
          <cell r="K412">
            <v>181856</v>
          </cell>
          <cell r="L412">
            <v>420288</v>
          </cell>
          <cell r="N412">
            <v>602144</v>
          </cell>
        </row>
        <row r="413">
          <cell r="C413">
            <v>243826</v>
          </cell>
          <cell r="E413">
            <v>22999</v>
          </cell>
          <cell r="F413">
            <v>98062</v>
          </cell>
          <cell r="H413">
            <v>14071</v>
          </cell>
          <cell r="I413">
            <v>3380</v>
          </cell>
          <cell r="K413">
            <v>156618</v>
          </cell>
          <cell r="L413">
            <v>345268</v>
          </cell>
          <cell r="N413">
            <v>501346</v>
          </cell>
        </row>
        <row r="414">
          <cell r="C414">
            <v>246905</v>
          </cell>
          <cell r="E414">
            <v>17882</v>
          </cell>
          <cell r="F414">
            <v>121469</v>
          </cell>
          <cell r="H414">
            <v>10482</v>
          </cell>
          <cell r="I414">
            <v>1870</v>
          </cell>
          <cell r="K414">
            <v>131984</v>
          </cell>
          <cell r="L414">
            <v>370244</v>
          </cell>
          <cell r="N414">
            <v>502229</v>
          </cell>
        </row>
        <row r="415">
          <cell r="C415">
            <v>234741</v>
          </cell>
          <cell r="E415">
            <v>18684</v>
          </cell>
          <cell r="F415">
            <v>128319</v>
          </cell>
          <cell r="H415">
            <v>13693</v>
          </cell>
          <cell r="I415">
            <v>2917</v>
          </cell>
          <cell r="K415">
            <v>178308</v>
          </cell>
          <cell r="L415">
            <v>365977</v>
          </cell>
          <cell r="N415">
            <v>544901</v>
          </cell>
        </row>
        <row r="416">
          <cell r="C416">
            <v>211503</v>
          </cell>
          <cell r="E416">
            <v>26129</v>
          </cell>
          <cell r="F416">
            <v>153896</v>
          </cell>
          <cell r="H416">
            <v>12185</v>
          </cell>
          <cell r="I416">
            <v>2113</v>
          </cell>
          <cell r="K416">
            <v>174349</v>
          </cell>
          <cell r="L416">
            <v>367512</v>
          </cell>
          <cell r="N416">
            <v>541862</v>
          </cell>
        </row>
        <row r="417">
          <cell r="C417">
            <v>264846</v>
          </cell>
          <cell r="E417">
            <v>51193</v>
          </cell>
          <cell r="F417">
            <v>212442</v>
          </cell>
          <cell r="H417">
            <v>13709</v>
          </cell>
          <cell r="I417">
            <v>3108</v>
          </cell>
          <cell r="K417">
            <v>189192</v>
          </cell>
          <cell r="L417">
            <v>480396</v>
          </cell>
          <cell r="N417">
            <v>669588</v>
          </cell>
        </row>
        <row r="418">
          <cell r="C418">
            <v>303652</v>
          </cell>
          <cell r="E418">
            <v>22744</v>
          </cell>
          <cell r="F418">
            <v>136574</v>
          </cell>
          <cell r="H418">
            <v>11618</v>
          </cell>
          <cell r="I418">
            <v>4384</v>
          </cell>
          <cell r="K418">
            <v>139896</v>
          </cell>
          <cell r="L418">
            <v>444610</v>
          </cell>
          <cell r="N418">
            <v>584506</v>
          </cell>
        </row>
        <row r="419">
          <cell r="C419">
            <v>396710</v>
          </cell>
          <cell r="E419">
            <v>32767</v>
          </cell>
          <cell r="F419">
            <v>185674</v>
          </cell>
          <cell r="H419">
            <v>16186</v>
          </cell>
          <cell r="I419">
            <v>3857</v>
          </cell>
          <cell r="K419">
            <v>167074</v>
          </cell>
          <cell r="L419">
            <v>586241</v>
          </cell>
          <cell r="N419">
            <v>754233</v>
          </cell>
        </row>
        <row r="420">
          <cell r="C420">
            <v>409135</v>
          </cell>
          <cell r="E420">
            <v>37685</v>
          </cell>
          <cell r="F420">
            <v>194448</v>
          </cell>
          <cell r="H420">
            <v>21998</v>
          </cell>
          <cell r="I420">
            <v>5452</v>
          </cell>
          <cell r="K420">
            <v>205069</v>
          </cell>
          <cell r="L420">
            <v>609035</v>
          </cell>
          <cell r="N420">
            <v>815566</v>
          </cell>
        </row>
        <row r="421">
          <cell r="C421">
            <v>333485</v>
          </cell>
          <cell r="E421">
            <v>36910</v>
          </cell>
          <cell r="F421">
            <v>194935</v>
          </cell>
          <cell r="H421">
            <v>33126</v>
          </cell>
          <cell r="I421">
            <v>7552</v>
          </cell>
          <cell r="K421">
            <v>170670</v>
          </cell>
          <cell r="L421">
            <v>535972</v>
          </cell>
          <cell r="N421">
            <v>707180</v>
          </cell>
        </row>
        <row r="422">
          <cell r="C422">
            <v>348019</v>
          </cell>
          <cell r="E422">
            <v>29203</v>
          </cell>
          <cell r="F422">
            <v>162528</v>
          </cell>
          <cell r="H422">
            <v>37396</v>
          </cell>
          <cell r="I422">
            <v>5629</v>
          </cell>
          <cell r="K422">
            <v>179445</v>
          </cell>
          <cell r="L422">
            <v>516176</v>
          </cell>
          <cell r="N422">
            <v>696816.89</v>
          </cell>
        </row>
        <row r="423">
          <cell r="C423">
            <v>348069</v>
          </cell>
          <cell r="E423">
            <v>31906</v>
          </cell>
          <cell r="F423">
            <v>174633</v>
          </cell>
          <cell r="H423">
            <v>38319</v>
          </cell>
          <cell r="I423">
            <v>7445</v>
          </cell>
          <cell r="K423">
            <v>186938</v>
          </cell>
          <cell r="L423">
            <v>530147</v>
          </cell>
          <cell r="N423">
            <v>718280</v>
          </cell>
        </row>
        <row r="424">
          <cell r="C424">
            <v>298683</v>
          </cell>
          <cell r="E424">
            <v>26592</v>
          </cell>
          <cell r="F424">
            <v>125067</v>
          </cell>
          <cell r="H424">
            <v>21569</v>
          </cell>
          <cell r="I424">
            <v>6673</v>
          </cell>
          <cell r="K424">
            <v>156244</v>
          </cell>
          <cell r="L424">
            <v>430423</v>
          </cell>
          <cell r="N424">
            <v>589818</v>
          </cell>
        </row>
        <row r="425">
          <cell r="C425">
            <v>291337</v>
          </cell>
          <cell r="E425">
            <v>26387</v>
          </cell>
          <cell r="F425">
            <v>118903</v>
          </cell>
          <cell r="H425">
            <v>11935</v>
          </cell>
          <cell r="I425">
            <v>4677</v>
          </cell>
          <cell r="K425">
            <v>136374</v>
          </cell>
          <cell r="L425">
            <v>414917</v>
          </cell>
          <cell r="N425">
            <v>551406</v>
          </cell>
        </row>
        <row r="426">
          <cell r="C426">
            <v>270559</v>
          </cell>
          <cell r="E426">
            <v>19582</v>
          </cell>
          <cell r="F426">
            <v>112949</v>
          </cell>
          <cell r="H426">
            <v>11866</v>
          </cell>
          <cell r="I426">
            <v>2701</v>
          </cell>
          <cell r="K426">
            <v>146620</v>
          </cell>
          <cell r="L426">
            <v>386209</v>
          </cell>
          <cell r="N426">
            <v>532829</v>
          </cell>
        </row>
        <row r="427">
          <cell r="C427">
            <v>274855</v>
          </cell>
          <cell r="E427">
            <v>25258</v>
          </cell>
          <cell r="F427">
            <v>143688</v>
          </cell>
          <cell r="H427">
            <v>10079</v>
          </cell>
          <cell r="I427">
            <v>3979</v>
          </cell>
          <cell r="K427">
            <v>132887</v>
          </cell>
          <cell r="L427">
            <v>422522</v>
          </cell>
          <cell r="N427">
            <v>555408</v>
          </cell>
        </row>
        <row r="428">
          <cell r="C428">
            <v>247896</v>
          </cell>
          <cell r="E428">
            <v>33853</v>
          </cell>
          <cell r="F428">
            <v>176132</v>
          </cell>
          <cell r="H428">
            <v>18153</v>
          </cell>
          <cell r="I428">
            <v>4288</v>
          </cell>
          <cell r="K428">
            <v>156440</v>
          </cell>
          <cell r="L428">
            <v>428316</v>
          </cell>
          <cell r="N428">
            <v>584756</v>
          </cell>
        </row>
        <row r="429">
          <cell r="C429">
            <v>226101</v>
          </cell>
          <cell r="E429">
            <v>37807</v>
          </cell>
          <cell r="F429">
            <v>243048</v>
          </cell>
          <cell r="H429">
            <v>10709</v>
          </cell>
          <cell r="I429">
            <v>2908</v>
          </cell>
          <cell r="K429">
            <v>129289</v>
          </cell>
          <cell r="L429">
            <v>472057</v>
          </cell>
          <cell r="N429">
            <v>601296</v>
          </cell>
        </row>
        <row r="1155">
          <cell r="C1155">
            <v>65.331272111111119</v>
          </cell>
          <cell r="E1155">
            <v>3.2977941111111106</v>
          </cell>
          <cell r="F1155">
            <v>18.950760333333331</v>
          </cell>
          <cell r="H1155">
            <v>4.8281787777777785</v>
          </cell>
          <cell r="I1155">
            <v>0.44217466666666666</v>
          </cell>
          <cell r="K1155">
            <v>25.872873333333338</v>
          </cell>
          <cell r="L1155">
            <v>84.724207111111099</v>
          </cell>
          <cell r="N1155">
            <v>110.59708044444446</v>
          </cell>
        </row>
        <row r="1156">
          <cell r="C1156">
            <v>65.594091555555551</v>
          </cell>
          <cell r="E1156">
            <v>3.3428481111111115</v>
          </cell>
          <cell r="F1156">
            <v>19.091436777777776</v>
          </cell>
          <cell r="H1156">
            <v>4.7853091111111121</v>
          </cell>
          <cell r="I1156">
            <v>0.43087477777777777</v>
          </cell>
          <cell r="K1156">
            <v>25.72220055555556</v>
          </cell>
          <cell r="L1156">
            <v>85.116403111111111</v>
          </cell>
          <cell r="N1156">
            <v>110.83860366666669</v>
          </cell>
        </row>
        <row r="1157">
          <cell r="C1157">
            <v>66.114965666666677</v>
          </cell>
          <cell r="E1157">
            <v>3.4505980000000003</v>
          </cell>
          <cell r="F1157">
            <v>19.28335377777778</v>
          </cell>
          <cell r="H1157">
            <v>4.7896055555555561</v>
          </cell>
          <cell r="I1157">
            <v>0.42740488888888889</v>
          </cell>
          <cell r="K1157">
            <v>26.192600111111112</v>
          </cell>
          <cell r="L1157">
            <v>85.825724333333326</v>
          </cell>
          <cell r="N1157">
            <v>112.01832444444446</v>
          </cell>
        </row>
        <row r="1158">
          <cell r="C1158">
            <v>66.579728666666668</v>
          </cell>
          <cell r="E1158">
            <v>3.4923058888888892</v>
          </cell>
          <cell r="F1158">
            <v>19.296731333333334</v>
          </cell>
          <cell r="H1158">
            <v>4.8678925555555566</v>
          </cell>
          <cell r="I1158">
            <v>0.42871755555555557</v>
          </cell>
          <cell r="K1158">
            <v>26.631502111111111</v>
          </cell>
          <cell r="L1158">
            <v>86.305177555555559</v>
          </cell>
          <cell r="N1158">
            <v>112.93667966666668</v>
          </cell>
        </row>
        <row r="1159">
          <cell r="C1159">
            <v>66.194148111111105</v>
          </cell>
          <cell r="E1159">
            <v>3.5278850000000004</v>
          </cell>
          <cell r="F1159">
            <v>19.438066000000003</v>
          </cell>
          <cell r="H1159">
            <v>4.8864494444444446</v>
          </cell>
          <cell r="I1159">
            <v>0.44923677777777776</v>
          </cell>
          <cell r="K1159">
            <v>26.734228888888889</v>
          </cell>
          <cell r="L1159">
            <v>86.081450888888881</v>
          </cell>
          <cell r="N1159">
            <v>112.81567977777779</v>
          </cell>
        </row>
        <row r="1160">
          <cell r="C1160">
            <v>66.680526666666665</v>
          </cell>
          <cell r="E1160">
            <v>3.5337912222222219</v>
          </cell>
          <cell r="F1160">
            <v>19.921514333333334</v>
          </cell>
          <cell r="H1160">
            <v>4.9668038888888892</v>
          </cell>
          <cell r="I1160">
            <v>0.45486411111111108</v>
          </cell>
          <cell r="K1160">
            <v>26.917080666666664</v>
          </cell>
          <cell r="L1160">
            <v>87.056905111111107</v>
          </cell>
          <cell r="N1160">
            <v>113.97398577777778</v>
          </cell>
        </row>
        <row r="1161">
          <cell r="C1161">
            <v>66.783557555555561</v>
          </cell>
          <cell r="E1161">
            <v>3.5390127777777778</v>
          </cell>
          <cell r="F1161">
            <v>20.026566555555554</v>
          </cell>
          <cell r="H1161">
            <v>4.8932317777777774</v>
          </cell>
          <cell r="I1161">
            <v>0.44833744444444446</v>
          </cell>
          <cell r="K1161">
            <v>26.807724333333333</v>
          </cell>
          <cell r="L1161">
            <v>87.25846155555557</v>
          </cell>
          <cell r="N1161">
            <v>114.06618588888888</v>
          </cell>
        </row>
        <row r="1162">
          <cell r="C1162">
            <v>66.056166333333337</v>
          </cell>
          <cell r="E1162">
            <v>3.6778594444444441</v>
          </cell>
          <cell r="F1162">
            <v>20.033846666666665</v>
          </cell>
          <cell r="H1162">
            <v>4.8839182222222215</v>
          </cell>
          <cell r="I1162">
            <v>0.42301699999999998</v>
          </cell>
          <cell r="K1162">
            <v>26.81614144444444</v>
          </cell>
          <cell r="L1162">
            <v>86.513030000000015</v>
          </cell>
          <cell r="N1162">
            <v>113.32917144444444</v>
          </cell>
        </row>
        <row r="1163">
          <cell r="C1163">
            <v>65.741605222222219</v>
          </cell>
          <cell r="E1163">
            <v>3.6086780000000003</v>
          </cell>
          <cell r="F1163">
            <v>20.170799222222222</v>
          </cell>
          <cell r="H1163">
            <v>4.878721333333333</v>
          </cell>
          <cell r="I1163">
            <v>0.41088844444444439</v>
          </cell>
          <cell r="K1163">
            <v>26.840192777777776</v>
          </cell>
          <cell r="L1163">
            <v>86.323292888888901</v>
          </cell>
          <cell r="N1163">
            <v>113.16348566666667</v>
          </cell>
        </row>
        <row r="1164">
          <cell r="C1164">
            <v>65.766871333333327</v>
          </cell>
          <cell r="E1164">
            <v>3.6250818888888889</v>
          </cell>
          <cell r="F1164">
            <v>20.393219666666667</v>
          </cell>
          <cell r="H1164">
            <v>4.879007555555555</v>
          </cell>
          <cell r="I1164">
            <v>0.42688333333333328</v>
          </cell>
          <cell r="K1164">
            <v>26.79709711111111</v>
          </cell>
          <cell r="L1164">
            <v>86.586974333333359</v>
          </cell>
          <cell r="N1164">
            <v>113.38407144444446</v>
          </cell>
        </row>
        <row r="1165">
          <cell r="C1165">
            <v>65.700197555555562</v>
          </cell>
          <cell r="E1165">
            <v>3.6206567777777781</v>
          </cell>
          <cell r="F1165">
            <v>20.745828888888887</v>
          </cell>
          <cell r="H1165">
            <v>4.8805186666666671</v>
          </cell>
          <cell r="I1165">
            <v>0.42592455555555553</v>
          </cell>
          <cell r="K1165">
            <v>26.761579777777776</v>
          </cell>
          <cell r="L1165">
            <v>86.871950999999996</v>
          </cell>
          <cell r="N1165">
            <v>113.63353077777778</v>
          </cell>
        </row>
        <row r="1166">
          <cell r="C1166">
            <v>65.496250444444456</v>
          </cell>
          <cell r="E1166">
            <v>3.5874766666666673</v>
          </cell>
          <cell r="F1166">
            <v>21.076146888888889</v>
          </cell>
          <cell r="H1166">
            <v>5.0285352222222226</v>
          </cell>
          <cell r="I1166">
            <v>0.43391500000000005</v>
          </cell>
          <cell r="K1166">
            <v>26.895909444444445</v>
          </cell>
          <cell r="L1166">
            <v>87.006312333333341</v>
          </cell>
          <cell r="N1166">
            <v>113.90222177777778</v>
          </cell>
        </row>
      </sheetData>
      <sheetData sheetId="6">
        <row r="108">
          <cell r="G108">
            <v>6685.63</v>
          </cell>
        </row>
        <row r="109">
          <cell r="G109">
            <v>7391.46</v>
          </cell>
        </row>
        <row r="110">
          <cell r="G110">
            <v>7453.07</v>
          </cell>
        </row>
        <row r="111">
          <cell r="G111">
            <v>6439.64</v>
          </cell>
        </row>
        <row r="112">
          <cell r="G112">
            <v>4687.04</v>
          </cell>
        </row>
        <row r="113">
          <cell r="G113">
            <v>6469.1</v>
          </cell>
        </row>
        <row r="114">
          <cell r="G114">
            <v>8103.87</v>
          </cell>
        </row>
        <row r="115">
          <cell r="G115">
            <v>5506.46</v>
          </cell>
        </row>
        <row r="116">
          <cell r="G116">
            <v>5356.51</v>
          </cell>
        </row>
        <row r="117">
          <cell r="G117">
            <v>10736.97</v>
          </cell>
        </row>
        <row r="118">
          <cell r="G118">
            <v>8899.26</v>
          </cell>
        </row>
        <row r="119">
          <cell r="G119">
            <v>8638.2999999999993</v>
          </cell>
        </row>
        <row r="124">
          <cell r="B124">
            <v>43149.3</v>
          </cell>
          <cell r="C124">
            <v>22597.77</v>
          </cell>
          <cell r="D124">
            <v>8133.4</v>
          </cell>
          <cell r="E124">
            <v>6569.02</v>
          </cell>
          <cell r="F124">
            <v>3689.34</v>
          </cell>
          <cell r="G124">
            <v>6242.95</v>
          </cell>
          <cell r="H124">
            <v>3029.45</v>
          </cell>
          <cell r="I124">
            <v>587878.77</v>
          </cell>
          <cell r="J124">
            <v>681290</v>
          </cell>
        </row>
        <row r="125">
          <cell r="B125">
            <v>50028.06</v>
          </cell>
          <cell r="C125">
            <v>24408.45</v>
          </cell>
          <cell r="D125">
            <v>5576.96</v>
          </cell>
          <cell r="E125">
            <v>7150.28</v>
          </cell>
          <cell r="F125">
            <v>1983.23</v>
          </cell>
          <cell r="G125">
            <v>4169.87</v>
          </cell>
          <cell r="H125">
            <v>6644.35</v>
          </cell>
          <cell r="I125">
            <v>560965.80000000005</v>
          </cell>
          <cell r="J125">
            <v>660927</v>
          </cell>
        </row>
        <row r="126">
          <cell r="B126">
            <v>54370.97</v>
          </cell>
          <cell r="C126">
            <v>27095.35</v>
          </cell>
          <cell r="D126">
            <v>10055.4</v>
          </cell>
          <cell r="E126">
            <v>8074.66</v>
          </cell>
          <cell r="F126">
            <v>3048.36</v>
          </cell>
          <cell r="G126">
            <v>6843.41</v>
          </cell>
          <cell r="H126">
            <v>12086.4</v>
          </cell>
          <cell r="I126">
            <v>636930.44999999995</v>
          </cell>
          <cell r="J126">
            <v>758505</v>
          </cell>
        </row>
        <row r="127">
          <cell r="B127">
            <v>57370.87</v>
          </cell>
          <cell r="C127">
            <v>30316.75</v>
          </cell>
          <cell r="D127">
            <v>15090.79</v>
          </cell>
          <cell r="E127">
            <v>8508.99</v>
          </cell>
          <cell r="F127">
            <v>3290.92</v>
          </cell>
          <cell r="G127">
            <v>8545.11</v>
          </cell>
          <cell r="H127">
            <v>15886.02</v>
          </cell>
          <cell r="I127">
            <v>667361.55000000005</v>
          </cell>
          <cell r="J127">
            <v>806371</v>
          </cell>
        </row>
        <row r="128">
          <cell r="B128">
            <v>59462.02</v>
          </cell>
          <cell r="C128">
            <v>34702.620000000003</v>
          </cell>
          <cell r="D128">
            <v>5403.34</v>
          </cell>
          <cell r="E128">
            <v>10635.81</v>
          </cell>
          <cell r="F128">
            <v>2742.74</v>
          </cell>
          <cell r="G128">
            <v>5666.3</v>
          </cell>
          <cell r="H128">
            <v>8928.7800000000007</v>
          </cell>
          <cell r="I128">
            <v>649668.39</v>
          </cell>
          <cell r="J128">
            <v>777210</v>
          </cell>
        </row>
        <row r="129">
          <cell r="B129">
            <v>64390.95</v>
          </cell>
          <cell r="C129">
            <v>28522.12</v>
          </cell>
          <cell r="D129">
            <v>10261.07</v>
          </cell>
          <cell r="E129">
            <v>11675.06</v>
          </cell>
          <cell r="F129">
            <v>4164.2</v>
          </cell>
          <cell r="G129">
            <v>8235.39</v>
          </cell>
          <cell r="H129">
            <v>5848.87</v>
          </cell>
          <cell r="I129">
            <v>618047.34000000008</v>
          </cell>
          <cell r="J129">
            <v>751145</v>
          </cell>
        </row>
        <row r="130">
          <cell r="B130">
            <v>79094.06</v>
          </cell>
          <cell r="C130">
            <v>28880.7</v>
          </cell>
          <cell r="D130">
            <v>8627.9699999999993</v>
          </cell>
          <cell r="E130">
            <v>11085.74</v>
          </cell>
          <cell r="F130">
            <v>3426.22</v>
          </cell>
          <cell r="G130">
            <v>9038.59</v>
          </cell>
          <cell r="H130">
            <v>9584.6200000000008</v>
          </cell>
          <cell r="I130">
            <v>649570.1</v>
          </cell>
          <cell r="J130">
            <v>799308</v>
          </cell>
        </row>
        <row r="131">
          <cell r="B131">
            <v>99608.94</v>
          </cell>
          <cell r="C131">
            <v>47003.48</v>
          </cell>
          <cell r="D131">
            <v>12360.61</v>
          </cell>
          <cell r="E131">
            <v>25990.62</v>
          </cell>
          <cell r="F131">
            <v>6257.96</v>
          </cell>
          <cell r="G131">
            <v>10651.76</v>
          </cell>
          <cell r="H131">
            <v>11338.73</v>
          </cell>
          <cell r="I131">
            <v>689726.89999999991</v>
          </cell>
          <cell r="J131">
            <v>902939</v>
          </cell>
        </row>
        <row r="132">
          <cell r="B132">
            <v>101768.53</v>
          </cell>
          <cell r="C132">
            <v>40115.199999999997</v>
          </cell>
          <cell r="D132">
            <v>7439.87</v>
          </cell>
          <cell r="E132">
            <v>12711.25</v>
          </cell>
          <cell r="F132">
            <v>4382.1899999999996</v>
          </cell>
          <cell r="G132">
            <v>9107.08</v>
          </cell>
          <cell r="H132">
            <v>12479.59</v>
          </cell>
          <cell r="I132">
            <v>721686.29</v>
          </cell>
          <cell r="J132">
            <v>909690</v>
          </cell>
        </row>
        <row r="133">
          <cell r="B133">
            <v>84222.31</v>
          </cell>
          <cell r="C133">
            <v>37346.32</v>
          </cell>
          <cell r="D133">
            <v>9029.0400000000009</v>
          </cell>
          <cell r="E133">
            <v>15578.21</v>
          </cell>
          <cell r="F133">
            <v>5406.97</v>
          </cell>
          <cell r="G133">
            <v>8906.5499999999993</v>
          </cell>
          <cell r="H133">
            <v>11195.81</v>
          </cell>
          <cell r="I133">
            <v>659658.79</v>
          </cell>
          <cell r="J133">
            <v>831344</v>
          </cell>
        </row>
        <row r="134">
          <cell r="B134">
            <v>86039.76</v>
          </cell>
          <cell r="C134">
            <v>25010.53</v>
          </cell>
          <cell r="D134">
            <v>9781.51</v>
          </cell>
          <cell r="E134">
            <v>10122.56</v>
          </cell>
          <cell r="F134">
            <v>3231.58</v>
          </cell>
          <cell r="G134">
            <v>6480.19</v>
          </cell>
          <cell r="H134">
            <v>13706.08</v>
          </cell>
          <cell r="I134">
            <v>643349.79</v>
          </cell>
          <cell r="J134">
            <v>797722</v>
          </cell>
        </row>
        <row r="135">
          <cell r="B135">
            <v>57081.59</v>
          </cell>
          <cell r="C135">
            <v>23100.47</v>
          </cell>
          <cell r="D135">
            <v>6946.38</v>
          </cell>
          <cell r="E135">
            <v>9828.17</v>
          </cell>
          <cell r="F135">
            <v>1879.64</v>
          </cell>
          <cell r="G135">
            <v>5833.49</v>
          </cell>
          <cell r="H135">
            <v>8305.25</v>
          </cell>
          <cell r="I135">
            <v>626954.01</v>
          </cell>
          <cell r="J135">
            <v>739929</v>
          </cell>
        </row>
        <row r="136">
          <cell r="B136">
            <v>37990.03</v>
          </cell>
          <cell r="C136">
            <v>19426.73</v>
          </cell>
          <cell r="D136">
            <v>8847.36</v>
          </cell>
          <cell r="E136">
            <v>6100.17</v>
          </cell>
          <cell r="F136">
            <v>2082.4299999999998</v>
          </cell>
          <cell r="G136">
            <v>2715.07</v>
          </cell>
          <cell r="H136">
            <v>5231.68</v>
          </cell>
          <cell r="I136">
            <v>511231.53</v>
          </cell>
          <cell r="J136">
            <v>593625</v>
          </cell>
        </row>
        <row r="137">
          <cell r="B137">
            <v>40909.83</v>
          </cell>
          <cell r="C137">
            <v>20636.439999999999</v>
          </cell>
          <cell r="D137">
            <v>5692.74</v>
          </cell>
          <cell r="E137">
            <v>4511.4399999999996</v>
          </cell>
          <cell r="F137">
            <v>1976.68</v>
          </cell>
          <cell r="G137">
            <v>4270.99</v>
          </cell>
          <cell r="H137">
            <v>8443.0300000000007</v>
          </cell>
          <cell r="I137">
            <v>480516.85</v>
          </cell>
          <cell r="J137">
            <v>566958</v>
          </cell>
        </row>
        <row r="138">
          <cell r="B138">
            <v>53236.32</v>
          </cell>
          <cell r="C138">
            <v>20135.98</v>
          </cell>
          <cell r="D138">
            <v>11605.49</v>
          </cell>
          <cell r="E138">
            <v>6448.87</v>
          </cell>
          <cell r="F138">
            <v>3780.73</v>
          </cell>
          <cell r="G138">
            <v>5463.25</v>
          </cell>
          <cell r="H138">
            <v>7436.85</v>
          </cell>
          <cell r="I138">
            <v>597166.51</v>
          </cell>
          <cell r="J138">
            <v>705274</v>
          </cell>
        </row>
        <row r="139">
          <cell r="B139">
            <v>49161.53</v>
          </cell>
          <cell r="C139">
            <v>32712.42</v>
          </cell>
          <cell r="D139">
            <v>7842.14</v>
          </cell>
          <cell r="E139">
            <v>7775.63</v>
          </cell>
          <cell r="F139">
            <v>2422.77</v>
          </cell>
          <cell r="G139">
            <v>6386.75</v>
          </cell>
          <cell r="H139">
            <v>8876.23</v>
          </cell>
          <cell r="I139">
            <v>557799.53</v>
          </cell>
          <cell r="J139">
            <v>672977</v>
          </cell>
        </row>
        <row r="140">
          <cell r="B140">
            <v>57463.01</v>
          </cell>
          <cell r="C140">
            <v>38509.82</v>
          </cell>
          <cell r="D140">
            <v>7195.54</v>
          </cell>
          <cell r="E140">
            <v>8867.1200000000008</v>
          </cell>
          <cell r="F140">
            <v>1655.99</v>
          </cell>
          <cell r="G140">
            <v>5297.78</v>
          </cell>
          <cell r="H140">
            <v>8564.15</v>
          </cell>
          <cell r="I140">
            <v>696695.59</v>
          </cell>
          <cell r="J140">
            <v>824249</v>
          </cell>
        </row>
        <row r="141">
          <cell r="B141">
            <v>72411.3</v>
          </cell>
          <cell r="C141">
            <v>30789.84</v>
          </cell>
          <cell r="D141">
            <v>10199.24</v>
          </cell>
          <cell r="E141">
            <v>11293.04</v>
          </cell>
          <cell r="F141">
            <v>2431.6799999999998</v>
          </cell>
          <cell r="G141">
            <v>6319.71</v>
          </cell>
          <cell r="H141">
            <v>7452.11</v>
          </cell>
          <cell r="I141">
            <v>708208.08000000007</v>
          </cell>
          <cell r="J141">
            <v>849105</v>
          </cell>
        </row>
        <row r="142">
          <cell r="B142">
            <v>90815.89</v>
          </cell>
          <cell r="C142">
            <v>30179.01</v>
          </cell>
          <cell r="D142">
            <v>5795.01</v>
          </cell>
          <cell r="E142">
            <v>9077.14</v>
          </cell>
          <cell r="F142">
            <v>2546.71</v>
          </cell>
          <cell r="G142">
            <v>6392.45</v>
          </cell>
          <cell r="H142">
            <v>8227.18</v>
          </cell>
          <cell r="I142">
            <v>665500.61</v>
          </cell>
          <cell r="J142">
            <v>818534</v>
          </cell>
        </row>
        <row r="143">
          <cell r="B143">
            <v>89323.97</v>
          </cell>
          <cell r="C143">
            <v>35907.78</v>
          </cell>
          <cell r="D143">
            <v>8221.94</v>
          </cell>
          <cell r="E143">
            <v>11133.47</v>
          </cell>
          <cell r="F143">
            <v>2860.47</v>
          </cell>
          <cell r="G143">
            <v>6469.7</v>
          </cell>
          <cell r="H143">
            <v>13162.76</v>
          </cell>
          <cell r="I143">
            <v>666807.90999999992</v>
          </cell>
          <cell r="J143">
            <v>833888</v>
          </cell>
        </row>
        <row r="144">
          <cell r="B144">
            <v>75863.22</v>
          </cell>
          <cell r="C144">
            <v>25222.97</v>
          </cell>
          <cell r="D144">
            <v>5131.72</v>
          </cell>
          <cell r="E144">
            <v>12838.27</v>
          </cell>
          <cell r="F144">
            <v>5438.41</v>
          </cell>
          <cell r="G144">
            <v>7050.1</v>
          </cell>
          <cell r="H144">
            <v>15063.9</v>
          </cell>
          <cell r="I144">
            <v>694525.41</v>
          </cell>
          <cell r="J144">
            <v>841134</v>
          </cell>
        </row>
        <row r="145">
          <cell r="B145">
            <v>87883.63</v>
          </cell>
          <cell r="C145">
            <v>33371.199999999997</v>
          </cell>
          <cell r="D145">
            <v>6026.9</v>
          </cell>
          <cell r="E145">
            <v>18923.48</v>
          </cell>
          <cell r="F145">
            <v>3394.09</v>
          </cell>
          <cell r="G145">
            <v>9290.65</v>
          </cell>
          <cell r="H145">
            <v>11782.37</v>
          </cell>
          <cell r="I145">
            <v>609920.68000000005</v>
          </cell>
          <cell r="J145">
            <v>780593</v>
          </cell>
        </row>
        <row r="146">
          <cell r="B146">
            <v>82647.92</v>
          </cell>
          <cell r="C146">
            <v>29748.43</v>
          </cell>
          <cell r="D146">
            <v>4717.3999999999996</v>
          </cell>
          <cell r="E146">
            <v>11389.67</v>
          </cell>
          <cell r="F146">
            <v>3731.01</v>
          </cell>
          <cell r="G146">
            <v>9328.69</v>
          </cell>
          <cell r="H146">
            <v>8592.9500000000007</v>
          </cell>
          <cell r="I146">
            <v>626860.92999999993</v>
          </cell>
          <cell r="J146">
            <v>777017</v>
          </cell>
        </row>
        <row r="147">
          <cell r="B147">
            <v>39312.35</v>
          </cell>
          <cell r="C147">
            <v>22542.02</v>
          </cell>
          <cell r="D147">
            <v>3143.43</v>
          </cell>
          <cell r="E147">
            <v>11922.96</v>
          </cell>
          <cell r="F147">
            <v>2431.9</v>
          </cell>
          <cell r="G147">
            <v>7211.3</v>
          </cell>
          <cell r="H147">
            <v>13868.19</v>
          </cell>
          <cell r="I147">
            <v>561243.85</v>
          </cell>
          <cell r="J147">
            <v>661676</v>
          </cell>
        </row>
        <row r="148">
          <cell r="B148">
            <v>32691.9</v>
          </cell>
          <cell r="C148">
            <v>18811.419999999998</v>
          </cell>
          <cell r="D148">
            <v>3673.07</v>
          </cell>
          <cell r="E148">
            <v>7841.76</v>
          </cell>
          <cell r="F148">
            <v>2662.82</v>
          </cell>
          <cell r="G148">
            <v>5216.51</v>
          </cell>
          <cell r="H148">
            <v>7477.64</v>
          </cell>
          <cell r="I148">
            <v>523377.88</v>
          </cell>
          <cell r="J148">
            <v>601753</v>
          </cell>
        </row>
        <row r="149">
          <cell r="B149">
            <v>40785.65</v>
          </cell>
          <cell r="C149">
            <v>22673.73</v>
          </cell>
          <cell r="D149">
            <v>6397.71</v>
          </cell>
          <cell r="E149">
            <v>4243.79</v>
          </cell>
          <cell r="F149">
            <v>2507.75</v>
          </cell>
          <cell r="G149">
            <v>5401.8</v>
          </cell>
          <cell r="H149">
            <v>9090.64</v>
          </cell>
          <cell r="I149">
            <v>472068.93</v>
          </cell>
          <cell r="J149">
            <v>563170</v>
          </cell>
        </row>
        <row r="150">
          <cell r="B150">
            <v>48103.58</v>
          </cell>
          <cell r="C150">
            <v>20899.03</v>
          </cell>
          <cell r="D150">
            <v>6820.45</v>
          </cell>
          <cell r="E150">
            <v>6794.77</v>
          </cell>
          <cell r="F150">
            <v>2480.13</v>
          </cell>
          <cell r="G150">
            <v>6388.6</v>
          </cell>
          <cell r="H150">
            <v>13691</v>
          </cell>
          <cell r="I150">
            <v>581842.43999999994</v>
          </cell>
          <cell r="J150">
            <v>687020</v>
          </cell>
        </row>
        <row r="151">
          <cell r="B151">
            <v>39098.9</v>
          </cell>
          <cell r="C151">
            <v>26149.24</v>
          </cell>
          <cell r="D151">
            <v>7503.25</v>
          </cell>
          <cell r="E151">
            <v>14287.53</v>
          </cell>
          <cell r="F151">
            <v>2356.8000000000002</v>
          </cell>
          <cell r="G151">
            <v>6225.01</v>
          </cell>
          <cell r="H151">
            <v>10581.27</v>
          </cell>
          <cell r="I151">
            <v>552274</v>
          </cell>
          <cell r="J151">
            <v>658476</v>
          </cell>
        </row>
        <row r="152">
          <cell r="B152">
            <v>45939.92</v>
          </cell>
          <cell r="C152">
            <v>25491.1</v>
          </cell>
          <cell r="D152">
            <v>7680.8</v>
          </cell>
          <cell r="E152">
            <v>10855.79</v>
          </cell>
          <cell r="F152">
            <v>2540.09</v>
          </cell>
          <cell r="G152">
            <v>3739.32</v>
          </cell>
          <cell r="H152">
            <v>13129.52</v>
          </cell>
          <cell r="I152">
            <v>649793.46</v>
          </cell>
          <cell r="J152">
            <v>759170</v>
          </cell>
        </row>
        <row r="153">
          <cell r="B153">
            <v>67542.509999999995</v>
          </cell>
          <cell r="C153">
            <v>30656.639999999999</v>
          </cell>
          <cell r="D153">
            <v>9880.14</v>
          </cell>
          <cell r="E153">
            <v>10497.93</v>
          </cell>
          <cell r="F153">
            <v>5497.78</v>
          </cell>
          <cell r="G153">
            <v>5879.98</v>
          </cell>
          <cell r="H153">
            <v>7752.83</v>
          </cell>
          <cell r="I153">
            <v>640793.18999999994</v>
          </cell>
          <cell r="J153">
            <v>778501</v>
          </cell>
        </row>
        <row r="154">
          <cell r="B154">
            <v>70631.59</v>
          </cell>
          <cell r="C154">
            <v>29310.99</v>
          </cell>
          <cell r="D154">
            <v>9038.34</v>
          </cell>
          <cell r="E154">
            <v>11313.81</v>
          </cell>
          <cell r="F154">
            <v>4169.82</v>
          </cell>
          <cell r="G154">
            <v>6238.34</v>
          </cell>
          <cell r="H154">
            <v>12781.84</v>
          </cell>
          <cell r="I154">
            <v>625225.27</v>
          </cell>
          <cell r="J154">
            <v>768710</v>
          </cell>
        </row>
        <row r="155">
          <cell r="B155">
            <v>90501.56</v>
          </cell>
          <cell r="C155">
            <v>32839.86</v>
          </cell>
          <cell r="D155">
            <v>6580.91</v>
          </cell>
          <cell r="E155">
            <v>11879.02</v>
          </cell>
          <cell r="F155">
            <v>4336.42</v>
          </cell>
          <cell r="G155">
            <v>7543.19</v>
          </cell>
          <cell r="H155">
            <v>13297.23</v>
          </cell>
          <cell r="I155">
            <v>621656.80999999994</v>
          </cell>
          <cell r="J155">
            <v>788635</v>
          </cell>
        </row>
        <row r="156">
          <cell r="B156">
            <v>83268.12</v>
          </cell>
          <cell r="C156">
            <v>29780.71</v>
          </cell>
          <cell r="D156">
            <v>7170.73</v>
          </cell>
          <cell r="E156">
            <v>16501.7</v>
          </cell>
          <cell r="F156">
            <v>4051.04</v>
          </cell>
          <cell r="G156">
            <v>5166.75</v>
          </cell>
          <cell r="H156">
            <v>14177.44</v>
          </cell>
          <cell r="I156">
            <v>565495.51</v>
          </cell>
          <cell r="J156">
            <v>725612</v>
          </cell>
        </row>
        <row r="157">
          <cell r="B157">
            <v>86342.25</v>
          </cell>
          <cell r="C157">
            <v>31157.78</v>
          </cell>
          <cell r="D157">
            <v>7752.77</v>
          </cell>
          <cell r="E157">
            <v>11354.92</v>
          </cell>
          <cell r="F157">
            <v>5141.96</v>
          </cell>
          <cell r="G157">
            <v>7333.05</v>
          </cell>
          <cell r="H157">
            <v>13142.14</v>
          </cell>
          <cell r="I157">
            <v>539784.13</v>
          </cell>
          <cell r="J157">
            <v>702009</v>
          </cell>
        </row>
        <row r="158">
          <cell r="B158">
            <v>73662.8</v>
          </cell>
          <cell r="C158">
            <v>25713.41</v>
          </cell>
          <cell r="D158">
            <v>6191.85</v>
          </cell>
          <cell r="E158">
            <v>10168.6</v>
          </cell>
          <cell r="F158">
            <v>2894.42</v>
          </cell>
          <cell r="G158">
            <v>7622.36</v>
          </cell>
          <cell r="H158">
            <v>12293.01</v>
          </cell>
          <cell r="I158">
            <v>542470.55000000005</v>
          </cell>
          <cell r="J158">
            <v>681017</v>
          </cell>
        </row>
        <row r="159">
          <cell r="B159">
            <v>59525.63</v>
          </cell>
          <cell r="C159">
            <v>23855.200000000001</v>
          </cell>
          <cell r="D159">
            <v>16564.849999999999</v>
          </cell>
          <cell r="E159">
            <v>8389.81</v>
          </cell>
          <cell r="F159">
            <v>2827.01</v>
          </cell>
          <cell r="G159">
            <v>6974.79</v>
          </cell>
          <cell r="H159">
            <v>13748.84</v>
          </cell>
          <cell r="I159">
            <v>550061.87</v>
          </cell>
          <cell r="J159">
            <v>681948</v>
          </cell>
        </row>
        <row r="160">
          <cell r="B160">
            <v>52816</v>
          </cell>
          <cell r="C160">
            <v>18034</v>
          </cell>
          <cell r="D160">
            <v>8945</v>
          </cell>
          <cell r="E160">
            <v>6590</v>
          </cell>
          <cell r="F160">
            <v>4681</v>
          </cell>
          <cell r="G160">
            <v>6405</v>
          </cell>
          <cell r="H160">
            <v>7318</v>
          </cell>
          <cell r="I160">
            <v>504892</v>
          </cell>
          <cell r="J160">
            <v>609681</v>
          </cell>
        </row>
        <row r="161">
          <cell r="B161">
            <v>46384</v>
          </cell>
          <cell r="C161">
            <v>14241</v>
          </cell>
          <cell r="D161">
            <v>5759</v>
          </cell>
          <cell r="E161">
            <v>6992</v>
          </cell>
          <cell r="F161">
            <v>3190</v>
          </cell>
          <cell r="G161">
            <v>5501</v>
          </cell>
          <cell r="H161">
            <v>6771</v>
          </cell>
          <cell r="I161">
            <v>499928</v>
          </cell>
          <cell r="J161">
            <v>588766</v>
          </cell>
        </row>
        <row r="162">
          <cell r="B162">
            <v>51746</v>
          </cell>
          <cell r="C162">
            <v>26802</v>
          </cell>
          <cell r="D162">
            <v>8860</v>
          </cell>
          <cell r="E162">
            <v>9435</v>
          </cell>
          <cell r="F162">
            <v>2163</v>
          </cell>
          <cell r="G162">
            <v>6124</v>
          </cell>
          <cell r="H162">
            <v>11879</v>
          </cell>
          <cell r="I162">
            <v>555776</v>
          </cell>
          <cell r="J162">
            <v>672785</v>
          </cell>
        </row>
        <row r="163">
          <cell r="B163">
            <v>63579</v>
          </cell>
          <cell r="C163">
            <v>24527</v>
          </cell>
          <cell r="D163">
            <v>6306</v>
          </cell>
          <cell r="E163">
            <v>5359</v>
          </cell>
          <cell r="F163">
            <v>2438</v>
          </cell>
          <cell r="G163">
            <v>8478</v>
          </cell>
          <cell r="H163">
            <v>14165</v>
          </cell>
          <cell r="I163">
            <v>536561</v>
          </cell>
          <cell r="J163">
            <v>661413</v>
          </cell>
        </row>
        <row r="164">
          <cell r="B164">
            <v>83683</v>
          </cell>
          <cell r="C164">
            <v>33456</v>
          </cell>
          <cell r="D164">
            <v>10960</v>
          </cell>
          <cell r="E164">
            <v>9276</v>
          </cell>
          <cell r="F164">
            <v>3038</v>
          </cell>
          <cell r="G164">
            <v>9782</v>
          </cell>
          <cell r="H164">
            <v>16194</v>
          </cell>
          <cell r="I164">
            <v>660201</v>
          </cell>
          <cell r="J164">
            <v>826590</v>
          </cell>
        </row>
        <row r="165">
          <cell r="B165">
            <v>84581</v>
          </cell>
          <cell r="C165">
            <v>32430</v>
          </cell>
          <cell r="D165">
            <v>9031</v>
          </cell>
          <cell r="E165">
            <v>9230</v>
          </cell>
          <cell r="F165">
            <v>5950</v>
          </cell>
          <cell r="G165">
            <v>5553</v>
          </cell>
          <cell r="H165">
            <v>7743</v>
          </cell>
          <cell r="I165">
            <v>574506</v>
          </cell>
          <cell r="J165">
            <v>729024</v>
          </cell>
        </row>
        <row r="166">
          <cell r="B166">
            <v>95698</v>
          </cell>
          <cell r="C166">
            <v>29286</v>
          </cell>
          <cell r="D166">
            <v>7826</v>
          </cell>
          <cell r="E166">
            <v>11331</v>
          </cell>
          <cell r="F166">
            <v>5716</v>
          </cell>
          <cell r="G166">
            <v>8475</v>
          </cell>
          <cell r="H166">
            <v>9838</v>
          </cell>
          <cell r="I166">
            <v>636906</v>
          </cell>
          <cell r="J166">
            <v>805076</v>
          </cell>
        </row>
        <row r="167">
          <cell r="B167">
            <v>105462</v>
          </cell>
          <cell r="C167">
            <v>32741</v>
          </cell>
          <cell r="D167">
            <v>9419</v>
          </cell>
          <cell r="E167">
            <v>10316</v>
          </cell>
          <cell r="F167">
            <v>3631</v>
          </cell>
          <cell r="G167">
            <v>9278</v>
          </cell>
          <cell r="H167">
            <v>12721</v>
          </cell>
          <cell r="I167">
            <v>661197</v>
          </cell>
          <cell r="J167">
            <v>844765</v>
          </cell>
        </row>
        <row r="168">
          <cell r="B168">
            <v>94438</v>
          </cell>
          <cell r="C168">
            <v>33106</v>
          </cell>
          <cell r="D168">
            <v>14208</v>
          </cell>
          <cell r="E168">
            <v>9264</v>
          </cell>
          <cell r="F168">
            <v>5155</v>
          </cell>
          <cell r="G168">
            <v>9820</v>
          </cell>
          <cell r="H168">
            <v>10919</v>
          </cell>
          <cell r="I168">
            <v>613370</v>
          </cell>
          <cell r="J168">
            <v>790280</v>
          </cell>
        </row>
        <row r="169">
          <cell r="B169">
            <v>108983</v>
          </cell>
          <cell r="C169">
            <v>35458</v>
          </cell>
          <cell r="D169">
            <v>12550</v>
          </cell>
          <cell r="E169">
            <v>14142</v>
          </cell>
          <cell r="F169">
            <v>3758</v>
          </cell>
          <cell r="G169">
            <v>6869</v>
          </cell>
          <cell r="H169">
            <v>9078</v>
          </cell>
          <cell r="I169">
            <v>629797</v>
          </cell>
          <cell r="J169">
            <v>820635</v>
          </cell>
        </row>
        <row r="170">
          <cell r="B170">
            <v>89896</v>
          </cell>
          <cell r="C170">
            <v>31125</v>
          </cell>
          <cell r="D170">
            <v>14427</v>
          </cell>
          <cell r="E170">
            <v>8963</v>
          </cell>
          <cell r="F170">
            <v>6688</v>
          </cell>
          <cell r="G170">
            <v>9079</v>
          </cell>
          <cell r="H170">
            <v>9294</v>
          </cell>
          <cell r="I170">
            <v>604260</v>
          </cell>
          <cell r="J170">
            <v>773732</v>
          </cell>
        </row>
        <row r="171">
          <cell r="B171">
            <v>79773</v>
          </cell>
          <cell r="C171">
            <v>29009</v>
          </cell>
          <cell r="D171">
            <v>8919</v>
          </cell>
          <cell r="E171">
            <v>6868</v>
          </cell>
          <cell r="F171">
            <v>3418</v>
          </cell>
          <cell r="G171">
            <v>6126</v>
          </cell>
          <cell r="H171">
            <v>9187</v>
          </cell>
          <cell r="I171">
            <v>586546</v>
          </cell>
          <cell r="J171">
            <v>729846</v>
          </cell>
        </row>
        <row r="172">
          <cell r="B172">
            <v>58358</v>
          </cell>
          <cell r="C172">
            <v>22095</v>
          </cell>
          <cell r="D172">
            <v>3609</v>
          </cell>
          <cell r="E172">
            <v>6840</v>
          </cell>
          <cell r="F172">
            <v>4079</v>
          </cell>
          <cell r="G172">
            <v>4305</v>
          </cell>
          <cell r="H172">
            <v>6354</v>
          </cell>
          <cell r="I172">
            <v>590017</v>
          </cell>
          <cell r="J172">
            <v>695657</v>
          </cell>
        </row>
        <row r="173">
          <cell r="B173">
            <v>56120</v>
          </cell>
          <cell r="C173">
            <v>25248</v>
          </cell>
          <cell r="D173">
            <v>4416</v>
          </cell>
          <cell r="E173">
            <v>4967</v>
          </cell>
          <cell r="F173">
            <v>2448</v>
          </cell>
          <cell r="G173">
            <v>5072</v>
          </cell>
          <cell r="H173">
            <v>8313</v>
          </cell>
          <cell r="I173">
            <v>530454</v>
          </cell>
          <cell r="J173">
            <v>637038</v>
          </cell>
        </row>
        <row r="174">
          <cell r="B174">
            <v>55275</v>
          </cell>
          <cell r="C174">
            <v>26401</v>
          </cell>
          <cell r="D174">
            <v>10815</v>
          </cell>
          <cell r="E174">
            <v>5630</v>
          </cell>
          <cell r="F174">
            <v>3362</v>
          </cell>
          <cell r="G174">
            <v>8844</v>
          </cell>
          <cell r="H174">
            <v>9067</v>
          </cell>
          <cell r="I174">
            <v>519015</v>
          </cell>
          <cell r="J174">
            <v>638409</v>
          </cell>
        </row>
        <row r="175">
          <cell r="B175">
            <v>78026</v>
          </cell>
          <cell r="C175">
            <v>27424</v>
          </cell>
          <cell r="D175">
            <v>4588</v>
          </cell>
          <cell r="E175">
            <v>6198</v>
          </cell>
          <cell r="F175">
            <v>4429</v>
          </cell>
          <cell r="G175">
            <v>6929</v>
          </cell>
          <cell r="H175">
            <v>7702</v>
          </cell>
          <cell r="I175">
            <v>543286</v>
          </cell>
          <cell r="J175">
            <v>678582</v>
          </cell>
        </row>
        <row r="176">
          <cell r="B176">
            <v>102929</v>
          </cell>
          <cell r="C176">
            <v>41425</v>
          </cell>
          <cell r="D176">
            <v>6867</v>
          </cell>
          <cell r="E176">
            <v>12636</v>
          </cell>
          <cell r="F176">
            <v>3610</v>
          </cell>
          <cell r="G176">
            <v>7761</v>
          </cell>
          <cell r="H176">
            <v>10314</v>
          </cell>
          <cell r="I176">
            <v>620632</v>
          </cell>
          <cell r="J176">
            <v>806174</v>
          </cell>
        </row>
        <row r="177">
          <cell r="B177">
            <v>123029</v>
          </cell>
          <cell r="C177">
            <v>39038</v>
          </cell>
          <cell r="D177">
            <v>4396</v>
          </cell>
          <cell r="E177">
            <v>8311</v>
          </cell>
          <cell r="F177">
            <v>4994</v>
          </cell>
          <cell r="G177">
            <v>8114</v>
          </cell>
          <cell r="H177">
            <v>10794</v>
          </cell>
          <cell r="I177">
            <v>717205</v>
          </cell>
          <cell r="J177">
            <v>915881</v>
          </cell>
        </row>
        <row r="178">
          <cell r="B178">
            <v>134248</v>
          </cell>
          <cell r="C178">
            <v>48766</v>
          </cell>
          <cell r="D178">
            <v>4453</v>
          </cell>
          <cell r="E178">
            <v>13560</v>
          </cell>
          <cell r="F178">
            <v>3976</v>
          </cell>
          <cell r="G178">
            <v>8869</v>
          </cell>
          <cell r="H178">
            <v>11402</v>
          </cell>
          <cell r="I178">
            <v>757200</v>
          </cell>
          <cell r="J178">
            <v>982474</v>
          </cell>
        </row>
        <row r="179">
          <cell r="B179">
            <v>131596</v>
          </cell>
          <cell r="C179">
            <v>33779</v>
          </cell>
          <cell r="D179">
            <v>4558</v>
          </cell>
          <cell r="E179">
            <v>15770</v>
          </cell>
          <cell r="F179">
            <v>5031</v>
          </cell>
          <cell r="G179">
            <v>12731</v>
          </cell>
          <cell r="H179">
            <v>13013</v>
          </cell>
          <cell r="I179">
            <v>640257</v>
          </cell>
          <cell r="J179">
            <v>856735</v>
          </cell>
        </row>
        <row r="180">
          <cell r="B180">
            <v>132833</v>
          </cell>
          <cell r="C180">
            <v>38179</v>
          </cell>
          <cell r="D180">
            <v>3893</v>
          </cell>
          <cell r="E180">
            <v>8655</v>
          </cell>
          <cell r="F180">
            <v>4996</v>
          </cell>
          <cell r="G180">
            <v>10400</v>
          </cell>
          <cell r="H180">
            <v>12898</v>
          </cell>
          <cell r="I180">
            <v>658535</v>
          </cell>
          <cell r="J180">
            <v>870389</v>
          </cell>
        </row>
        <row r="181">
          <cell r="B181">
            <v>114776</v>
          </cell>
          <cell r="C181">
            <v>39645</v>
          </cell>
          <cell r="D181">
            <v>5996</v>
          </cell>
          <cell r="E181">
            <v>17635</v>
          </cell>
          <cell r="F181">
            <v>5985</v>
          </cell>
          <cell r="G181">
            <v>11797</v>
          </cell>
          <cell r="H181">
            <v>14221</v>
          </cell>
          <cell r="I181">
            <v>626711</v>
          </cell>
          <cell r="J181">
            <v>836766</v>
          </cell>
        </row>
        <row r="182">
          <cell r="B182">
            <v>122911</v>
          </cell>
          <cell r="C182">
            <v>31110</v>
          </cell>
          <cell r="D182">
            <v>6241</v>
          </cell>
          <cell r="E182">
            <v>13137</v>
          </cell>
          <cell r="F182">
            <v>4108</v>
          </cell>
          <cell r="G182">
            <v>14331</v>
          </cell>
          <cell r="H182">
            <v>22815</v>
          </cell>
          <cell r="I182">
            <v>544951</v>
          </cell>
          <cell r="J182">
            <v>759604</v>
          </cell>
        </row>
        <row r="183">
          <cell r="B183">
            <v>99902</v>
          </cell>
          <cell r="C183">
            <v>31111</v>
          </cell>
          <cell r="D183">
            <v>7194</v>
          </cell>
          <cell r="E183">
            <v>9439</v>
          </cell>
          <cell r="F183">
            <v>3248</v>
          </cell>
          <cell r="G183">
            <v>10374</v>
          </cell>
          <cell r="H183">
            <v>10810</v>
          </cell>
          <cell r="I183">
            <v>579871</v>
          </cell>
          <cell r="J183">
            <v>751949</v>
          </cell>
        </row>
        <row r="184">
          <cell r="B184">
            <v>95218</v>
          </cell>
          <cell r="C184">
            <v>27636</v>
          </cell>
          <cell r="D184">
            <v>9378</v>
          </cell>
          <cell r="E184">
            <v>4924</v>
          </cell>
          <cell r="F184">
            <v>1941</v>
          </cell>
          <cell r="G184">
            <v>6868</v>
          </cell>
          <cell r="H184">
            <v>9624</v>
          </cell>
          <cell r="I184">
            <v>496491</v>
          </cell>
          <cell r="J184">
            <v>652080</v>
          </cell>
        </row>
        <row r="185">
          <cell r="B185">
            <v>88573</v>
          </cell>
          <cell r="C185">
            <v>22076</v>
          </cell>
          <cell r="D185">
            <v>6026</v>
          </cell>
          <cell r="E185">
            <v>5181</v>
          </cell>
          <cell r="F185">
            <v>2057</v>
          </cell>
          <cell r="G185">
            <v>4248</v>
          </cell>
          <cell r="H185">
            <v>5384</v>
          </cell>
          <cell r="I185">
            <v>442027</v>
          </cell>
          <cell r="J185">
            <v>575572</v>
          </cell>
        </row>
        <row r="186">
          <cell r="B186">
            <v>90157</v>
          </cell>
          <cell r="C186">
            <v>34201</v>
          </cell>
          <cell r="D186">
            <v>7550</v>
          </cell>
          <cell r="E186">
            <v>4986</v>
          </cell>
          <cell r="F186">
            <v>3037</v>
          </cell>
          <cell r="G186">
            <v>11885</v>
          </cell>
          <cell r="H186">
            <v>10409</v>
          </cell>
          <cell r="I186">
            <v>403131</v>
          </cell>
          <cell r="J186">
            <v>565356</v>
          </cell>
        </row>
        <row r="187">
          <cell r="B187">
            <v>119012</v>
          </cell>
          <cell r="C187">
            <v>26942</v>
          </cell>
          <cell r="D187">
            <v>9399</v>
          </cell>
          <cell r="E187">
            <v>5562</v>
          </cell>
          <cell r="F187">
            <v>1836</v>
          </cell>
          <cell r="G187">
            <v>12191</v>
          </cell>
          <cell r="H187">
            <v>8970</v>
          </cell>
          <cell r="I187">
            <v>450281</v>
          </cell>
          <cell r="J187">
            <v>634193</v>
          </cell>
        </row>
        <row r="188">
          <cell r="B188">
            <v>124974</v>
          </cell>
          <cell r="C188">
            <v>33153</v>
          </cell>
          <cell r="D188">
            <v>5647</v>
          </cell>
          <cell r="E188">
            <v>3352</v>
          </cell>
          <cell r="F188">
            <v>1812</v>
          </cell>
          <cell r="G188">
            <v>10197</v>
          </cell>
          <cell r="H188">
            <v>7848</v>
          </cell>
          <cell r="I188">
            <v>416751</v>
          </cell>
          <cell r="J188">
            <v>603734</v>
          </cell>
        </row>
        <row r="189">
          <cell r="B189">
            <v>127850</v>
          </cell>
          <cell r="C189">
            <v>25124</v>
          </cell>
          <cell r="D189">
            <v>11349</v>
          </cell>
          <cell r="E189">
            <v>14434</v>
          </cell>
          <cell r="F189">
            <v>2999</v>
          </cell>
          <cell r="G189">
            <v>6642</v>
          </cell>
          <cell r="H189">
            <v>10415</v>
          </cell>
          <cell r="I189">
            <v>613799</v>
          </cell>
          <cell r="J189">
            <v>812612</v>
          </cell>
        </row>
        <row r="190">
          <cell r="B190">
            <v>107022</v>
          </cell>
          <cell r="C190">
            <v>31363</v>
          </cell>
          <cell r="D190">
            <v>6210</v>
          </cell>
          <cell r="E190">
            <v>11057</v>
          </cell>
          <cell r="F190">
            <v>6691</v>
          </cell>
          <cell r="G190">
            <v>10207</v>
          </cell>
          <cell r="H190">
            <v>14534</v>
          </cell>
          <cell r="I190">
            <v>594003</v>
          </cell>
          <cell r="J190">
            <v>781087</v>
          </cell>
        </row>
        <row r="191">
          <cell r="B191">
            <v>120419</v>
          </cell>
          <cell r="C191">
            <v>35323</v>
          </cell>
          <cell r="D191">
            <v>8226</v>
          </cell>
          <cell r="E191">
            <v>13724</v>
          </cell>
          <cell r="F191">
            <v>4009</v>
          </cell>
          <cell r="G191">
            <v>11463</v>
          </cell>
          <cell r="H191">
            <v>20781</v>
          </cell>
          <cell r="I191">
            <v>579868</v>
          </cell>
          <cell r="J191">
            <v>793813</v>
          </cell>
        </row>
        <row r="192">
          <cell r="B192">
            <v>93361</v>
          </cell>
          <cell r="C192">
            <v>31022</v>
          </cell>
          <cell r="D192">
            <v>5464</v>
          </cell>
          <cell r="E192">
            <v>8333</v>
          </cell>
          <cell r="F192">
            <v>9120</v>
          </cell>
          <cell r="G192">
            <v>7530</v>
          </cell>
          <cell r="H192">
            <v>16116</v>
          </cell>
          <cell r="I192">
            <v>563371</v>
          </cell>
          <cell r="J192">
            <v>734317</v>
          </cell>
        </row>
        <row r="193">
          <cell r="B193">
            <v>99420</v>
          </cell>
          <cell r="C193">
            <v>27732</v>
          </cell>
          <cell r="D193">
            <v>5871</v>
          </cell>
          <cell r="E193">
            <v>4664</v>
          </cell>
          <cell r="F193">
            <v>4405</v>
          </cell>
          <cell r="G193">
            <v>5710</v>
          </cell>
          <cell r="H193">
            <v>14698</v>
          </cell>
          <cell r="I193">
            <v>525387</v>
          </cell>
          <cell r="J193">
            <v>687887</v>
          </cell>
        </row>
        <row r="194">
          <cell r="B194">
            <v>112572</v>
          </cell>
          <cell r="C194">
            <v>31503</v>
          </cell>
          <cell r="D194">
            <v>12412</v>
          </cell>
          <cell r="E194">
            <v>6924</v>
          </cell>
          <cell r="F194">
            <v>2109</v>
          </cell>
          <cell r="G194">
            <v>6128</v>
          </cell>
          <cell r="H194">
            <v>15357</v>
          </cell>
          <cell r="I194">
            <v>606658</v>
          </cell>
          <cell r="J194">
            <v>793663</v>
          </cell>
        </row>
        <row r="195">
          <cell r="B195">
            <v>102271</v>
          </cell>
          <cell r="C195">
            <v>34483</v>
          </cell>
          <cell r="D195">
            <v>9585</v>
          </cell>
          <cell r="E195">
            <v>7139</v>
          </cell>
          <cell r="F195">
            <v>2901</v>
          </cell>
          <cell r="G195">
            <v>6938</v>
          </cell>
          <cell r="H195">
            <v>14336</v>
          </cell>
          <cell r="I195">
            <v>568987</v>
          </cell>
          <cell r="J195">
            <v>746640</v>
          </cell>
        </row>
        <row r="196">
          <cell r="B196">
            <v>80649</v>
          </cell>
          <cell r="C196">
            <v>21692</v>
          </cell>
          <cell r="D196">
            <v>11983</v>
          </cell>
          <cell r="E196">
            <v>5726</v>
          </cell>
          <cell r="F196">
            <v>2565</v>
          </cell>
          <cell r="G196">
            <v>3983</v>
          </cell>
          <cell r="H196">
            <v>13464</v>
          </cell>
          <cell r="I196">
            <v>432602</v>
          </cell>
          <cell r="J196">
            <v>572664</v>
          </cell>
        </row>
        <row r="197">
          <cell r="B197">
            <v>96143</v>
          </cell>
          <cell r="C197">
            <v>29237</v>
          </cell>
          <cell r="D197">
            <v>8065</v>
          </cell>
          <cell r="E197">
            <v>4357</v>
          </cell>
          <cell r="F197">
            <v>1491</v>
          </cell>
          <cell r="G197">
            <v>5461</v>
          </cell>
          <cell r="H197">
            <v>12243</v>
          </cell>
          <cell r="I197">
            <v>414431</v>
          </cell>
          <cell r="J197">
            <v>571428</v>
          </cell>
        </row>
        <row r="198">
          <cell r="B198">
            <v>102990</v>
          </cell>
          <cell r="C198">
            <v>32984</v>
          </cell>
          <cell r="D198">
            <v>16116</v>
          </cell>
          <cell r="E198">
            <v>8446</v>
          </cell>
          <cell r="F198">
            <v>2307</v>
          </cell>
          <cell r="G198">
            <v>9871</v>
          </cell>
          <cell r="H198">
            <v>19489</v>
          </cell>
          <cell r="I198">
            <v>526870</v>
          </cell>
          <cell r="J198">
            <v>719073</v>
          </cell>
        </row>
        <row r="199">
          <cell r="B199">
            <v>112402</v>
          </cell>
          <cell r="C199">
            <v>36471</v>
          </cell>
          <cell r="D199">
            <v>7056</v>
          </cell>
          <cell r="E199">
            <v>6060</v>
          </cell>
          <cell r="F199">
            <v>3386</v>
          </cell>
          <cell r="G199">
            <v>4949</v>
          </cell>
          <cell r="H199">
            <v>14321</v>
          </cell>
          <cell r="I199">
            <v>460544</v>
          </cell>
          <cell r="J199">
            <v>645189</v>
          </cell>
        </row>
        <row r="200">
          <cell r="B200">
            <v>104576</v>
          </cell>
          <cell r="C200">
            <v>22843</v>
          </cell>
          <cell r="D200">
            <v>3769</v>
          </cell>
          <cell r="E200">
            <v>15802</v>
          </cell>
          <cell r="F200">
            <v>2313</v>
          </cell>
          <cell r="G200">
            <v>7318</v>
          </cell>
          <cell r="H200">
            <v>11972</v>
          </cell>
          <cell r="I200">
            <v>485245</v>
          </cell>
          <cell r="J200">
            <v>653838</v>
          </cell>
        </row>
        <row r="201">
          <cell r="B201">
            <v>119784</v>
          </cell>
          <cell r="C201">
            <v>30604</v>
          </cell>
          <cell r="D201">
            <v>3192</v>
          </cell>
          <cell r="E201">
            <v>40959</v>
          </cell>
          <cell r="F201">
            <v>4819</v>
          </cell>
          <cell r="G201">
            <v>8361</v>
          </cell>
          <cell r="H201">
            <v>7760</v>
          </cell>
          <cell r="I201">
            <v>490659</v>
          </cell>
          <cell r="J201">
            <v>706138</v>
          </cell>
        </row>
        <row r="202">
          <cell r="B202">
            <v>130413</v>
          </cell>
          <cell r="C202">
            <v>32095</v>
          </cell>
          <cell r="D202">
            <v>7121</v>
          </cell>
          <cell r="E202">
            <v>5987</v>
          </cell>
          <cell r="F202">
            <v>5275</v>
          </cell>
          <cell r="G202">
            <v>10709</v>
          </cell>
          <cell r="H202">
            <v>13682</v>
          </cell>
          <cell r="I202">
            <v>582521</v>
          </cell>
          <cell r="J202">
            <v>787803</v>
          </cell>
        </row>
        <row r="203">
          <cell r="B203">
            <v>143016</v>
          </cell>
          <cell r="C203">
            <v>31926</v>
          </cell>
          <cell r="D203">
            <v>7267</v>
          </cell>
          <cell r="E203">
            <v>17801</v>
          </cell>
          <cell r="F203">
            <v>4359</v>
          </cell>
          <cell r="G203">
            <v>6663</v>
          </cell>
          <cell r="H203">
            <v>20241</v>
          </cell>
          <cell r="I203">
            <v>610296</v>
          </cell>
          <cell r="J203">
            <v>841569</v>
          </cell>
        </row>
        <row r="204">
          <cell r="B204">
            <v>132446</v>
          </cell>
          <cell r="C204">
            <v>27608</v>
          </cell>
          <cell r="D204">
            <v>6825</v>
          </cell>
          <cell r="E204">
            <v>15255</v>
          </cell>
          <cell r="F204">
            <v>4162</v>
          </cell>
          <cell r="G204">
            <v>17569</v>
          </cell>
          <cell r="H204">
            <v>17768</v>
          </cell>
          <cell r="I204">
            <v>555227</v>
          </cell>
          <cell r="J204">
            <v>776860</v>
          </cell>
        </row>
        <row r="205">
          <cell r="B205">
            <v>129209</v>
          </cell>
          <cell r="C205">
            <v>36870</v>
          </cell>
          <cell r="D205">
            <v>6739</v>
          </cell>
          <cell r="E205">
            <v>10055</v>
          </cell>
          <cell r="F205">
            <v>3998</v>
          </cell>
          <cell r="G205">
            <v>9259</v>
          </cell>
          <cell r="H205">
            <v>11238</v>
          </cell>
          <cell r="I205">
            <v>550972</v>
          </cell>
          <cell r="J205">
            <v>758340</v>
          </cell>
        </row>
        <row r="206">
          <cell r="B206">
            <v>127955</v>
          </cell>
          <cell r="C206">
            <v>29384</v>
          </cell>
          <cell r="D206">
            <v>6973</v>
          </cell>
          <cell r="E206">
            <v>11800</v>
          </cell>
          <cell r="F206">
            <v>3177</v>
          </cell>
          <cell r="G206">
            <v>11967</v>
          </cell>
          <cell r="H206">
            <v>12278</v>
          </cell>
          <cell r="I206">
            <v>466308</v>
          </cell>
          <cell r="J206">
            <v>669842</v>
          </cell>
        </row>
        <row r="207">
          <cell r="B207">
            <v>77430</v>
          </cell>
          <cell r="C207">
            <v>22530</v>
          </cell>
          <cell r="D207">
            <v>4197</v>
          </cell>
          <cell r="E207">
            <v>7165</v>
          </cell>
          <cell r="F207">
            <v>2814</v>
          </cell>
          <cell r="G207">
            <v>9056</v>
          </cell>
          <cell r="H207">
            <v>7789</v>
          </cell>
          <cell r="I207">
            <v>442373</v>
          </cell>
          <cell r="J207">
            <v>573354</v>
          </cell>
        </row>
        <row r="208">
          <cell r="B208">
            <v>80364</v>
          </cell>
          <cell r="C208">
            <v>17836</v>
          </cell>
          <cell r="D208">
            <v>5849</v>
          </cell>
          <cell r="E208">
            <v>3374</v>
          </cell>
          <cell r="F208">
            <v>3511</v>
          </cell>
          <cell r="H208">
            <v>6843</v>
          </cell>
          <cell r="I208">
            <v>428992</v>
          </cell>
          <cell r="J208">
            <v>551471</v>
          </cell>
        </row>
        <row r="209">
          <cell r="B209">
            <v>82023</v>
          </cell>
          <cell r="C209">
            <v>15615</v>
          </cell>
          <cell r="D209">
            <v>4671</v>
          </cell>
          <cell r="E209">
            <v>4205</v>
          </cell>
          <cell r="F209">
            <v>3811</v>
          </cell>
          <cell r="H209">
            <v>6179</v>
          </cell>
          <cell r="I209">
            <v>372832</v>
          </cell>
          <cell r="J209">
            <v>494455</v>
          </cell>
        </row>
        <row r="210">
          <cell r="B210">
            <v>91654</v>
          </cell>
          <cell r="C210">
            <v>20169</v>
          </cell>
          <cell r="D210">
            <v>6025</v>
          </cell>
          <cell r="E210">
            <v>12935</v>
          </cell>
          <cell r="F210">
            <v>1904</v>
          </cell>
          <cell r="H210">
            <v>6840</v>
          </cell>
          <cell r="I210">
            <v>425293</v>
          </cell>
          <cell r="J210">
            <v>572269</v>
          </cell>
        </row>
        <row r="211">
          <cell r="B211">
            <v>92569</v>
          </cell>
          <cell r="C211">
            <v>19800</v>
          </cell>
          <cell r="D211">
            <v>3528</v>
          </cell>
          <cell r="E211">
            <v>5497</v>
          </cell>
          <cell r="F211">
            <v>2596</v>
          </cell>
          <cell r="H211">
            <v>8339</v>
          </cell>
          <cell r="I211">
            <v>469293</v>
          </cell>
          <cell r="J211">
            <v>607348</v>
          </cell>
        </row>
        <row r="212">
          <cell r="B212">
            <v>123523</v>
          </cell>
          <cell r="C212">
            <v>24704</v>
          </cell>
          <cell r="D212">
            <v>3402</v>
          </cell>
          <cell r="E212">
            <v>9420</v>
          </cell>
          <cell r="F212">
            <v>2352</v>
          </cell>
          <cell r="H212">
            <v>12905</v>
          </cell>
          <cell r="I212">
            <v>445562</v>
          </cell>
          <cell r="J212">
            <v>628854</v>
          </cell>
        </row>
        <row r="213">
          <cell r="B213">
            <v>97934</v>
          </cell>
          <cell r="C213">
            <v>17794</v>
          </cell>
          <cell r="D213">
            <v>3495</v>
          </cell>
          <cell r="E213">
            <v>7650</v>
          </cell>
          <cell r="F213">
            <v>5684</v>
          </cell>
          <cell r="H213">
            <v>8723</v>
          </cell>
          <cell r="I213">
            <v>493080</v>
          </cell>
          <cell r="J213">
            <v>640703</v>
          </cell>
        </row>
        <row r="214">
          <cell r="B214">
            <v>109806</v>
          </cell>
          <cell r="C214">
            <v>20953</v>
          </cell>
          <cell r="D214">
            <v>4159</v>
          </cell>
          <cell r="E214">
            <v>9226</v>
          </cell>
          <cell r="F214">
            <v>4899</v>
          </cell>
          <cell r="H214">
            <v>11846</v>
          </cell>
          <cell r="I214">
            <v>535615</v>
          </cell>
          <cell r="J214">
            <v>704555</v>
          </cell>
        </row>
        <row r="215">
          <cell r="B215">
            <v>132622</v>
          </cell>
          <cell r="C215">
            <v>25985</v>
          </cell>
          <cell r="D215">
            <v>6998</v>
          </cell>
          <cell r="E215">
            <v>8050</v>
          </cell>
          <cell r="F215">
            <v>6323</v>
          </cell>
          <cell r="H215">
            <v>7681</v>
          </cell>
          <cell r="I215">
            <v>577780</v>
          </cell>
          <cell r="J215">
            <v>772666</v>
          </cell>
        </row>
        <row r="216">
          <cell r="B216">
            <v>130915</v>
          </cell>
          <cell r="C216">
            <v>28233</v>
          </cell>
          <cell r="D216">
            <v>5763</v>
          </cell>
          <cell r="E216">
            <v>6792</v>
          </cell>
          <cell r="F216">
            <v>6102</v>
          </cell>
          <cell r="H216">
            <v>13683</v>
          </cell>
          <cell r="I216">
            <v>511598</v>
          </cell>
          <cell r="J216">
            <v>712689</v>
          </cell>
        </row>
        <row r="217">
          <cell r="B217">
            <v>133369</v>
          </cell>
          <cell r="C217">
            <v>28055</v>
          </cell>
          <cell r="D217">
            <v>3142</v>
          </cell>
          <cell r="E217">
            <v>6902</v>
          </cell>
          <cell r="F217">
            <v>3972</v>
          </cell>
          <cell r="H217">
            <v>6412</v>
          </cell>
          <cell r="I217">
            <v>577854</v>
          </cell>
          <cell r="J217">
            <v>767846</v>
          </cell>
        </row>
        <row r="218">
          <cell r="B218">
            <v>146990</v>
          </cell>
          <cell r="C218">
            <v>22170</v>
          </cell>
          <cell r="D218">
            <v>3765</v>
          </cell>
          <cell r="E218">
            <v>6456</v>
          </cell>
          <cell r="F218">
            <v>3006</v>
          </cell>
          <cell r="H218">
            <v>7706</v>
          </cell>
          <cell r="I218">
            <v>502062</v>
          </cell>
          <cell r="J218">
            <v>697602</v>
          </cell>
        </row>
        <row r="219">
          <cell r="B219">
            <v>97933</v>
          </cell>
          <cell r="C219">
            <v>16692</v>
          </cell>
          <cell r="D219">
            <v>3258</v>
          </cell>
          <cell r="E219">
            <v>4866</v>
          </cell>
          <cell r="F219">
            <v>2976</v>
          </cell>
          <cell r="H219">
            <v>9897</v>
          </cell>
          <cell r="I219">
            <v>458838</v>
          </cell>
          <cell r="J219">
            <v>602144</v>
          </cell>
        </row>
        <row r="220">
          <cell r="B220">
            <v>67898</v>
          </cell>
          <cell r="C220">
            <v>15200</v>
          </cell>
          <cell r="D220">
            <v>1690</v>
          </cell>
          <cell r="E220">
            <v>3453</v>
          </cell>
          <cell r="F220">
            <v>2617</v>
          </cell>
          <cell r="G220">
            <v>4762</v>
          </cell>
          <cell r="H220">
            <v>11525</v>
          </cell>
          <cell r="I220">
            <v>394201</v>
          </cell>
          <cell r="J220">
            <v>501346</v>
          </cell>
        </row>
        <row r="221">
          <cell r="B221">
            <v>76761</v>
          </cell>
          <cell r="C221">
            <v>21266</v>
          </cell>
          <cell r="D221">
            <v>2822</v>
          </cell>
          <cell r="E221">
            <v>3557</v>
          </cell>
          <cell r="F221">
            <v>1392</v>
          </cell>
          <cell r="G221">
            <v>4453</v>
          </cell>
          <cell r="H221">
            <v>7163</v>
          </cell>
          <cell r="I221">
            <v>384815</v>
          </cell>
          <cell r="J221">
            <v>502229</v>
          </cell>
        </row>
        <row r="222">
          <cell r="B222">
            <v>80850</v>
          </cell>
          <cell r="C222">
            <v>17093</v>
          </cell>
          <cell r="D222">
            <v>5209</v>
          </cell>
          <cell r="E222">
            <v>9415</v>
          </cell>
          <cell r="F222">
            <v>1961</v>
          </cell>
          <cell r="G222">
            <v>4236</v>
          </cell>
          <cell r="H222">
            <v>7059</v>
          </cell>
          <cell r="I222">
            <v>419078</v>
          </cell>
          <cell r="J222">
            <v>544901</v>
          </cell>
        </row>
        <row r="223">
          <cell r="B223">
            <v>84770</v>
          </cell>
          <cell r="C223">
            <v>23082</v>
          </cell>
          <cell r="D223">
            <v>2357</v>
          </cell>
          <cell r="E223">
            <v>16884</v>
          </cell>
          <cell r="F223">
            <v>4014</v>
          </cell>
          <cell r="G223">
            <v>7103</v>
          </cell>
          <cell r="H223">
            <v>10548</v>
          </cell>
          <cell r="I223">
            <v>393104</v>
          </cell>
          <cell r="J223">
            <v>541862</v>
          </cell>
        </row>
        <row r="224">
          <cell r="B224">
            <v>108626</v>
          </cell>
          <cell r="C224">
            <v>29532</v>
          </cell>
          <cell r="D224">
            <v>9951</v>
          </cell>
          <cell r="E224">
            <v>32378</v>
          </cell>
          <cell r="F224">
            <v>4668</v>
          </cell>
          <cell r="G224">
            <v>11083</v>
          </cell>
          <cell r="H224">
            <v>25035</v>
          </cell>
          <cell r="I224">
            <v>448315</v>
          </cell>
          <cell r="J224">
            <v>669588</v>
          </cell>
        </row>
        <row r="225">
          <cell r="B225">
            <v>38306</v>
          </cell>
          <cell r="C225">
            <v>3632</v>
          </cell>
          <cell r="D225">
            <v>917</v>
          </cell>
          <cell r="E225">
            <v>3207</v>
          </cell>
          <cell r="F225">
            <v>1742</v>
          </cell>
          <cell r="G225">
            <v>2146</v>
          </cell>
          <cell r="H225">
            <v>945</v>
          </cell>
          <cell r="I225">
            <v>533611</v>
          </cell>
          <cell r="J225">
            <v>584506</v>
          </cell>
        </row>
        <row r="226">
          <cell r="B226">
            <v>130215</v>
          </cell>
          <cell r="C226">
            <v>25832</v>
          </cell>
          <cell r="D226">
            <v>5844</v>
          </cell>
          <cell r="E226">
            <v>7349</v>
          </cell>
          <cell r="F226">
            <v>4899</v>
          </cell>
          <cell r="G226">
            <v>9280</v>
          </cell>
          <cell r="H226">
            <v>9884</v>
          </cell>
          <cell r="I226">
            <v>560930</v>
          </cell>
          <cell r="J226">
            <v>754233</v>
          </cell>
        </row>
        <row r="227">
          <cell r="B227">
            <v>131077</v>
          </cell>
          <cell r="C227">
            <v>29562</v>
          </cell>
          <cell r="D227">
            <v>2781</v>
          </cell>
          <cell r="E227">
            <v>13129</v>
          </cell>
          <cell r="F227">
            <v>3742</v>
          </cell>
          <cell r="G227">
            <v>7590</v>
          </cell>
          <cell r="H227">
            <v>18872</v>
          </cell>
          <cell r="I227">
            <v>608813</v>
          </cell>
          <cell r="J227">
            <v>815566</v>
          </cell>
        </row>
        <row r="228">
          <cell r="B228">
            <v>141411</v>
          </cell>
          <cell r="C228">
            <v>21725</v>
          </cell>
          <cell r="D228">
            <v>3155</v>
          </cell>
          <cell r="E228">
            <v>9503</v>
          </cell>
          <cell r="F228">
            <v>3327</v>
          </cell>
          <cell r="G228">
            <v>7560</v>
          </cell>
          <cell r="H228">
            <v>14076</v>
          </cell>
          <cell r="I228">
            <v>506423</v>
          </cell>
          <cell r="J228">
            <v>707180</v>
          </cell>
        </row>
        <row r="229">
          <cell r="B229">
            <v>130254</v>
          </cell>
          <cell r="C229">
            <v>24648</v>
          </cell>
          <cell r="D229">
            <v>2696</v>
          </cell>
          <cell r="E229">
            <v>10930</v>
          </cell>
          <cell r="F229">
            <v>5402</v>
          </cell>
          <cell r="G229">
            <v>5901</v>
          </cell>
          <cell r="H229">
            <v>8574</v>
          </cell>
          <cell r="I229">
            <v>508411.89</v>
          </cell>
          <cell r="J229">
            <v>696816.89</v>
          </cell>
        </row>
        <row r="576">
          <cell r="B576">
            <v>7902.4609999999921</v>
          </cell>
          <cell r="C576">
            <v>4686.7509999999947</v>
          </cell>
          <cell r="D576">
            <v>1242.1399999999987</v>
          </cell>
          <cell r="E576">
            <v>1690.1137777777762</v>
          </cell>
          <cell r="F576">
            <v>439.75866666666622</v>
          </cell>
          <cell r="G576">
            <v>820.54211111111022</v>
          </cell>
          <cell r="H576">
            <v>1434.282222222221</v>
          </cell>
          <cell r="I576">
            <v>92497.001666666562</v>
          </cell>
          <cell r="J576">
            <v>110713.05044444432</v>
          </cell>
        </row>
        <row r="577">
          <cell r="B577">
            <v>7948.1957777777698</v>
          </cell>
          <cell r="C577">
            <v>4670.162999999995</v>
          </cell>
          <cell r="D577">
            <v>1244.9543333333322</v>
          </cell>
          <cell r="E577">
            <v>1694.4968888888873</v>
          </cell>
          <cell r="F577">
            <v>434.91899999999953</v>
          </cell>
          <cell r="G577">
            <v>845.1251111111103</v>
          </cell>
          <cell r="H577">
            <v>1448.816666666665</v>
          </cell>
          <cell r="I577">
            <v>92674.173888888807</v>
          </cell>
          <cell r="J577">
            <v>110960.84466666655</v>
          </cell>
        </row>
        <row r="578">
          <cell r="B578">
            <v>8018.2336666666588</v>
          </cell>
          <cell r="C578">
            <v>4763.1886666666614</v>
          </cell>
          <cell r="D578">
            <v>1223.5906666666651</v>
          </cell>
          <cell r="E578">
            <v>1751.2154444444427</v>
          </cell>
          <cell r="F578">
            <v>454.14966666666618</v>
          </cell>
          <cell r="G578">
            <v>870.2741111111103</v>
          </cell>
          <cell r="H578">
            <v>1477.8561111111094</v>
          </cell>
          <cell r="I578">
            <v>93582.098111111016</v>
          </cell>
          <cell r="J578">
            <v>112140.60644444432</v>
          </cell>
        </row>
        <row r="579">
          <cell r="B579">
            <v>8044.9225555555477</v>
          </cell>
          <cell r="C579">
            <v>4718.2575555555513</v>
          </cell>
          <cell r="D579">
            <v>1254.6807777777763</v>
          </cell>
          <cell r="E579">
            <v>1748.6816666666648</v>
          </cell>
          <cell r="F579">
            <v>454.36855555555508</v>
          </cell>
          <cell r="G579">
            <v>884.5323333333323</v>
          </cell>
          <cell r="H579">
            <v>1494.0309999999984</v>
          </cell>
          <cell r="I579">
            <v>94462.976444444343</v>
          </cell>
          <cell r="J579">
            <v>113062.45088888876</v>
          </cell>
        </row>
        <row r="580">
          <cell r="B580">
            <v>8128.2826666666588</v>
          </cell>
          <cell r="C580">
            <v>4746.7416666666622</v>
          </cell>
          <cell r="D580">
            <v>1244.3121111111097</v>
          </cell>
          <cell r="E580">
            <v>1826.6712222222202</v>
          </cell>
          <cell r="F580">
            <v>447.68566666666618</v>
          </cell>
          <cell r="G580">
            <v>898.32711111111018</v>
          </cell>
          <cell r="H580">
            <v>1552.6454444444428</v>
          </cell>
          <cell r="I580">
            <v>94104.267999999895</v>
          </cell>
          <cell r="J580">
            <v>112948.93388888877</v>
          </cell>
        </row>
        <row r="581">
          <cell r="B581">
            <v>8344.4709999999923</v>
          </cell>
          <cell r="C581">
            <v>4806.7533333333286</v>
          </cell>
          <cell r="D581">
            <v>1376.7264444444431</v>
          </cell>
          <cell r="E581">
            <v>1796.3551111111092</v>
          </cell>
          <cell r="F581">
            <v>445.97744444444396</v>
          </cell>
          <cell r="G581">
            <v>935.02444444444336</v>
          </cell>
          <cell r="H581">
            <v>1562.7825555555542</v>
          </cell>
          <cell r="I581">
            <v>94851.238111111001</v>
          </cell>
          <cell r="J581">
            <v>114119.32844444433</v>
          </cell>
        </row>
        <row r="582">
          <cell r="B582">
            <v>8496.903222222214</v>
          </cell>
          <cell r="C582">
            <v>4738.2437777777732</v>
          </cell>
          <cell r="D582">
            <v>1460.0044444444427</v>
          </cell>
          <cell r="E582">
            <v>1755.0104444444428</v>
          </cell>
          <cell r="F582">
            <v>444.38244444444399</v>
          </cell>
          <cell r="G582">
            <v>939.05133333333231</v>
          </cell>
          <cell r="H582">
            <v>1565.8994444444429</v>
          </cell>
          <cell r="I582">
            <v>94819.723777777675</v>
          </cell>
          <cell r="J582">
            <v>114219.21888888878</v>
          </cell>
        </row>
        <row r="583">
          <cell r="B583">
            <v>8591.4603333333253</v>
          </cell>
          <cell r="C583">
            <v>4662.1051111111065</v>
          </cell>
          <cell r="D583">
            <v>1474.656555555554</v>
          </cell>
          <cell r="E583">
            <v>1732.563888888887</v>
          </cell>
          <cell r="F583">
            <v>463.2185555555551</v>
          </cell>
          <cell r="G583">
            <v>959.63677777777673</v>
          </cell>
          <cell r="H583">
            <v>1626.508888888887</v>
          </cell>
          <cell r="I583">
            <v>93979.794777777686</v>
          </cell>
          <cell r="J583">
            <v>113489.94488888877</v>
          </cell>
        </row>
        <row r="584">
          <cell r="B584">
            <v>8813.318444444436</v>
          </cell>
          <cell r="C584">
            <v>4639.0288888888854</v>
          </cell>
          <cell r="D584">
            <v>1480.0083333333318</v>
          </cell>
          <cell r="E584">
            <v>1749.372777777776</v>
          </cell>
          <cell r="F584">
            <v>460.40866666666608</v>
          </cell>
          <cell r="G584">
            <v>980.47566666666557</v>
          </cell>
          <cell r="H584">
            <v>1567.9934444444427</v>
          </cell>
          <cell r="I584">
            <v>93682.847444444342</v>
          </cell>
          <cell r="J584">
            <v>113373.45366666655</v>
          </cell>
        </row>
        <row r="585">
          <cell r="B585">
            <v>8985.9448888888783</v>
          </cell>
          <cell r="C585">
            <v>4702.6105555555514</v>
          </cell>
          <cell r="D585">
            <v>1485.1873333333317</v>
          </cell>
          <cell r="E585">
            <v>1737.3595555555537</v>
          </cell>
          <cell r="F585">
            <v>453.43266666666614</v>
          </cell>
          <cell r="G585">
            <v>1011.2479999999989</v>
          </cell>
          <cell r="H585">
            <v>1559.0789999999984</v>
          </cell>
          <cell r="I585">
            <v>93705.460555555459</v>
          </cell>
          <cell r="J585">
            <v>113640.32255555544</v>
          </cell>
        </row>
        <row r="586">
          <cell r="B586">
            <v>9305.4683333333232</v>
          </cell>
          <cell r="C586">
            <v>4798.8034444444402</v>
          </cell>
          <cell r="D586">
            <v>1556.9593333333316</v>
          </cell>
          <cell r="E586">
            <v>1651.2427777777759</v>
          </cell>
          <cell r="F586">
            <v>451.84688888888843</v>
          </cell>
          <cell r="G586">
            <v>1041.4455555555544</v>
          </cell>
          <cell r="H586">
            <v>1516.2269999999985</v>
          </cell>
          <cell r="I586">
            <v>93532.380888888787</v>
          </cell>
          <cell r="J586">
            <v>113854.3742222221</v>
          </cell>
        </row>
        <row r="587">
          <cell r="B587">
            <v>9494.1171111110998</v>
          </cell>
          <cell r="C587">
            <v>4850.0445555555498</v>
          </cell>
          <cell r="D587">
            <v>1605.9657777777759</v>
          </cell>
          <cell r="E587">
            <v>1676.759888888887</v>
          </cell>
          <cell r="F587">
            <v>454.32766666666623</v>
          </cell>
          <cell r="G587">
            <v>1040.6432222222211</v>
          </cell>
          <cell r="H587">
            <v>1456.7905555555542</v>
          </cell>
          <cell r="I587">
            <v>93521.933444444352</v>
          </cell>
          <cell r="J587">
            <v>114100.58222222212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37">
          <cell r="Z437">
            <v>36368.776897951968</v>
          </cell>
        </row>
        <row r="438">
          <cell r="Z438">
            <v>34587.683908913175</v>
          </cell>
        </row>
        <row r="439">
          <cell r="Z439">
            <v>42190.456442581686</v>
          </cell>
        </row>
        <row r="440">
          <cell r="Z440">
            <v>48385.003655021654</v>
          </cell>
        </row>
        <row r="441">
          <cell r="Z441">
            <v>54508.63358950839</v>
          </cell>
        </row>
        <row r="442">
          <cell r="Z442">
            <v>59208.238001728831</v>
          </cell>
        </row>
        <row r="443">
          <cell r="Z443">
            <v>61327.659591925367</v>
          </cell>
        </row>
        <row r="444">
          <cell r="Z444">
            <v>62174.744995492903</v>
          </cell>
        </row>
        <row r="445">
          <cell r="Z445">
            <v>71616.797088044521</v>
          </cell>
        </row>
        <row r="446">
          <cell r="Z446">
            <v>71966.14933204696</v>
          </cell>
        </row>
        <row r="447">
          <cell r="Z447">
            <v>89400.998159755938</v>
          </cell>
        </row>
        <row r="448">
          <cell r="Z448">
            <v>93587.198452095894</v>
          </cell>
        </row>
        <row r="449">
          <cell r="Z449">
            <v>87739.148938989572</v>
          </cell>
        </row>
        <row r="450">
          <cell r="Z450">
            <v>86002.574398530356</v>
          </cell>
        </row>
        <row r="451">
          <cell r="Z451">
            <v>85889.587549221498</v>
          </cell>
        </row>
        <row r="452">
          <cell r="Z452">
            <v>75599.66142666417</v>
          </cell>
        </row>
        <row r="453">
          <cell r="Z453">
            <v>77625.931659864305</v>
          </cell>
        </row>
        <row r="454">
          <cell r="Z454">
            <v>80839.910921688104</v>
          </cell>
        </row>
        <row r="455">
          <cell r="Z455">
            <v>76348.432527390527</v>
          </cell>
        </row>
        <row r="456">
          <cell r="Z456">
            <v>78954.438008738274</v>
          </cell>
        </row>
        <row r="457">
          <cell r="Z457">
            <v>79214.194862322198</v>
          </cell>
        </row>
        <row r="458">
          <cell r="Z458">
            <v>91109.569988123636</v>
          </cell>
        </row>
        <row r="459">
          <cell r="Z459">
            <v>92754.507347998166</v>
          </cell>
        </row>
        <row r="460">
          <cell r="Z460">
            <v>75704.568366060776</v>
          </cell>
        </row>
        <row r="461">
          <cell r="Z461">
            <v>72616.204367964558</v>
          </cell>
        </row>
        <row r="462">
          <cell r="Z462">
            <v>67746.434350960772</v>
          </cell>
        </row>
        <row r="463">
          <cell r="Z463">
            <v>59284.344155706865</v>
          </cell>
        </row>
        <row r="464">
          <cell r="Z464">
            <v>62206.378685979762</v>
          </cell>
        </row>
        <row r="465">
          <cell r="Z465">
            <v>56299.85260628687</v>
          </cell>
        </row>
        <row r="466">
          <cell r="Z466">
            <v>59282.734433298603</v>
          </cell>
        </row>
        <row r="467">
          <cell r="Z467">
            <v>55640.306800373895</v>
          </cell>
        </row>
        <row r="468">
          <cell r="Z468">
            <v>53284.565453897267</v>
          </cell>
        </row>
        <row r="469">
          <cell r="Z469">
            <v>46219.203513607834</v>
          </cell>
        </row>
        <row r="470">
          <cell r="Z470">
            <v>44948.912360689152</v>
          </cell>
        </row>
        <row r="471">
          <cell r="Z471">
            <v>45409.687790729993</v>
          </cell>
        </row>
        <row r="472">
          <cell r="Z472">
            <v>39566.294632981298</v>
          </cell>
        </row>
        <row r="473">
          <cell r="Z473">
            <v>41128.232774026241</v>
          </cell>
        </row>
        <row r="474">
          <cell r="Z474">
            <v>38335.416257295008</v>
          </cell>
        </row>
        <row r="475">
          <cell r="Z475">
            <v>31693.685355294823</v>
          </cell>
        </row>
        <row r="476">
          <cell r="Z476">
            <v>30185.227048366949</v>
          </cell>
        </row>
        <row r="477">
          <cell r="Z477">
            <v>26923.512146442201</v>
          </cell>
        </row>
        <row r="478">
          <cell r="Z478">
            <v>33758.537333618813</v>
          </cell>
        </row>
        <row r="479">
          <cell r="Z479">
            <v>32284.021065773624</v>
          </cell>
        </row>
        <row r="480">
          <cell r="Z480">
            <v>31107.957531315915</v>
          </cell>
        </row>
        <row r="481">
          <cell r="Z481">
            <v>26660.321303333036</v>
          </cell>
        </row>
        <row r="482">
          <cell r="Z482">
            <v>33009.656015455388</v>
          </cell>
        </row>
        <row r="483">
          <cell r="Z483">
            <v>29645.477970568074</v>
          </cell>
        </row>
        <row r="484">
          <cell r="Z484">
            <v>25209.133438208577</v>
          </cell>
        </row>
        <row r="485">
          <cell r="Z485">
            <v>24769.653483266833</v>
          </cell>
        </row>
        <row r="486">
          <cell r="Z486">
            <v>26691.533273068791</v>
          </cell>
        </row>
        <row r="487">
          <cell r="Z487">
            <v>26478.508527303115</v>
          </cell>
        </row>
        <row r="488">
          <cell r="Z488">
            <v>31299.361921410189</v>
          </cell>
        </row>
        <row r="489">
          <cell r="Z489">
            <v>30852.626751284344</v>
          </cell>
        </row>
        <row r="490">
          <cell r="Z490">
            <v>33311.829599733835</v>
          </cell>
        </row>
        <row r="491">
          <cell r="Z491">
            <v>32021.229716205518</v>
          </cell>
        </row>
        <row r="492">
          <cell r="Z492">
            <v>36835.414436072693</v>
          </cell>
        </row>
        <row r="493">
          <cell r="Z493">
            <v>34857.395388348246</v>
          </cell>
        </row>
        <row r="494">
          <cell r="Z494">
            <v>38323.120376957435</v>
          </cell>
        </row>
        <row r="495">
          <cell r="Z495">
            <v>40468.700367175174</v>
          </cell>
        </row>
        <row r="496">
          <cell r="Z496">
            <v>41625.757482150701</v>
          </cell>
        </row>
        <row r="497">
          <cell r="Z497">
            <v>43652.48604081446</v>
          </cell>
        </row>
        <row r="498">
          <cell r="Z498">
            <v>41902.288728669046</v>
          </cell>
        </row>
        <row r="499">
          <cell r="Z499">
            <v>54189.635565385193</v>
          </cell>
        </row>
        <row r="500">
          <cell r="Z500">
            <v>63146.984088423604</v>
          </cell>
        </row>
        <row r="501">
          <cell r="Z501">
            <v>65573.494071847672</v>
          </cell>
        </row>
        <row r="502">
          <cell r="Z502">
            <v>59539.155019051963</v>
          </cell>
        </row>
        <row r="503">
          <cell r="Z503">
            <v>60876.26613182648</v>
          </cell>
        </row>
        <row r="504">
          <cell r="Z504">
            <v>59139.753876315677</v>
          </cell>
        </row>
        <row r="505">
          <cell r="Z505">
            <v>55341.815972085271</v>
          </cell>
        </row>
        <row r="506">
          <cell r="Z506">
            <v>58142.784439427654</v>
          </cell>
        </row>
        <row r="507">
          <cell r="Z507">
            <v>54870.068518496191</v>
          </cell>
        </row>
        <row r="508">
          <cell r="Z508">
            <v>47001.822655898934</v>
          </cell>
        </row>
        <row r="509">
          <cell r="Z509">
            <v>54301.267965490173</v>
          </cell>
        </row>
        <row r="510">
          <cell r="Z510">
            <v>58015.940866579149</v>
          </cell>
        </row>
        <row r="511">
          <cell r="Z511">
            <v>60135.399449144417</v>
          </cell>
        </row>
        <row r="512">
          <cell r="Z512">
            <v>73262.551679711527</v>
          </cell>
        </row>
        <row r="513">
          <cell r="Z513">
            <v>63668.221025560815</v>
          </cell>
        </row>
        <row r="514">
          <cell r="Z514">
            <v>72039.038228314224</v>
          </cell>
        </row>
        <row r="515">
          <cell r="Z515">
            <v>67806.137418929065</v>
          </cell>
        </row>
        <row r="516">
          <cell r="Z516">
            <v>70918.795381288932</v>
          </cell>
        </row>
        <row r="517">
          <cell r="Z517">
            <v>65301.957027902608</v>
          </cell>
        </row>
        <row r="518">
          <cell r="Z518">
            <v>63152.234967165401</v>
          </cell>
        </row>
        <row r="519">
          <cell r="Z519">
            <v>65286.372083398339</v>
          </cell>
        </row>
        <row r="521">
          <cell r="Z521">
            <v>81584.626447458606</v>
          </cell>
        </row>
        <row r="522">
          <cell r="Z522">
            <v>91247.754494292312</v>
          </cell>
        </row>
        <row r="523">
          <cell r="Z523">
            <v>79239.061432583025</v>
          </cell>
        </row>
        <row r="524">
          <cell r="Z524">
            <v>98824.537777097546</v>
          </cell>
        </row>
        <row r="525">
          <cell r="Z525">
            <v>80198.208551723001</v>
          </cell>
        </row>
        <row r="526">
          <cell r="Z526">
            <v>74365.905953144436</v>
          </cell>
        </row>
        <row r="527">
          <cell r="Z527">
            <v>80448.518855054121</v>
          </cell>
        </row>
        <row r="528">
          <cell r="Z528">
            <v>73054.074664788626</v>
          </cell>
        </row>
        <row r="529">
          <cell r="Z529">
            <v>72134.805128349733</v>
          </cell>
        </row>
        <row r="530">
          <cell r="Z530">
            <v>63523.271441791396</v>
          </cell>
        </row>
        <row r="531">
          <cell r="Z531">
            <v>63901.112424769504</v>
          </cell>
        </row>
        <row r="532">
          <cell r="Z532">
            <v>63048.129153070659</v>
          </cell>
        </row>
        <row r="533">
          <cell r="Z533">
            <v>64828.631350798823</v>
          </cell>
        </row>
        <row r="534">
          <cell r="Z534">
            <v>62394.199584379923</v>
          </cell>
        </row>
        <row r="535">
          <cell r="Z535">
            <v>64492.077910773682</v>
          </cell>
        </row>
        <row r="536">
          <cell r="Z536">
            <v>59014.794978026432</v>
          </cell>
        </row>
        <row r="537">
          <cell r="Z537">
            <v>56654.322803318639</v>
          </cell>
        </row>
        <row r="538">
          <cell r="Z538">
            <v>57102.322499290742</v>
          </cell>
        </row>
        <row r="539">
          <cell r="Z539">
            <v>53923.005318697411</v>
          </cell>
        </row>
        <row r="540">
          <cell r="Z540">
            <v>54002.863981084243</v>
          </cell>
        </row>
        <row r="541">
          <cell r="Z541">
            <v>49234.633615431674</v>
          </cell>
        </row>
        <row r="542">
          <cell r="Z542">
            <v>48939.691141119998</v>
          </cell>
        </row>
        <row r="543">
          <cell r="Z543">
            <v>44958.177940000001</v>
          </cell>
        </row>
        <row r="544">
          <cell r="V544">
            <v>26138.989999999998</v>
          </cell>
          <cell r="W544">
            <v>38946.120000000003</v>
          </cell>
          <cell r="X544">
            <v>26381.040000000005</v>
          </cell>
          <cell r="Y544">
            <v>33518.620000000003</v>
          </cell>
          <cell r="Z544">
            <v>44774.559999999998</v>
          </cell>
          <cell r="AA544">
            <v>30499.309999999998</v>
          </cell>
          <cell r="AB544">
            <v>28080.620000000003</v>
          </cell>
          <cell r="AC544">
            <v>37528.51</v>
          </cell>
        </row>
        <row r="548">
          <cell r="V548">
            <v>33496.839495587541</v>
          </cell>
          <cell r="W548">
            <v>24789.122981537974</v>
          </cell>
          <cell r="X548">
            <v>21434.899141600301</v>
          </cell>
          <cell r="Y548">
            <v>29163.194988101368</v>
          </cell>
          <cell r="Z548">
            <v>39278.286509497499</v>
          </cell>
          <cell r="AA548">
            <v>27217.442921106744</v>
          </cell>
          <cell r="AC548">
            <v>36648.557254979649</v>
          </cell>
        </row>
        <row r="549">
          <cell r="V549">
            <v>37054.087950689587</v>
          </cell>
          <cell r="Z549">
            <v>38862.799054546842</v>
          </cell>
          <cell r="AA549">
            <v>32118.527625134553</v>
          </cell>
          <cell r="AC549">
            <v>35254.419870930033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FACTORES CORRECCIÓN"/>
      <sheetName val="Fecha "/>
      <sheetName val="1.CONSUMO ARGENTINA POR TIPO "/>
      <sheetName val="2.CONSUMO ARGENTINA POR ENVASE"/>
      <sheetName val="CONSUMO EN ARGENTINA POR COLOR"/>
      <sheetName val="CONSUMO DOMESTICO VARIEDAD"/>
      <sheetName val="3.EXPORTACION POR TIPO"/>
      <sheetName val="4.EXPORTACIONES POR ENVASE"/>
      <sheetName val="EXPOR FRACCIONADO POR ENVASE"/>
      <sheetName val="ESPORTACIONES GRANEL"/>
      <sheetName val="5.EXPORTACION MOSTOS"/>
      <sheetName val="6.EXPORTACION VARIETAL"/>
      <sheetName val="EXP TOTAL VINO PAIS"/>
      <sheetName val="EXP FRACCIONADO PAIS"/>
      <sheetName val="EXP GRANEL PAIS"/>
      <sheetName val="EXP ESPUMANTE PAIS"/>
      <sheetName val="EXP MOSTO PAIS"/>
      <sheetName val="8.VENTA TOTAL POR ENVASE - HL"/>
      <sheetName val="VENTAS TOTALES VALOR"/>
      <sheetName val="9.STOCKS"/>
      <sheetName val="10.PRECIO DEL VINO DE TRASLADO"/>
      <sheetName val="11.PRECIO POR VARIETAL CONTADO"/>
      <sheetName val="12.PRECIO POR VARIETAL FINANC."/>
      <sheetName val="ATRACTIVIDAD"/>
      <sheetName val="24.TIPO DE CAMBIO"/>
      <sheetName val="25.MACROECONOMÍA"/>
      <sheetName val="SALARIOS"/>
      <sheetName val="Consumo_Actividad"/>
      <sheetName val="27.VALOR AGREGADO"/>
      <sheetName val="28.SUPERMERCADO"/>
      <sheetName val="PRINCIPALES INDICADORES"/>
      <sheetName val="VENTAS TOTALES"/>
      <sheetName val="EXPORTACIONES POR PAIS"/>
      <sheetName val="VENTA TOTAL ANUAL"/>
      <sheetName val="IMPORTACION MUNDIAL"/>
      <sheetName val="26.ANÁLISIS"/>
      <sheetName val="MALBEC"/>
      <sheetName val="Hoja1"/>
      <sheetName val="PRIORIDADES"/>
      <sheetName val="INICIATIVAS"/>
      <sheetName val="15.IMP BRASIL"/>
      <sheetName val="20.IMP MEXICO"/>
      <sheetName val="22.07 IMP FRANCIA"/>
      <sheetName val="22.02 IMPORTACIONES PERU"/>
      <sheetName val="19.IMP PARAGUAY"/>
      <sheetName val="22.09 IMP IRLANDA"/>
      <sheetName val="22.01 IMP SUECIA"/>
      <sheetName val="CONSUMO DOMESTICO TIPO"/>
    </sheetNames>
    <sheetDataSet>
      <sheetData sheetId="0"/>
      <sheetData sheetId="1">
        <row r="4">
          <cell r="B4">
            <v>23116.19092425596</v>
          </cell>
        </row>
      </sheetData>
      <sheetData sheetId="2"/>
      <sheetData sheetId="3">
        <row r="306">
          <cell r="B306">
            <v>119866.54</v>
          </cell>
        </row>
        <row r="317">
          <cell r="B317">
            <v>120279.86</v>
          </cell>
        </row>
        <row r="318">
          <cell r="B318">
            <v>119917</v>
          </cell>
        </row>
        <row r="319">
          <cell r="B319">
            <v>143456</v>
          </cell>
        </row>
        <row r="320">
          <cell r="B320">
            <v>163416</v>
          </cell>
        </row>
        <row r="321">
          <cell r="B321">
            <v>157102</v>
          </cell>
        </row>
        <row r="322">
          <cell r="B322">
            <v>158170</v>
          </cell>
        </row>
        <row r="323">
          <cell r="B323">
            <v>178451</v>
          </cell>
        </row>
        <row r="324">
          <cell r="B324">
            <v>254623</v>
          </cell>
        </row>
        <row r="325">
          <cell r="B325">
            <v>230808</v>
          </cell>
        </row>
        <row r="326">
          <cell r="B326">
            <v>207304</v>
          </cell>
        </row>
        <row r="327">
          <cell r="B327">
            <v>189270</v>
          </cell>
        </row>
        <row r="328">
          <cell r="B328">
            <v>135153</v>
          </cell>
        </row>
        <row r="329">
          <cell r="B329">
            <v>100559.13</v>
          </cell>
        </row>
        <row r="330">
          <cell r="B330">
            <v>99845</v>
          </cell>
        </row>
        <row r="331">
          <cell r="B331">
            <v>130797</v>
          </cell>
        </row>
        <row r="332">
          <cell r="B332">
            <v>136505</v>
          </cell>
        </row>
        <row r="333">
          <cell r="B333">
            <v>148953</v>
          </cell>
        </row>
        <row r="334">
          <cell r="B334">
            <v>167496</v>
          </cell>
        </row>
        <row r="335">
          <cell r="B335">
            <v>188731</v>
          </cell>
        </row>
        <row r="336">
          <cell r="B336">
            <v>207275</v>
          </cell>
        </row>
        <row r="337">
          <cell r="B337">
            <v>176631</v>
          </cell>
        </row>
        <row r="338">
          <cell r="B338">
            <v>217204</v>
          </cell>
        </row>
        <row r="339">
          <cell r="B339">
            <v>197481</v>
          </cell>
        </row>
        <row r="340">
          <cell r="B340">
            <v>135529</v>
          </cell>
        </row>
        <row r="341">
          <cell r="B341">
            <v>103191</v>
          </cell>
        </row>
        <row r="342">
          <cell r="B342">
            <v>114622</v>
          </cell>
        </row>
        <row r="343">
          <cell r="B343">
            <v>126275</v>
          </cell>
        </row>
        <row r="344">
          <cell r="B344">
            <v>140789</v>
          </cell>
        </row>
        <row r="345">
          <cell r="B345">
            <v>137593</v>
          </cell>
        </row>
        <row r="346">
          <cell r="B346">
            <v>158076</v>
          </cell>
        </row>
        <row r="347">
          <cell r="B347">
            <v>169471</v>
          </cell>
        </row>
        <row r="348">
          <cell r="B348">
            <v>196387</v>
          </cell>
        </row>
        <row r="349">
          <cell r="B349">
            <v>187753</v>
          </cell>
        </row>
        <row r="350">
          <cell r="B350">
            <v>193035</v>
          </cell>
        </row>
        <row r="351">
          <cell r="B351">
            <v>169147</v>
          </cell>
        </row>
        <row r="352">
          <cell r="B352">
            <v>166362</v>
          </cell>
        </row>
        <row r="353">
          <cell r="B353">
            <v>129217</v>
          </cell>
        </row>
        <row r="354">
          <cell r="B354">
            <v>115608</v>
          </cell>
        </row>
        <row r="355">
          <cell r="B355">
            <v>141835</v>
          </cell>
        </row>
        <row r="356">
          <cell r="B356">
            <v>158673</v>
          </cell>
        </row>
        <row r="357">
          <cell r="B357">
            <v>195354</v>
          </cell>
        </row>
        <row r="358">
          <cell r="B358">
            <v>180419</v>
          </cell>
        </row>
        <row r="359">
          <cell r="B359">
            <v>203413</v>
          </cell>
        </row>
        <row r="360">
          <cell r="B360">
            <v>214300</v>
          </cell>
        </row>
        <row r="361">
          <cell r="B361">
            <v>209197</v>
          </cell>
        </row>
        <row r="362">
          <cell r="B362">
            <v>227825</v>
          </cell>
        </row>
        <row r="363">
          <cell r="B363">
            <v>209379</v>
          </cell>
        </row>
        <row r="364">
          <cell r="B364">
            <v>176900</v>
          </cell>
        </row>
        <row r="365">
          <cell r="B365">
            <v>131377</v>
          </cell>
        </row>
        <row r="366">
          <cell r="B366">
            <v>124661</v>
          </cell>
        </row>
        <row r="367">
          <cell r="B367">
            <v>159879</v>
          </cell>
        </row>
        <row r="368">
          <cell r="B368">
            <v>166038</v>
          </cell>
        </row>
        <row r="369">
          <cell r="B369">
            <v>214767</v>
          </cell>
        </row>
        <row r="370">
          <cell r="B370">
            <v>224294</v>
          </cell>
        </row>
        <row r="371">
          <cell r="B371">
            <v>269738</v>
          </cell>
        </row>
        <row r="372">
          <cell r="B372">
            <v>254630</v>
          </cell>
        </row>
        <row r="373">
          <cell r="B373">
            <v>268708</v>
          </cell>
        </row>
        <row r="374">
          <cell r="B374">
            <v>251021</v>
          </cell>
        </row>
        <row r="375">
          <cell r="B375">
            <v>243552</v>
          </cell>
        </row>
        <row r="376">
          <cell r="B376">
            <v>199475</v>
          </cell>
        </row>
        <row r="377">
          <cell r="B377">
            <v>180913</v>
          </cell>
        </row>
        <row r="378">
          <cell r="B378">
            <v>157545</v>
          </cell>
        </row>
        <row r="379">
          <cell r="B379">
            <v>178919</v>
          </cell>
        </row>
        <row r="380">
          <cell r="B380">
            <v>200584</v>
          </cell>
        </row>
        <row r="381">
          <cell r="B381">
            <v>203091</v>
          </cell>
        </row>
        <row r="382">
          <cell r="B382">
            <v>245851</v>
          </cell>
        </row>
        <row r="383">
          <cell r="B383">
            <v>221730</v>
          </cell>
        </row>
        <row r="384">
          <cell r="B384">
            <v>256627</v>
          </cell>
        </row>
        <row r="385">
          <cell r="B385">
            <v>207449</v>
          </cell>
        </row>
        <row r="386">
          <cell r="B386">
            <v>199353</v>
          </cell>
        </row>
        <row r="387">
          <cell r="B387">
            <v>232377</v>
          </cell>
        </row>
        <row r="388">
          <cell r="B388">
            <v>219647</v>
          </cell>
        </row>
        <row r="389">
          <cell r="B389">
            <v>163694</v>
          </cell>
        </row>
        <row r="390">
          <cell r="B390">
            <v>173832</v>
          </cell>
        </row>
        <row r="391">
          <cell r="B391">
            <v>213337</v>
          </cell>
        </row>
        <row r="392">
          <cell r="B392">
            <v>213270</v>
          </cell>
        </row>
        <row r="393">
          <cell r="B393">
            <v>214900</v>
          </cell>
        </row>
        <row r="394">
          <cell r="B394">
            <v>265549</v>
          </cell>
        </row>
        <row r="395">
          <cell r="B395">
            <v>251425</v>
          </cell>
        </row>
        <row r="396">
          <cell r="B396">
            <v>283179</v>
          </cell>
        </row>
        <row r="397">
          <cell r="B397">
            <v>265208</v>
          </cell>
        </row>
        <row r="398">
          <cell r="B398">
            <v>237040</v>
          </cell>
        </row>
        <row r="399">
          <cell r="B399">
            <v>241336</v>
          </cell>
        </row>
        <row r="400">
          <cell r="B400">
            <v>157754</v>
          </cell>
        </row>
        <row r="401">
          <cell r="B401">
            <v>143882</v>
          </cell>
        </row>
        <row r="402">
          <cell r="B402">
            <v>138562</v>
          </cell>
        </row>
        <row r="403">
          <cell r="B403">
            <v>168621</v>
          </cell>
        </row>
        <row r="404">
          <cell r="B404">
            <v>168974</v>
          </cell>
        </row>
        <row r="405">
          <cell r="B405">
            <v>205633</v>
          </cell>
        </row>
        <row r="406">
          <cell r="B406">
            <v>179627</v>
          </cell>
        </row>
        <row r="407">
          <cell r="B407">
            <v>198478</v>
          </cell>
        </row>
        <row r="408">
          <cell r="B408">
            <v>237206</v>
          </cell>
        </row>
        <row r="409">
          <cell r="B409">
            <v>225941</v>
          </cell>
        </row>
        <row r="410">
          <cell r="B410">
            <v>218833</v>
          </cell>
        </row>
        <row r="411">
          <cell r="B411">
            <v>218248</v>
          </cell>
        </row>
        <row r="412">
          <cell r="B412">
            <v>166924</v>
          </cell>
        </row>
        <row r="413">
          <cell r="B413">
            <v>121046</v>
          </cell>
        </row>
        <row r="414">
          <cell r="B414">
            <v>139244</v>
          </cell>
        </row>
        <row r="415">
          <cell r="B415">
            <v>147433</v>
          </cell>
        </row>
        <row r="416">
          <cell r="B416">
            <v>179559</v>
          </cell>
        </row>
        <row r="417">
          <cell r="B417">
            <v>263082</v>
          </cell>
        </row>
        <row r="418">
          <cell r="B418">
            <v>159318</v>
          </cell>
        </row>
        <row r="419">
          <cell r="B419">
            <v>218441</v>
          </cell>
        </row>
        <row r="420">
          <cell r="B420">
            <v>232133</v>
          </cell>
        </row>
        <row r="421">
          <cell r="B421">
            <v>231845</v>
          </cell>
        </row>
        <row r="422">
          <cell r="B422">
            <v>191731</v>
          </cell>
        </row>
        <row r="423">
          <cell r="B423">
            <v>206330</v>
          </cell>
        </row>
        <row r="424">
          <cell r="B424">
            <v>151659</v>
          </cell>
        </row>
        <row r="425">
          <cell r="B425">
            <v>145138</v>
          </cell>
        </row>
        <row r="426">
          <cell r="B426">
            <v>132531</v>
          </cell>
        </row>
        <row r="427">
          <cell r="B427">
            <v>168946</v>
          </cell>
        </row>
        <row r="428">
          <cell r="B428">
            <v>209985</v>
          </cell>
        </row>
        <row r="429">
          <cell r="B429">
            <v>263635</v>
          </cell>
        </row>
      </sheetData>
      <sheetData sheetId="4">
        <row r="306">
          <cell r="B306">
            <v>28929.5</v>
          </cell>
        </row>
      </sheetData>
      <sheetData sheetId="5">
        <row r="305">
          <cell r="N305">
            <v>741563.34</v>
          </cell>
        </row>
      </sheetData>
      <sheetData sheetId="6">
        <row r="113">
          <cell r="B113">
            <v>43258</v>
          </cell>
        </row>
      </sheetData>
      <sheetData sheetId="7">
        <row r="306">
          <cell r="B306">
            <v>33439.85</v>
          </cell>
          <cell r="C306">
            <v>160512.89000000001</v>
          </cell>
          <cell r="D306">
            <v>2662.36</v>
          </cell>
          <cell r="F306">
            <v>196744.97</v>
          </cell>
        </row>
        <row r="307">
          <cell r="B307">
            <v>66131.67</v>
          </cell>
          <cell r="C307">
            <v>214475.77</v>
          </cell>
          <cell r="D307">
            <v>2195.21</v>
          </cell>
          <cell r="F307">
            <v>283103.21999999997</v>
          </cell>
        </row>
        <row r="308">
          <cell r="B308">
            <v>27231.3</v>
          </cell>
          <cell r="C308">
            <v>217316.22</v>
          </cell>
          <cell r="D308">
            <v>2204.02</v>
          </cell>
          <cell r="F308">
            <v>247115.95</v>
          </cell>
        </row>
        <row r="309">
          <cell r="B309">
            <v>27492.58000000002</v>
          </cell>
          <cell r="C309">
            <v>179322.5</v>
          </cell>
          <cell r="D309">
            <v>1516.66</v>
          </cell>
          <cell r="F309">
            <v>208681.51</v>
          </cell>
        </row>
        <row r="310">
          <cell r="B310">
            <v>44438.47</v>
          </cell>
          <cell r="C310">
            <v>207338.97</v>
          </cell>
          <cell r="D310">
            <v>2239.77</v>
          </cell>
          <cell r="F310">
            <v>254298.28</v>
          </cell>
        </row>
        <row r="311">
          <cell r="B311">
            <v>24293.18</v>
          </cell>
          <cell r="C311">
            <v>168037.25</v>
          </cell>
          <cell r="D311">
            <v>5272.24</v>
          </cell>
          <cell r="F311">
            <v>197713.6</v>
          </cell>
        </row>
        <row r="312">
          <cell r="B312">
            <v>27116.2</v>
          </cell>
          <cell r="C312">
            <v>178499.82</v>
          </cell>
          <cell r="D312">
            <v>4467.1499999999996</v>
          </cell>
          <cell r="F312">
            <v>210220.9</v>
          </cell>
        </row>
        <row r="313">
          <cell r="B313">
            <v>22895.5</v>
          </cell>
          <cell r="C313">
            <v>191000.62</v>
          </cell>
          <cell r="D313">
            <v>4301.91</v>
          </cell>
          <cell r="F313">
            <v>218306.44</v>
          </cell>
        </row>
        <row r="314">
          <cell r="B314">
            <v>25485.27</v>
          </cell>
          <cell r="C314">
            <v>190394.58</v>
          </cell>
          <cell r="D314">
            <v>2592.84</v>
          </cell>
          <cell r="F314">
            <v>218540.59</v>
          </cell>
        </row>
        <row r="315">
          <cell r="B315">
            <v>27466.19</v>
          </cell>
          <cell r="C315">
            <v>156870.53</v>
          </cell>
          <cell r="D315">
            <v>3128.09</v>
          </cell>
          <cell r="F315">
            <v>187658.97</v>
          </cell>
        </row>
        <row r="316">
          <cell r="B316">
            <v>30283.65</v>
          </cell>
          <cell r="C316">
            <v>172479.91</v>
          </cell>
          <cell r="D316">
            <v>2846.44</v>
          </cell>
          <cell r="F316">
            <v>205740.95</v>
          </cell>
        </row>
        <row r="317">
          <cell r="B317">
            <v>20822.68</v>
          </cell>
          <cell r="C317">
            <v>166248</v>
          </cell>
          <cell r="D317">
            <v>1484.36</v>
          </cell>
          <cell r="F317">
            <v>188609.49</v>
          </cell>
        </row>
        <row r="318">
          <cell r="B318">
            <v>28692.71</v>
          </cell>
          <cell r="C318">
            <v>168014</v>
          </cell>
          <cell r="D318">
            <v>1438.24</v>
          </cell>
          <cell r="F318">
            <v>198237</v>
          </cell>
        </row>
        <row r="319">
          <cell r="B319">
            <v>28578.92</v>
          </cell>
          <cell r="C319">
            <v>191523.55</v>
          </cell>
          <cell r="D319">
            <v>1909.65</v>
          </cell>
          <cell r="F319">
            <v>222148</v>
          </cell>
        </row>
        <row r="320">
          <cell r="B320">
            <v>35871.79</v>
          </cell>
          <cell r="C320">
            <v>188382.98</v>
          </cell>
          <cell r="D320">
            <v>1909.33</v>
          </cell>
          <cell r="F320">
            <v>226186.3</v>
          </cell>
        </row>
        <row r="321">
          <cell r="B321">
            <v>51009.37</v>
          </cell>
          <cell r="C321">
            <v>180866.78</v>
          </cell>
          <cell r="D321">
            <v>2083.4699999999998</v>
          </cell>
          <cell r="F321">
            <v>234044</v>
          </cell>
        </row>
        <row r="322">
          <cell r="B322">
            <v>35933.24</v>
          </cell>
          <cell r="C322">
            <v>158310.1</v>
          </cell>
          <cell r="D322">
            <v>1593.41</v>
          </cell>
          <cell r="F322">
            <v>195919.57</v>
          </cell>
        </row>
        <row r="323">
          <cell r="B323">
            <v>35175.96</v>
          </cell>
          <cell r="C323">
            <v>155695</v>
          </cell>
          <cell r="D323">
            <v>2411.7800000000002</v>
          </cell>
          <cell r="F323">
            <v>193389</v>
          </cell>
        </row>
        <row r="324">
          <cell r="B324">
            <v>46197.31</v>
          </cell>
          <cell r="C324">
            <v>237238</v>
          </cell>
          <cell r="D324">
            <v>4465.57</v>
          </cell>
          <cell r="F324">
            <v>288048</v>
          </cell>
        </row>
        <row r="325">
          <cell r="B325">
            <v>29800.67</v>
          </cell>
          <cell r="C325">
            <v>185846</v>
          </cell>
          <cell r="D325">
            <v>2336.9499999999998</v>
          </cell>
          <cell r="F325">
            <v>218070</v>
          </cell>
        </row>
        <row r="326">
          <cell r="B326">
            <v>28359</v>
          </cell>
          <cell r="C326">
            <v>197397</v>
          </cell>
          <cell r="D326">
            <v>4406</v>
          </cell>
          <cell r="F326">
            <v>230256</v>
          </cell>
        </row>
        <row r="327">
          <cell r="B327">
            <v>22097</v>
          </cell>
          <cell r="C327">
            <v>156688</v>
          </cell>
          <cell r="D327">
            <v>3784</v>
          </cell>
          <cell r="F327">
            <v>182727</v>
          </cell>
        </row>
        <row r="328">
          <cell r="B328">
            <v>25965</v>
          </cell>
          <cell r="C328">
            <v>190950</v>
          </cell>
          <cell r="D328">
            <v>3423</v>
          </cell>
          <cell r="F328">
            <v>220443</v>
          </cell>
        </row>
        <row r="329">
          <cell r="B329">
            <v>21286</v>
          </cell>
          <cell r="C329">
            <v>176236</v>
          </cell>
          <cell r="D329">
            <v>1735</v>
          </cell>
          <cell r="F329">
            <v>199481</v>
          </cell>
        </row>
        <row r="330">
          <cell r="B330">
            <v>12083</v>
          </cell>
          <cell r="C330">
            <v>120164</v>
          </cell>
          <cell r="D330">
            <v>1522</v>
          </cell>
          <cell r="F330">
            <v>133871</v>
          </cell>
        </row>
        <row r="331">
          <cell r="B331">
            <v>18995</v>
          </cell>
          <cell r="C331">
            <v>160266</v>
          </cell>
          <cell r="D331">
            <v>2381</v>
          </cell>
          <cell r="F331">
            <v>181866</v>
          </cell>
        </row>
        <row r="332">
          <cell r="B332">
            <v>21250</v>
          </cell>
          <cell r="C332">
            <v>151463</v>
          </cell>
          <cell r="D332">
            <v>2233</v>
          </cell>
          <cell r="F332">
            <v>174998</v>
          </cell>
        </row>
        <row r="333">
          <cell r="B333">
            <v>20102</v>
          </cell>
          <cell r="C333">
            <v>156912</v>
          </cell>
          <cell r="D333">
            <v>3243</v>
          </cell>
          <cell r="F333">
            <v>180334</v>
          </cell>
        </row>
        <row r="334">
          <cell r="B334">
            <v>28817</v>
          </cell>
          <cell r="C334">
            <v>174757</v>
          </cell>
          <cell r="D334">
            <v>2472</v>
          </cell>
          <cell r="F334">
            <v>206139</v>
          </cell>
        </row>
        <row r="335">
          <cell r="B335">
            <v>23031</v>
          </cell>
          <cell r="C335">
            <v>162925</v>
          </cell>
          <cell r="D335">
            <v>2125</v>
          </cell>
          <cell r="F335">
            <v>188133</v>
          </cell>
        </row>
        <row r="336">
          <cell r="B336">
            <v>31238</v>
          </cell>
          <cell r="C336">
            <v>206068</v>
          </cell>
          <cell r="D336">
            <v>3686</v>
          </cell>
          <cell r="F336">
            <v>241057</v>
          </cell>
        </row>
        <row r="337">
          <cell r="B337">
            <v>23985</v>
          </cell>
          <cell r="C337">
            <v>154472</v>
          </cell>
          <cell r="D337">
            <v>3304</v>
          </cell>
          <cell r="F337">
            <v>181824</v>
          </cell>
        </row>
        <row r="338">
          <cell r="B338">
            <v>17835</v>
          </cell>
          <cell r="C338">
            <v>178100</v>
          </cell>
          <cell r="D338">
            <v>4364</v>
          </cell>
          <cell r="F338">
            <v>200336</v>
          </cell>
        </row>
        <row r="339">
          <cell r="B339">
            <v>20132</v>
          </cell>
          <cell r="C339">
            <v>150903</v>
          </cell>
          <cell r="D339">
            <v>2821</v>
          </cell>
          <cell r="F339">
            <v>173860</v>
          </cell>
        </row>
        <row r="340">
          <cell r="B340">
            <v>17072</v>
          </cell>
          <cell r="C340">
            <v>150994</v>
          </cell>
          <cell r="D340">
            <v>2640</v>
          </cell>
          <cell r="F340">
            <v>170718</v>
          </cell>
        </row>
        <row r="341">
          <cell r="B341">
            <v>19590</v>
          </cell>
          <cell r="C341">
            <v>136394</v>
          </cell>
          <cell r="D341">
            <v>1513</v>
          </cell>
          <cell r="F341">
            <v>157519</v>
          </cell>
        </row>
        <row r="342">
          <cell r="B342">
            <v>13175</v>
          </cell>
          <cell r="C342">
            <v>134302</v>
          </cell>
          <cell r="D342">
            <v>1245</v>
          </cell>
          <cell r="F342">
            <v>148734</v>
          </cell>
        </row>
        <row r="343">
          <cell r="B343">
            <v>25513</v>
          </cell>
          <cell r="C343">
            <v>152233</v>
          </cell>
          <cell r="D343">
            <v>2784</v>
          </cell>
          <cell r="F343">
            <v>180543</v>
          </cell>
        </row>
        <row r="344">
          <cell r="B344">
            <v>35542</v>
          </cell>
          <cell r="C344">
            <v>144247</v>
          </cell>
          <cell r="D344">
            <v>3255</v>
          </cell>
          <cell r="F344">
            <v>183056</v>
          </cell>
        </row>
        <row r="345">
          <cell r="B345">
            <v>36366</v>
          </cell>
          <cell r="C345">
            <v>159255</v>
          </cell>
          <cell r="D345">
            <v>3447</v>
          </cell>
          <cell r="F345">
            <v>199083</v>
          </cell>
        </row>
        <row r="346">
          <cell r="B346">
            <v>25614</v>
          </cell>
          <cell r="C346">
            <v>145319</v>
          </cell>
          <cell r="D346">
            <v>2150</v>
          </cell>
          <cell r="F346">
            <v>173089</v>
          </cell>
        </row>
        <row r="347">
          <cell r="B347">
            <v>51835</v>
          </cell>
          <cell r="C347">
            <v>185583</v>
          </cell>
          <cell r="D347">
            <v>3269</v>
          </cell>
          <cell r="F347">
            <v>240763</v>
          </cell>
        </row>
        <row r="348">
          <cell r="B348">
            <v>161542</v>
          </cell>
          <cell r="C348">
            <v>194867</v>
          </cell>
          <cell r="D348">
            <v>3997</v>
          </cell>
          <cell r="F348">
            <v>360443</v>
          </cell>
        </row>
        <row r="349">
          <cell r="B349">
            <v>176341</v>
          </cell>
          <cell r="C349">
            <v>144673</v>
          </cell>
          <cell r="D349">
            <v>2838</v>
          </cell>
          <cell r="F349">
            <v>323927</v>
          </cell>
        </row>
        <row r="350">
          <cell r="B350">
            <v>140895</v>
          </cell>
          <cell r="C350">
            <v>188001</v>
          </cell>
          <cell r="D350">
            <v>4157</v>
          </cell>
          <cell r="F350">
            <v>334333</v>
          </cell>
        </row>
        <row r="351">
          <cell r="B351">
            <v>64917</v>
          </cell>
          <cell r="C351">
            <v>162476</v>
          </cell>
          <cell r="D351">
            <v>3508</v>
          </cell>
          <cell r="F351">
            <v>230949</v>
          </cell>
        </row>
        <row r="352">
          <cell r="B352">
            <v>48912</v>
          </cell>
          <cell r="C352">
            <v>169680</v>
          </cell>
          <cell r="D352">
            <v>2531</v>
          </cell>
          <cell r="F352">
            <v>221133</v>
          </cell>
        </row>
        <row r="353">
          <cell r="B353">
            <v>95690</v>
          </cell>
          <cell r="C353">
            <v>167699</v>
          </cell>
          <cell r="D353">
            <v>1992</v>
          </cell>
          <cell r="F353">
            <v>265391</v>
          </cell>
        </row>
        <row r="354">
          <cell r="B354">
            <v>48458</v>
          </cell>
          <cell r="C354">
            <v>153057</v>
          </cell>
          <cell r="D354">
            <v>1472</v>
          </cell>
          <cell r="F354">
            <v>202993</v>
          </cell>
        </row>
        <row r="355">
          <cell r="B355">
            <v>58507</v>
          </cell>
          <cell r="C355">
            <v>161937</v>
          </cell>
          <cell r="D355">
            <v>1898</v>
          </cell>
          <cell r="F355">
            <v>222373</v>
          </cell>
        </row>
        <row r="356">
          <cell r="B356">
            <v>45597</v>
          </cell>
          <cell r="C356">
            <v>178681</v>
          </cell>
          <cell r="D356">
            <v>2345</v>
          </cell>
          <cell r="F356">
            <v>226630</v>
          </cell>
        </row>
        <row r="357">
          <cell r="B357">
            <v>48694</v>
          </cell>
          <cell r="C357">
            <v>184449</v>
          </cell>
          <cell r="D357">
            <v>2242</v>
          </cell>
          <cell r="F357">
            <v>235565</v>
          </cell>
        </row>
        <row r="358">
          <cell r="B358">
            <v>66717</v>
          </cell>
          <cell r="C358">
            <v>145085</v>
          </cell>
          <cell r="D358">
            <v>2572</v>
          </cell>
          <cell r="F358">
            <v>214401</v>
          </cell>
        </row>
        <row r="359">
          <cell r="B359">
            <v>73025</v>
          </cell>
          <cell r="C359">
            <v>180444</v>
          </cell>
          <cell r="D359">
            <v>3087</v>
          </cell>
          <cell r="F359">
            <v>256564</v>
          </cell>
        </row>
        <row r="360">
          <cell r="B360">
            <v>85577</v>
          </cell>
          <cell r="C360">
            <v>214626</v>
          </cell>
          <cell r="D360">
            <v>3264</v>
          </cell>
          <cell r="F360">
            <v>303509</v>
          </cell>
        </row>
        <row r="361">
          <cell r="B361">
            <v>87983</v>
          </cell>
          <cell r="C361">
            <v>155912</v>
          </cell>
          <cell r="D361">
            <v>3086</v>
          </cell>
          <cell r="F361">
            <v>246998</v>
          </cell>
        </row>
        <row r="362">
          <cell r="B362">
            <v>99265</v>
          </cell>
          <cell r="C362">
            <v>209139</v>
          </cell>
          <cell r="D362">
            <v>5217</v>
          </cell>
          <cell r="F362">
            <v>313635</v>
          </cell>
        </row>
        <row r="363">
          <cell r="B363">
            <v>90578</v>
          </cell>
          <cell r="C363">
            <v>172599</v>
          </cell>
          <cell r="D363">
            <v>2908</v>
          </cell>
          <cell r="F363">
            <v>266104</v>
          </cell>
        </row>
        <row r="364">
          <cell r="B364">
            <v>180754</v>
          </cell>
          <cell r="C364">
            <v>187181</v>
          </cell>
          <cell r="D364">
            <v>2612</v>
          </cell>
          <cell r="F364">
            <v>370557</v>
          </cell>
        </row>
        <row r="365">
          <cell r="B365">
            <v>232866</v>
          </cell>
          <cell r="C365">
            <v>198832</v>
          </cell>
          <cell r="D365">
            <v>1759</v>
          </cell>
          <cell r="F365">
            <v>433484</v>
          </cell>
        </row>
        <row r="366">
          <cell r="B366">
            <v>236928</v>
          </cell>
          <cell r="C366">
            <v>178011</v>
          </cell>
          <cell r="D366">
            <v>1778</v>
          </cell>
          <cell r="F366">
            <v>416737</v>
          </cell>
        </row>
        <row r="367">
          <cell r="B367">
            <v>128647</v>
          </cell>
          <cell r="C367">
            <v>167310</v>
          </cell>
          <cell r="D367">
            <v>1564</v>
          </cell>
          <cell r="F367">
            <v>297540</v>
          </cell>
        </row>
        <row r="368">
          <cell r="B368">
            <v>93558</v>
          </cell>
          <cell r="C368">
            <v>205623</v>
          </cell>
          <cell r="D368">
            <v>3135</v>
          </cell>
          <cell r="F368">
            <v>302320</v>
          </cell>
        </row>
        <row r="369">
          <cell r="B369">
            <v>103801</v>
          </cell>
          <cell r="C369">
            <v>217027</v>
          </cell>
          <cell r="D369">
            <v>1932</v>
          </cell>
          <cell r="F369">
            <v>322777</v>
          </cell>
        </row>
        <row r="370">
          <cell r="B370">
            <v>86933</v>
          </cell>
          <cell r="C370">
            <v>205385</v>
          </cell>
          <cell r="D370">
            <v>1111</v>
          </cell>
          <cell r="F370">
            <v>293431</v>
          </cell>
        </row>
        <row r="371">
          <cell r="B371">
            <v>84066</v>
          </cell>
          <cell r="C371">
            <v>251681</v>
          </cell>
          <cell r="D371">
            <v>2283</v>
          </cell>
          <cell r="F371">
            <v>338053</v>
          </cell>
        </row>
        <row r="372">
          <cell r="B372">
            <v>80995</v>
          </cell>
          <cell r="C372">
            <v>245167</v>
          </cell>
          <cell r="D372">
            <v>2174</v>
          </cell>
          <cell r="F372">
            <v>328342</v>
          </cell>
        </row>
        <row r="373">
          <cell r="B373">
            <v>77629</v>
          </cell>
          <cell r="C373">
            <v>236497</v>
          </cell>
          <cell r="D373">
            <v>2902</v>
          </cell>
          <cell r="F373">
            <v>317055</v>
          </cell>
        </row>
        <row r="374">
          <cell r="B374">
            <v>63704</v>
          </cell>
          <cell r="C374">
            <v>249026</v>
          </cell>
          <cell r="D374">
            <v>5224</v>
          </cell>
          <cell r="F374">
            <v>317974</v>
          </cell>
        </row>
        <row r="375">
          <cell r="B375">
            <v>101963</v>
          </cell>
          <cell r="C375">
            <v>213797</v>
          </cell>
          <cell r="D375">
            <v>3782</v>
          </cell>
          <cell r="F375">
            <v>319552</v>
          </cell>
        </row>
        <row r="376">
          <cell r="B376">
            <v>64121</v>
          </cell>
          <cell r="C376">
            <v>194870</v>
          </cell>
          <cell r="D376">
            <v>2250</v>
          </cell>
          <cell r="F376">
            <v>261258</v>
          </cell>
        </row>
        <row r="377">
          <cell r="B377">
            <v>39208</v>
          </cell>
          <cell r="C377">
            <v>191517</v>
          </cell>
          <cell r="D377">
            <v>2185</v>
          </cell>
          <cell r="F377">
            <v>232972</v>
          </cell>
        </row>
        <row r="378">
          <cell r="B378">
            <v>55067</v>
          </cell>
          <cell r="C378">
            <v>198508</v>
          </cell>
          <cell r="D378">
            <v>1871</v>
          </cell>
          <cell r="F378">
            <v>255521</v>
          </cell>
        </row>
        <row r="379">
          <cell r="B379">
            <v>71423</v>
          </cell>
          <cell r="C379">
            <v>233721</v>
          </cell>
          <cell r="D379">
            <v>2433</v>
          </cell>
          <cell r="F379">
            <v>307589</v>
          </cell>
        </row>
        <row r="380">
          <cell r="B380">
            <v>97689</v>
          </cell>
          <cell r="C380">
            <v>215047</v>
          </cell>
          <cell r="D380">
            <v>2010</v>
          </cell>
          <cell r="F380">
            <v>314746</v>
          </cell>
        </row>
        <row r="381">
          <cell r="B381">
            <v>82930</v>
          </cell>
          <cell r="C381">
            <v>225155</v>
          </cell>
          <cell r="D381">
            <v>2422</v>
          </cell>
          <cell r="F381">
            <v>310516</v>
          </cell>
        </row>
        <row r="382">
          <cell r="B382">
            <v>83935</v>
          </cell>
          <cell r="C382">
            <v>229326</v>
          </cell>
          <cell r="D382">
            <v>2782</v>
          </cell>
          <cell r="F382">
            <v>316060</v>
          </cell>
        </row>
        <row r="383">
          <cell r="B383">
            <v>46594</v>
          </cell>
          <cell r="C383">
            <v>222067</v>
          </cell>
          <cell r="D383">
            <v>3620</v>
          </cell>
          <cell r="F383">
            <v>272283</v>
          </cell>
        </row>
        <row r="384">
          <cell r="B384">
            <v>53740</v>
          </cell>
          <cell r="C384">
            <v>216171</v>
          </cell>
          <cell r="D384">
            <v>5053</v>
          </cell>
          <cell r="F384">
            <v>274965</v>
          </cell>
        </row>
        <row r="385">
          <cell r="B385">
            <v>44880</v>
          </cell>
          <cell r="C385">
            <v>219673</v>
          </cell>
          <cell r="D385">
            <v>5909</v>
          </cell>
          <cell r="F385">
            <v>270735</v>
          </cell>
        </row>
        <row r="386">
          <cell r="B386">
            <v>40849</v>
          </cell>
          <cell r="C386">
            <v>214242</v>
          </cell>
          <cell r="D386">
            <v>5190</v>
          </cell>
          <cell r="F386">
            <v>260360</v>
          </cell>
        </row>
        <row r="387">
          <cell r="B387">
            <v>54658</v>
          </cell>
          <cell r="C387">
            <v>226393</v>
          </cell>
          <cell r="D387">
            <v>5939</v>
          </cell>
          <cell r="F387">
            <v>287127</v>
          </cell>
        </row>
        <row r="388">
          <cell r="B388">
            <v>27158</v>
          </cell>
          <cell r="C388">
            <v>229781</v>
          </cell>
          <cell r="D388">
            <v>3138</v>
          </cell>
          <cell r="F388">
            <v>260084</v>
          </cell>
        </row>
        <row r="389">
          <cell r="B389">
            <v>25014</v>
          </cell>
          <cell r="C389">
            <v>152569</v>
          </cell>
          <cell r="D389">
            <v>2797</v>
          </cell>
          <cell r="F389">
            <v>180380</v>
          </cell>
        </row>
        <row r="390">
          <cell r="B390">
            <v>29693</v>
          </cell>
          <cell r="C390">
            <v>184118</v>
          </cell>
          <cell r="D390">
            <v>2061</v>
          </cell>
          <cell r="F390">
            <v>215871</v>
          </cell>
        </row>
        <row r="391">
          <cell r="B391">
            <v>35994</v>
          </cell>
          <cell r="C391">
            <v>215962</v>
          </cell>
          <cell r="D391">
            <v>4969</v>
          </cell>
          <cell r="F391">
            <v>256933</v>
          </cell>
        </row>
        <row r="392">
          <cell r="B392">
            <v>32122</v>
          </cell>
          <cell r="C392">
            <v>217603</v>
          </cell>
          <cell r="D392">
            <v>4345</v>
          </cell>
          <cell r="F392">
            <v>254075</v>
          </cell>
        </row>
        <row r="393">
          <cell r="B393">
            <v>40352</v>
          </cell>
          <cell r="C393">
            <v>192044</v>
          </cell>
          <cell r="D393">
            <v>4389</v>
          </cell>
          <cell r="F393">
            <v>236815</v>
          </cell>
        </row>
        <row r="394">
          <cell r="B394">
            <v>37399</v>
          </cell>
          <cell r="C394">
            <v>219008</v>
          </cell>
          <cell r="D394">
            <v>4390</v>
          </cell>
          <cell r="F394">
            <v>260809</v>
          </cell>
        </row>
        <row r="395">
          <cell r="B395">
            <v>24690</v>
          </cell>
          <cell r="C395">
            <v>156350</v>
          </cell>
          <cell r="D395">
            <v>4956</v>
          </cell>
          <cell r="F395">
            <v>186003</v>
          </cell>
        </row>
        <row r="396">
          <cell r="B396">
            <v>26743</v>
          </cell>
          <cell r="C396">
            <v>219497</v>
          </cell>
          <cell r="D396">
            <v>7488</v>
          </cell>
          <cell r="F396">
            <v>253767</v>
          </cell>
        </row>
        <row r="397">
          <cell r="B397">
            <v>21872</v>
          </cell>
          <cell r="C397">
            <v>209798</v>
          </cell>
          <cell r="D397">
            <v>8169</v>
          </cell>
          <cell r="F397">
            <v>239890</v>
          </cell>
        </row>
        <row r="398">
          <cell r="B398">
            <v>19659</v>
          </cell>
          <cell r="C398">
            <v>175050</v>
          </cell>
          <cell r="D398">
            <v>7861</v>
          </cell>
          <cell r="F398">
            <v>202639</v>
          </cell>
        </row>
        <row r="399">
          <cell r="B399">
            <v>21640</v>
          </cell>
          <cell r="C399">
            <v>161242</v>
          </cell>
          <cell r="D399">
            <v>6320</v>
          </cell>
          <cell r="F399">
            <v>189221</v>
          </cell>
        </row>
        <row r="400">
          <cell r="B400">
            <v>20667</v>
          </cell>
          <cell r="C400">
            <v>152625</v>
          </cell>
          <cell r="D400">
            <v>2912</v>
          </cell>
          <cell r="F400">
            <v>176258</v>
          </cell>
        </row>
        <row r="401">
          <cell r="B401">
            <v>14094</v>
          </cell>
          <cell r="C401">
            <v>137715</v>
          </cell>
          <cell r="D401">
            <v>3897</v>
          </cell>
          <cell r="F401">
            <v>155713</v>
          </cell>
        </row>
        <row r="402">
          <cell r="B402">
            <v>13938</v>
          </cell>
          <cell r="C402">
            <v>131978</v>
          </cell>
          <cell r="D402">
            <v>3700</v>
          </cell>
          <cell r="F402">
            <v>149616</v>
          </cell>
        </row>
        <row r="403">
          <cell r="B403">
            <v>12362</v>
          </cell>
          <cell r="C403">
            <v>175819</v>
          </cell>
          <cell r="D403">
            <v>2454</v>
          </cell>
          <cell r="F403">
            <v>190658</v>
          </cell>
        </row>
        <row r="404">
          <cell r="B404">
            <v>9818</v>
          </cell>
          <cell r="C404">
            <v>140496</v>
          </cell>
          <cell r="D404">
            <v>2453</v>
          </cell>
          <cell r="F404">
            <v>152783</v>
          </cell>
        </row>
        <row r="405">
          <cell r="B405">
            <v>10961</v>
          </cell>
          <cell r="C405">
            <v>163064</v>
          </cell>
          <cell r="D405">
            <v>2200</v>
          </cell>
          <cell r="F405">
            <v>176241</v>
          </cell>
        </row>
        <row r="406">
          <cell r="B406">
            <v>12765</v>
          </cell>
          <cell r="C406">
            <v>133692</v>
          </cell>
          <cell r="D406">
            <v>3045</v>
          </cell>
          <cell r="F406">
            <v>149508</v>
          </cell>
        </row>
        <row r="407">
          <cell r="B407">
            <v>17071</v>
          </cell>
          <cell r="C407">
            <v>147717</v>
          </cell>
          <cell r="D407">
            <v>5096</v>
          </cell>
          <cell r="F407">
            <v>169891</v>
          </cell>
        </row>
        <row r="408">
          <cell r="B408">
            <v>16760</v>
          </cell>
          <cell r="C408">
            <v>168438</v>
          </cell>
          <cell r="D408">
            <v>3409</v>
          </cell>
          <cell r="F408">
            <v>188608</v>
          </cell>
        </row>
        <row r="409">
          <cell r="B409">
            <v>21491</v>
          </cell>
          <cell r="C409">
            <v>159771</v>
          </cell>
          <cell r="D409">
            <v>5418</v>
          </cell>
          <cell r="F409">
            <v>186757</v>
          </cell>
        </row>
        <row r="410">
          <cell r="B410">
            <v>21926</v>
          </cell>
          <cell r="C410">
            <v>154333</v>
          </cell>
          <cell r="D410">
            <v>3714</v>
          </cell>
          <cell r="F410">
            <v>180520</v>
          </cell>
        </row>
        <row r="411">
          <cell r="B411">
            <v>15369</v>
          </cell>
          <cell r="C411">
            <v>139969</v>
          </cell>
          <cell r="D411">
            <v>4319</v>
          </cell>
          <cell r="F411">
            <v>159665</v>
          </cell>
        </row>
        <row r="412">
          <cell r="B412">
            <v>12469</v>
          </cell>
          <cell r="C412">
            <v>150940</v>
          </cell>
          <cell r="D412">
            <v>4043</v>
          </cell>
          <cell r="F412">
            <v>167452</v>
          </cell>
        </row>
        <row r="413">
          <cell r="B413">
            <v>11590</v>
          </cell>
          <cell r="C413">
            <v>121584</v>
          </cell>
          <cell r="D413">
            <v>3124</v>
          </cell>
          <cell r="F413">
            <v>138196</v>
          </cell>
        </row>
        <row r="414">
          <cell r="B414">
            <v>8827</v>
          </cell>
          <cell r="C414">
            <v>131414</v>
          </cell>
          <cell r="D414">
            <v>1773</v>
          </cell>
          <cell r="F414">
            <v>142024</v>
          </cell>
        </row>
        <row r="415">
          <cell r="B415">
            <v>15123</v>
          </cell>
          <cell r="C415">
            <v>135390</v>
          </cell>
          <cell r="D415">
            <v>4112</v>
          </cell>
          <cell r="F415">
            <v>154677</v>
          </cell>
        </row>
        <row r="416">
          <cell r="B416">
            <v>21991</v>
          </cell>
          <cell r="C416">
            <v>171331</v>
          </cell>
          <cell r="D416">
            <v>4274</v>
          </cell>
          <cell r="F416">
            <v>197608</v>
          </cell>
        </row>
        <row r="417">
          <cell r="B417">
            <v>22268</v>
          </cell>
          <cell r="C417">
            <v>156523</v>
          </cell>
          <cell r="D417">
            <v>5478</v>
          </cell>
          <cell r="F417">
            <v>184273</v>
          </cell>
        </row>
        <row r="418">
          <cell r="B418">
            <v>14471</v>
          </cell>
          <cell r="C418">
            <v>107896</v>
          </cell>
          <cell r="D418">
            <v>2055</v>
          </cell>
          <cell r="F418">
            <v>124465</v>
          </cell>
        </row>
        <row r="419">
          <cell r="B419">
            <v>28327</v>
          </cell>
          <cell r="C419">
            <v>201137</v>
          </cell>
          <cell r="D419">
            <v>5850</v>
          </cell>
          <cell r="F419">
            <v>235339</v>
          </cell>
        </row>
        <row r="420">
          <cell r="B420">
            <v>19849</v>
          </cell>
          <cell r="C420">
            <v>182598</v>
          </cell>
          <cell r="D420">
            <v>6894</v>
          </cell>
          <cell r="F420">
            <v>209351</v>
          </cell>
        </row>
        <row r="421">
          <cell r="B421">
            <v>18016</v>
          </cell>
          <cell r="C421">
            <v>149021</v>
          </cell>
          <cell r="D421">
            <v>4433</v>
          </cell>
          <cell r="F421">
            <v>171520</v>
          </cell>
        </row>
        <row r="422">
          <cell r="B422">
            <v>18611</v>
          </cell>
          <cell r="C422">
            <v>171434</v>
          </cell>
          <cell r="D422">
            <v>5231</v>
          </cell>
          <cell r="F422">
            <v>195295</v>
          </cell>
        </row>
        <row r="423">
          <cell r="B423">
            <v>20845</v>
          </cell>
          <cell r="C423">
            <v>150650</v>
          </cell>
          <cell r="D423">
            <v>4063</v>
          </cell>
          <cell r="F423">
            <v>175563</v>
          </cell>
        </row>
        <row r="424">
          <cell r="B424">
            <v>19979</v>
          </cell>
          <cell r="C424">
            <v>149646</v>
          </cell>
          <cell r="D424">
            <v>4498</v>
          </cell>
          <cell r="F424">
            <v>174129</v>
          </cell>
        </row>
        <row r="425">
          <cell r="B425">
            <v>16773</v>
          </cell>
          <cell r="C425">
            <v>103076</v>
          </cell>
          <cell r="D425">
            <v>2383</v>
          </cell>
          <cell r="F425">
            <v>122240</v>
          </cell>
        </row>
        <row r="426">
          <cell r="B426">
            <v>14024</v>
          </cell>
          <cell r="C426">
            <v>126523</v>
          </cell>
          <cell r="D426">
            <v>3177</v>
          </cell>
          <cell r="F426">
            <v>143729</v>
          </cell>
        </row>
        <row r="427">
          <cell r="B427">
            <v>11132</v>
          </cell>
          <cell r="C427">
            <v>134841</v>
          </cell>
          <cell r="D427">
            <v>2919</v>
          </cell>
          <cell r="F427">
            <v>148908</v>
          </cell>
        </row>
        <row r="428">
          <cell r="B428">
            <v>17942</v>
          </cell>
          <cell r="C428">
            <v>148438</v>
          </cell>
          <cell r="D428">
            <v>3279</v>
          </cell>
          <cell r="F428">
            <v>169662</v>
          </cell>
        </row>
        <row r="429">
          <cell r="B429">
            <v>18486</v>
          </cell>
          <cell r="C429">
            <v>143196</v>
          </cell>
          <cell r="D429">
            <v>4310</v>
          </cell>
          <cell r="F429">
            <v>166026</v>
          </cell>
        </row>
      </sheetData>
      <sheetData sheetId="8">
        <row r="208">
          <cell r="C208">
            <v>188635.5</v>
          </cell>
        </row>
      </sheetData>
      <sheetData sheetId="9"/>
      <sheetData sheetId="10"/>
      <sheetData sheetId="11"/>
      <sheetData sheetId="12">
        <row r="306">
          <cell r="B306">
            <v>87186</v>
          </cell>
        </row>
      </sheetData>
      <sheetData sheetId="13">
        <row r="160">
          <cell r="B160">
            <v>21535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425">
          <cell r="AC425">
            <v>5439.2277701774728</v>
          </cell>
        </row>
      </sheetData>
      <sheetData sheetId="22"/>
      <sheetData sheetId="23"/>
      <sheetData sheetId="24"/>
      <sheetData sheetId="25"/>
      <sheetData sheetId="26">
        <row r="20">
          <cell r="B20">
            <v>43.712147808412801</v>
          </cell>
        </row>
      </sheetData>
      <sheetData sheetId="27"/>
      <sheetData sheetId="28"/>
      <sheetData sheetId="29"/>
      <sheetData sheetId="30"/>
      <sheetData sheetId="31"/>
      <sheetData sheetId="32">
        <row r="5">
          <cell r="AH5">
            <v>289122.68960397947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tabSelected="1" workbookViewId="0">
      <selection activeCell="G7" sqref="G7"/>
    </sheetView>
  </sheetViews>
  <sheetFormatPr baseColWidth="10" defaultRowHeight="15" x14ac:dyDescent="0.25"/>
  <cols>
    <col min="1" max="1" width="9.28515625" style="1" customWidth="1"/>
    <col min="2" max="2" width="28.85546875" style="1" customWidth="1"/>
    <col min="3" max="3" width="61.42578125" style="1" customWidth="1"/>
    <col min="4" max="5" width="11.42578125" style="1"/>
    <col min="6" max="6" width="17.85546875" style="1" customWidth="1"/>
    <col min="7" max="16384" width="11.42578125" style="1"/>
  </cols>
  <sheetData>
    <row r="1" spans="2:6" s="5" customFormat="1" ht="45.75" customHeight="1" thickBot="1" x14ac:dyDescent="0.3">
      <c r="B1" s="302" t="s">
        <v>191</v>
      </c>
      <c r="C1" s="303"/>
      <c r="D1" s="303"/>
      <c r="E1" s="304" t="s">
        <v>310</v>
      </c>
      <c r="F1" s="305"/>
    </row>
    <row r="2" spans="2:6" ht="15" customHeight="1" x14ac:dyDescent="0.25"/>
    <row r="3" spans="2:6" ht="18" customHeight="1" x14ac:dyDescent="0.3">
      <c r="B3" s="301" t="s">
        <v>188</v>
      </c>
      <c r="C3" s="30" t="s">
        <v>155</v>
      </c>
    </row>
    <row r="4" spans="2:6" ht="18" customHeight="1" x14ac:dyDescent="0.3">
      <c r="B4" s="301"/>
      <c r="C4" s="31"/>
    </row>
    <row r="5" spans="2:6" ht="18" customHeight="1" x14ac:dyDescent="0.25">
      <c r="B5" s="301"/>
      <c r="C5" s="176" t="s">
        <v>189</v>
      </c>
    </row>
    <row r="6" spans="2:6" ht="18" customHeight="1" x14ac:dyDescent="0.25">
      <c r="B6" s="301"/>
      <c r="C6" s="176" t="s">
        <v>190</v>
      </c>
    </row>
    <row r="7" spans="2:6" ht="18" customHeight="1" x14ac:dyDescent="0.25">
      <c r="B7" s="301"/>
      <c r="C7" s="176" t="s">
        <v>217</v>
      </c>
    </row>
    <row r="8" spans="2:6" ht="18" customHeight="1" x14ac:dyDescent="0.25">
      <c r="B8" s="301"/>
      <c r="C8" s="176" t="s">
        <v>205</v>
      </c>
    </row>
    <row r="9" spans="2:6" ht="18" customHeight="1" x14ac:dyDescent="0.25">
      <c r="B9" s="301"/>
      <c r="C9" s="32"/>
    </row>
    <row r="10" spans="2:6" ht="18" customHeight="1" x14ac:dyDescent="0.25">
      <c r="B10" s="301"/>
      <c r="C10" s="33" t="s">
        <v>224</v>
      </c>
    </row>
    <row r="11" spans="2:6" ht="18" customHeight="1" x14ac:dyDescent="0.25">
      <c r="B11" s="301"/>
      <c r="C11" s="33" t="s">
        <v>225</v>
      </c>
    </row>
    <row r="12" spans="2:6" ht="18" customHeight="1" x14ac:dyDescent="0.25">
      <c r="B12" s="301"/>
      <c r="C12" s="33" t="s">
        <v>226</v>
      </c>
    </row>
    <row r="13" spans="2:6" ht="18" customHeight="1" x14ac:dyDescent="0.25">
      <c r="B13" s="301"/>
      <c r="C13" s="33" t="s">
        <v>227</v>
      </c>
    </row>
    <row r="14" spans="2:6" ht="18" customHeight="1" x14ac:dyDescent="0.25">
      <c r="B14" s="301"/>
      <c r="C14" s="33" t="s">
        <v>156</v>
      </c>
    </row>
    <row r="15" spans="2:6" ht="18" customHeight="1" x14ac:dyDescent="0.25">
      <c r="B15" s="301"/>
      <c r="C15" s="33" t="s">
        <v>157</v>
      </c>
    </row>
    <row r="16" spans="2:6" ht="18" customHeight="1" x14ac:dyDescent="0.25">
      <c r="B16" s="301"/>
      <c r="C16" s="33" t="s">
        <v>158</v>
      </c>
    </row>
    <row r="17" spans="2:3" ht="18" customHeight="1" x14ac:dyDescent="0.25">
      <c r="B17" s="301"/>
      <c r="C17" s="33" t="s">
        <v>159</v>
      </c>
    </row>
    <row r="18" spans="2:3" ht="18" customHeight="1" x14ac:dyDescent="0.25">
      <c r="B18" s="301"/>
      <c r="C18" s="33" t="s">
        <v>216</v>
      </c>
    </row>
    <row r="19" spans="2:3" ht="18" customHeight="1" x14ac:dyDescent="0.25">
      <c r="B19" s="301"/>
      <c r="C19" s="33" t="s">
        <v>204</v>
      </c>
    </row>
    <row r="20" spans="2:3" ht="18" customHeight="1" x14ac:dyDescent="0.25">
      <c r="B20" s="301"/>
      <c r="C20" s="34"/>
    </row>
  </sheetData>
  <mergeCells count="3">
    <mergeCell ref="B3:B20"/>
    <mergeCell ref="B1:D1"/>
    <mergeCell ref="E1:F1"/>
  </mergeCells>
  <hyperlinks>
    <hyperlink ref="C16" location="'Exportación por varietal'!A1" display="Exportación por varietal" xr:uid="{00000000-0004-0000-0000-000000000000}"/>
    <hyperlink ref="C17" location="'Exportación por país'!A1" display="Exportación por país" xr:uid="{00000000-0004-0000-0000-000001000000}"/>
    <hyperlink ref="C15" location="'Exportación por envase'!A1" display="Exportación por envase" xr:uid="{00000000-0004-0000-0000-000002000000}"/>
    <hyperlink ref="C14" location="'Exportación por tipo'!A1" display="Exportación por tipo" xr:uid="{00000000-0004-0000-0000-000003000000}"/>
    <hyperlink ref="C5" location="'Resumen DOMESTICO'!A1" display="RESUMEN CONSUMO DOMESTICO" xr:uid="{00000000-0004-0000-0000-000004000000}"/>
    <hyperlink ref="C6" location="'Resumen EXPORTACION'!A1" display="RESUMEN EXPORTACIONES" xr:uid="{00000000-0004-0000-0000-000005000000}"/>
    <hyperlink ref="C19" location="'Precio Vino de Traslado Color'!A1" display="Precio del vino de traslado" xr:uid="{00000000-0004-0000-0000-000006000000}"/>
    <hyperlink ref="C8" location="'Resumen PRECIO TRASLADO'!A1" display="RESUMEN PRECIO DE TRASLADO" xr:uid="{00000000-0004-0000-0000-000007000000}"/>
    <hyperlink ref="C18" location="'Venta total por tipo'!A1" display="Venta total por tipo" xr:uid="{00000000-0004-0000-0000-000008000000}"/>
    <hyperlink ref="C7" location="'Resumen TOTAL'!A1" display="RESUMEN TOTAL" xr:uid="{00000000-0004-0000-0000-000009000000}"/>
    <hyperlink ref="C10" location="'Despacho por tipo'!A1" display="Despacho al mercado nacional por tipo" xr:uid="{00000000-0004-0000-0000-00000A000000}"/>
    <hyperlink ref="C11" location="'Despacho por envase'!A1" display="Despacho al mercado nacional por envase" xr:uid="{00000000-0004-0000-0000-00000B000000}"/>
    <hyperlink ref="C12" location="'Despacho por color'!A1" display="Despacho al mercado nacional por color" xr:uid="{00000000-0004-0000-0000-00000C000000}"/>
    <hyperlink ref="C13" location="'Despacho por variedad'!A1" display="Despacho al mercado nacional por variedad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33"/>
  <sheetViews>
    <sheetView workbookViewId="0">
      <selection activeCell="H6" sqref="H6"/>
    </sheetView>
  </sheetViews>
  <sheetFormatPr baseColWidth="10" defaultRowHeight="15" x14ac:dyDescent="0.25"/>
  <cols>
    <col min="1" max="1" width="11.85546875" style="1" customWidth="1"/>
    <col min="2" max="11" width="7.28515625" style="1" customWidth="1"/>
    <col min="12" max="12" width="8" style="1" customWidth="1"/>
    <col min="13" max="13" width="5" style="1" customWidth="1"/>
    <col min="14" max="14" width="10.5703125" style="1" customWidth="1"/>
    <col min="15" max="24" width="7" style="1" customWidth="1"/>
    <col min="25" max="25" width="8.28515625" style="1" customWidth="1"/>
    <col min="26" max="26" width="7.7109375" style="1" customWidth="1"/>
    <col min="27" max="27" width="11.42578125" style="1"/>
    <col min="28" max="28" width="14.42578125" style="1" bestFit="1" customWidth="1"/>
    <col min="29" max="16384" width="11.42578125" style="1"/>
  </cols>
  <sheetData>
    <row r="1" spans="1:28" ht="15.75" x14ac:dyDescent="0.25">
      <c r="A1" s="319" t="s">
        <v>24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B1" s="177" t="s">
        <v>206</v>
      </c>
    </row>
    <row r="2" spans="1:28" ht="15.75" x14ac:dyDescent="0.25">
      <c r="A2" s="319" t="s">
        <v>25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</row>
    <row r="3" spans="1:28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15.75" thickBot="1" x14ac:dyDescent="0.3">
      <c r="A5" s="323" t="s">
        <v>26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  <c r="M5" s="2"/>
      <c r="N5" s="323" t="s">
        <v>27</v>
      </c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5"/>
    </row>
    <row r="6" spans="1:28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192">
        <v>2024</v>
      </c>
      <c r="K6" s="40">
        <v>2025</v>
      </c>
      <c r="L6" s="41" t="s">
        <v>16</v>
      </c>
      <c r="M6" s="2"/>
      <c r="N6" s="65"/>
      <c r="O6" s="64">
        <v>2016</v>
      </c>
      <c r="P6" s="64">
        <f>+O6+1</f>
        <v>2017</v>
      </c>
      <c r="Q6" s="64">
        <f t="shared" ref="Q6:T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39">
        <v>2022</v>
      </c>
      <c r="V6" s="39">
        <v>2023</v>
      </c>
      <c r="W6" s="192">
        <v>2024</v>
      </c>
      <c r="X6" s="192">
        <v>2025</v>
      </c>
      <c r="Y6" s="77" t="s">
        <v>16</v>
      </c>
      <c r="Z6" s="74" t="s">
        <v>21</v>
      </c>
    </row>
    <row r="7" spans="1:28" x14ac:dyDescent="0.25">
      <c r="A7" s="42" t="s">
        <v>10</v>
      </c>
      <c r="B7" s="213">
        <f>+'[3]3.EXPORTACION POR TIPO'!B317/10000</f>
        <v>2.082268</v>
      </c>
      <c r="C7" s="158">
        <f>+'[3]3.EXPORTACION POR TIPO'!B329/10000</f>
        <v>2.1286</v>
      </c>
      <c r="D7" s="158">
        <f>+'[3]3.EXPORTACION POR TIPO'!B341/10000</f>
        <v>1.9590000000000001</v>
      </c>
      <c r="E7" s="158">
        <f>+'[3]3.EXPORTACION POR TIPO'!B353/10000</f>
        <v>9.5690000000000008</v>
      </c>
      <c r="F7" s="158">
        <f>+'[3]3.EXPORTACION POR TIPO'!B365/10000</f>
        <v>23.2866</v>
      </c>
      <c r="G7" s="158">
        <f>+'[3]3.EXPORTACION POR TIPO'!B377/10000</f>
        <v>3.9207999999999998</v>
      </c>
      <c r="H7" s="158">
        <f>+'[3]3.EXPORTACION POR TIPO'!B389/10000</f>
        <v>2.5013999999999998</v>
      </c>
      <c r="I7" s="158">
        <f>+'[3]3.EXPORTACION POR TIPO'!B401/10000</f>
        <v>1.4094</v>
      </c>
      <c r="J7" s="214">
        <f>+'[3]3.EXPORTACION POR TIPO'!B413/10000</f>
        <v>1.159</v>
      </c>
      <c r="K7" s="210">
        <f>+'[3]3.EXPORTACION POR TIPO'!B425/10000</f>
        <v>1.6773</v>
      </c>
      <c r="L7" s="7">
        <f>+K7/J7-1</f>
        <v>0.44719585849870569</v>
      </c>
      <c r="M7" s="2"/>
      <c r="N7" s="42" t="s">
        <v>10</v>
      </c>
      <c r="O7" s="6">
        <f>+SUM('[3]3.EXPORTACION POR TIPO'!B306:B317)/10000</f>
        <v>37.709654</v>
      </c>
      <c r="P7" s="6">
        <f t="shared" ref="P7:X7" si="2">+SUM(C7)+SUM(B8:B18)</f>
        <v>38.896696999999996</v>
      </c>
      <c r="Q7" s="6">
        <f t="shared" si="2"/>
        <v>25.413</v>
      </c>
      <c r="R7" s="6">
        <f t="shared" si="2"/>
        <v>87.634199999999993</v>
      </c>
      <c r="S7" s="6">
        <f t="shared" si="2"/>
        <v>111.8021</v>
      </c>
      <c r="T7" s="6">
        <f t="shared" si="2"/>
        <v>116.15530000000001</v>
      </c>
      <c r="U7" s="6">
        <f t="shared" si="2"/>
        <v>68.393699999999995</v>
      </c>
      <c r="V7" s="6">
        <f t="shared" si="2"/>
        <v>32.4925</v>
      </c>
      <c r="W7" s="67">
        <f t="shared" si="2"/>
        <v>17.651999999999997</v>
      </c>
      <c r="X7" s="37">
        <f t="shared" si="2"/>
        <v>22.507999999999999</v>
      </c>
      <c r="Y7" s="78">
        <f>+X7/W7-1</f>
        <v>0.27509630636755045</v>
      </c>
      <c r="Z7" s="7">
        <f>+POWER(X7/S7,0.2)-1</f>
        <v>-0.27426613500360675</v>
      </c>
    </row>
    <row r="8" spans="1:28" x14ac:dyDescent="0.25">
      <c r="A8" s="42" t="s">
        <v>11</v>
      </c>
      <c r="B8" s="213">
        <f>+'[3]3.EXPORTACION POR TIPO'!B318/10000</f>
        <v>2.8692709999999999</v>
      </c>
      <c r="C8" s="158">
        <f>+'[3]3.EXPORTACION POR TIPO'!B330/10000</f>
        <v>1.2082999999999999</v>
      </c>
      <c r="D8" s="158">
        <f>+'[3]3.EXPORTACION POR TIPO'!B342/10000</f>
        <v>1.3174999999999999</v>
      </c>
      <c r="E8" s="158">
        <f>+'[3]3.EXPORTACION POR TIPO'!B354/10000</f>
        <v>4.8457999999999997</v>
      </c>
      <c r="F8" s="158">
        <f>+'[3]3.EXPORTACION POR TIPO'!B366/10000</f>
        <v>23.692799999999998</v>
      </c>
      <c r="G8" s="158">
        <f>+'[3]3.EXPORTACION POR TIPO'!B378/10000</f>
        <v>5.5067000000000004</v>
      </c>
      <c r="H8" s="158">
        <f>+'[3]3.EXPORTACION POR TIPO'!B390/10000</f>
        <v>2.9693000000000001</v>
      </c>
      <c r="I8" s="158">
        <f>+'[3]3.EXPORTACION POR TIPO'!B402/10000</f>
        <v>1.3937999999999999</v>
      </c>
      <c r="J8" s="214">
        <f>+'[3]3.EXPORTACION POR TIPO'!B414/10000</f>
        <v>0.88270000000000004</v>
      </c>
      <c r="K8" s="210">
        <f>+'[3]3.EXPORTACION POR TIPO'!B426/10000</f>
        <v>1.4024000000000001</v>
      </c>
      <c r="L8" s="7">
        <f>+K8/J8-1</f>
        <v>0.58876175371020745</v>
      </c>
      <c r="M8" s="2"/>
      <c r="N8" s="42" t="s">
        <v>11</v>
      </c>
      <c r="O8" s="6">
        <f>+SUM('[3]3.EXPORTACION POR TIPO'!B307:B318)/10000</f>
        <v>37.234940000000009</v>
      </c>
      <c r="P8" s="6">
        <f t="shared" ref="P8:X8" si="3">+SUM(C7:C8)+SUM(B9:B18)</f>
        <v>37.235726</v>
      </c>
      <c r="Q8" s="6">
        <f t="shared" si="3"/>
        <v>25.522199999999998</v>
      </c>
      <c r="R8" s="6">
        <f t="shared" si="3"/>
        <v>91.162499999999994</v>
      </c>
      <c r="S8" s="6">
        <f t="shared" si="3"/>
        <v>130.6491</v>
      </c>
      <c r="T8" s="6">
        <f t="shared" si="3"/>
        <v>97.969200000000001</v>
      </c>
      <c r="U8" s="6">
        <f t="shared" si="3"/>
        <v>65.856300000000005</v>
      </c>
      <c r="V8" s="6">
        <f t="shared" si="3"/>
        <v>30.917000000000005</v>
      </c>
      <c r="W8" s="67">
        <f t="shared" si="3"/>
        <v>17.140900000000002</v>
      </c>
      <c r="X8" s="37">
        <f t="shared" si="3"/>
        <v>23.027699999999999</v>
      </c>
      <c r="Y8" s="78">
        <f>+X8/W8-1</f>
        <v>0.34343587559579691</v>
      </c>
      <c r="Z8" s="7">
        <f>+POWER(X8/S8,0.2)-1</f>
        <v>-0.2933101916390537</v>
      </c>
    </row>
    <row r="9" spans="1:28" x14ac:dyDescent="0.25">
      <c r="A9" s="42" t="s">
        <v>0</v>
      </c>
      <c r="B9" s="213">
        <f>+'[3]3.EXPORTACION POR TIPO'!B319/10000</f>
        <v>2.8578919999999997</v>
      </c>
      <c r="C9" s="158">
        <f>+'[3]3.EXPORTACION POR TIPO'!B331/10000</f>
        <v>1.8995</v>
      </c>
      <c r="D9" s="158">
        <f>+'[3]3.EXPORTACION POR TIPO'!B343/10000</f>
        <v>2.5512999999999999</v>
      </c>
      <c r="E9" s="158">
        <f>+'[3]3.EXPORTACION POR TIPO'!B355/10000</f>
        <v>5.8506999999999998</v>
      </c>
      <c r="F9" s="158">
        <f>+'[3]3.EXPORTACION POR TIPO'!B367/10000</f>
        <v>12.864699999999999</v>
      </c>
      <c r="G9" s="158">
        <f>+'[3]3.EXPORTACION POR TIPO'!B379/10000</f>
        <v>7.1422999999999996</v>
      </c>
      <c r="H9" s="158">
        <f>+'[3]3.EXPORTACION POR TIPO'!B391/10000</f>
        <v>3.5994000000000002</v>
      </c>
      <c r="I9" s="158">
        <f>+'[3]3.EXPORTACION POR TIPO'!B403/10000</f>
        <v>1.2362</v>
      </c>
      <c r="J9" s="214">
        <f>+'[3]3.EXPORTACION POR TIPO'!B415/10000</f>
        <v>1.5123</v>
      </c>
      <c r="K9" s="210">
        <f>+'[3]3.EXPORTACION POR TIPO'!B427/10000</f>
        <v>1.1132</v>
      </c>
      <c r="L9" s="7">
        <f>+K9/J9-1</f>
        <v>-0.26390266481518221</v>
      </c>
      <c r="M9" s="2"/>
      <c r="N9" s="42" t="s">
        <v>0</v>
      </c>
      <c r="O9" s="6">
        <f>+SUM('[3]3.EXPORTACION POR TIPO'!B308:B319)/10000</f>
        <v>33.479665000000004</v>
      </c>
      <c r="P9" s="6">
        <f t="shared" ref="P9:X9" si="4">+SUM(C7:C9)+SUM(B10:B18)</f>
        <v>36.277333999999996</v>
      </c>
      <c r="Q9" s="6">
        <f t="shared" si="4"/>
        <v>26.173999999999999</v>
      </c>
      <c r="R9" s="6">
        <f t="shared" si="4"/>
        <v>94.4619</v>
      </c>
      <c r="S9" s="6">
        <f t="shared" si="4"/>
        <v>137.66309999999999</v>
      </c>
      <c r="T9" s="6">
        <f t="shared" si="4"/>
        <v>92.246800000000007</v>
      </c>
      <c r="U9" s="6">
        <f t="shared" si="4"/>
        <v>62.313400000000001</v>
      </c>
      <c r="V9" s="6">
        <f t="shared" si="4"/>
        <v>28.553800000000003</v>
      </c>
      <c r="W9" s="67">
        <f t="shared" si="4"/>
        <v>17.417000000000002</v>
      </c>
      <c r="X9" s="37">
        <f t="shared" si="4"/>
        <v>22.628599999999999</v>
      </c>
      <c r="Y9" s="78">
        <f>+X9/W9-1</f>
        <v>0.29922489521731621</v>
      </c>
      <c r="Z9" s="7">
        <f>+POWER(X9/S9,0.2)-1</f>
        <v>-0.30310390964377687</v>
      </c>
    </row>
    <row r="10" spans="1:28" x14ac:dyDescent="0.25">
      <c r="A10" s="42" t="s">
        <v>1</v>
      </c>
      <c r="B10" s="213">
        <f>+'[3]3.EXPORTACION POR TIPO'!B320/10000</f>
        <v>3.5871789999999999</v>
      </c>
      <c r="C10" s="158">
        <f>+'[3]3.EXPORTACION POR TIPO'!B332/10000</f>
        <v>2.125</v>
      </c>
      <c r="D10" s="158">
        <f>+'[3]3.EXPORTACION POR TIPO'!B344/10000</f>
        <v>3.5541999999999998</v>
      </c>
      <c r="E10" s="158">
        <f>+'[3]3.EXPORTACION POR TIPO'!B356/10000</f>
        <v>4.5597000000000003</v>
      </c>
      <c r="F10" s="158">
        <f>+'[3]3.EXPORTACION POR TIPO'!B368/10000</f>
        <v>9.3558000000000003</v>
      </c>
      <c r="G10" s="158">
        <f>+'[3]3.EXPORTACION POR TIPO'!B380/10000</f>
        <v>9.7689000000000004</v>
      </c>
      <c r="H10" s="158">
        <f>+'[3]3.EXPORTACION POR TIPO'!B392/10000</f>
        <v>3.2122000000000002</v>
      </c>
      <c r="I10" s="158">
        <f>+'[3]3.EXPORTACION POR TIPO'!B404/10000</f>
        <v>0.98180000000000001</v>
      </c>
      <c r="J10" s="214">
        <f>+'[3]3.EXPORTACION POR TIPO'!B416/10000</f>
        <v>2.1991000000000001</v>
      </c>
      <c r="K10" s="210">
        <f>+'[3]3.EXPORTACION POR TIPO'!B428/10000</f>
        <v>1.7942</v>
      </c>
      <c r="L10" s="7">
        <f>+K10/J10-1</f>
        <v>-0.18412077668136961</v>
      </c>
      <c r="M10" s="2"/>
      <c r="N10" s="42" t="s">
        <v>1</v>
      </c>
      <c r="O10" s="6">
        <f>+SUM('[3]3.EXPORTACION POR TIPO'!B309:B320)/10000</f>
        <v>34.343713999999999</v>
      </c>
      <c r="P10" s="6">
        <f t="shared" ref="P10:X10" si="5">+SUM(C7:C10)+SUM(B11:B18)</f>
        <v>34.815155000000004</v>
      </c>
      <c r="Q10" s="6">
        <f t="shared" si="5"/>
        <v>27.603200000000001</v>
      </c>
      <c r="R10" s="6">
        <f t="shared" si="5"/>
        <v>95.467399999999984</v>
      </c>
      <c r="S10" s="6">
        <f t="shared" si="5"/>
        <v>142.45920000000001</v>
      </c>
      <c r="T10" s="6">
        <f t="shared" si="5"/>
        <v>92.659900000000007</v>
      </c>
      <c r="U10" s="6">
        <f t="shared" si="5"/>
        <v>55.756700000000002</v>
      </c>
      <c r="V10" s="6">
        <f t="shared" si="5"/>
        <v>26.323400000000003</v>
      </c>
      <c r="W10" s="67">
        <f t="shared" si="5"/>
        <v>18.6343</v>
      </c>
      <c r="X10" s="37">
        <f t="shared" si="5"/>
        <v>22.223700000000001</v>
      </c>
      <c r="Y10" s="78">
        <f>+X10/W10-1</f>
        <v>0.19262328072425583</v>
      </c>
      <c r="Z10" s="7">
        <f>+POWER(X10/S10,0.2)-1</f>
        <v>-0.3103556652610282</v>
      </c>
    </row>
    <row r="11" spans="1:28" x14ac:dyDescent="0.25">
      <c r="A11" s="42" t="s">
        <v>2</v>
      </c>
      <c r="B11" s="213">
        <f>+'[3]3.EXPORTACION POR TIPO'!B321/10000</f>
        <v>5.1009370000000001</v>
      </c>
      <c r="C11" s="158">
        <f>+'[3]3.EXPORTACION POR TIPO'!B333/10000</f>
        <v>2.0102000000000002</v>
      </c>
      <c r="D11" s="158">
        <f>+'[3]3.EXPORTACION POR TIPO'!B345/10000</f>
        <v>3.6366000000000001</v>
      </c>
      <c r="E11" s="158">
        <f>+'[3]3.EXPORTACION POR TIPO'!B357/10000</f>
        <v>4.8693999999999997</v>
      </c>
      <c r="F11" s="158">
        <f>+'[3]3.EXPORTACION POR TIPO'!B369/10000</f>
        <v>10.380100000000001</v>
      </c>
      <c r="G11" s="158">
        <f>+'[3]3.EXPORTACION POR TIPO'!B381/10000</f>
        <v>8.2929999999999993</v>
      </c>
      <c r="H11" s="158">
        <f>+'[3]3.EXPORTACION POR TIPO'!B393/10000</f>
        <v>4.0351999999999997</v>
      </c>
      <c r="I11" s="158">
        <f>+'[3]3.EXPORTACION POR TIPO'!B405/10000</f>
        <v>1.0961000000000001</v>
      </c>
      <c r="J11" s="214">
        <f>+'[3]3.EXPORTACION POR TIPO'!B417/10000</f>
        <v>2.2267999999999999</v>
      </c>
      <c r="K11" s="210">
        <f>+'[3]3.EXPORTACION POR TIPO'!B429/10000</f>
        <v>1.8486</v>
      </c>
      <c r="L11" s="7">
        <f>+K11/J11-1</f>
        <v>-0.16984012933357284</v>
      </c>
      <c r="M11" s="2"/>
      <c r="N11" s="42" t="s">
        <v>2</v>
      </c>
      <c r="O11" s="6">
        <f>+SUM('[3]3.EXPORTACION POR TIPO'!B310:B321)/10000</f>
        <v>36.695392999999996</v>
      </c>
      <c r="P11" s="6">
        <f t="shared" ref="P11:X11" si="6">+SUM(C7:C11)+SUM(B12:B18)</f>
        <v>31.724418</v>
      </c>
      <c r="Q11" s="6">
        <f t="shared" si="6"/>
        <v>29.229599999999998</v>
      </c>
      <c r="R11" s="6">
        <f t="shared" si="6"/>
        <v>96.700199999999995</v>
      </c>
      <c r="S11" s="6">
        <f t="shared" si="6"/>
        <v>147.9699</v>
      </c>
      <c r="T11" s="6">
        <f t="shared" si="6"/>
        <v>90.572800000000001</v>
      </c>
      <c r="U11" s="6">
        <f t="shared" si="6"/>
        <v>51.498900000000006</v>
      </c>
      <c r="V11" s="6">
        <f t="shared" si="6"/>
        <v>23.3843</v>
      </c>
      <c r="W11" s="67">
        <f t="shared" si="6"/>
        <v>19.765000000000001</v>
      </c>
      <c r="X11" s="37">
        <f t="shared" si="6"/>
        <v>21.845500000000001</v>
      </c>
      <c r="Y11" s="78">
        <f>+X11/W11-1</f>
        <v>0.10526182646091575</v>
      </c>
      <c r="Z11" s="7">
        <f>+POWER(X11/S11,0.2)-1</f>
        <v>-0.31791622047526025</v>
      </c>
    </row>
    <row r="12" spans="1:28" x14ac:dyDescent="0.25">
      <c r="A12" s="42" t="s">
        <v>3</v>
      </c>
      <c r="B12" s="213">
        <f>+'[3]3.EXPORTACION POR TIPO'!B322/10000</f>
        <v>3.593324</v>
      </c>
      <c r="C12" s="158">
        <f>+'[3]3.EXPORTACION POR TIPO'!B334/10000</f>
        <v>2.8816999999999999</v>
      </c>
      <c r="D12" s="158">
        <f>+'[3]3.EXPORTACION POR TIPO'!B346/10000</f>
        <v>2.5613999999999999</v>
      </c>
      <c r="E12" s="158">
        <f>+'[3]3.EXPORTACION POR TIPO'!B358/10000</f>
        <v>6.6717000000000004</v>
      </c>
      <c r="F12" s="158">
        <f>+'[3]3.EXPORTACION POR TIPO'!B370/10000</f>
        <v>8.6933000000000007</v>
      </c>
      <c r="G12" s="158">
        <f>+'[3]3.EXPORTACION POR TIPO'!B382/10000</f>
        <v>8.3934999999999995</v>
      </c>
      <c r="H12" s="158">
        <f>+'[3]3.EXPORTACION POR TIPO'!B394/10000</f>
        <v>3.7399</v>
      </c>
      <c r="I12" s="158">
        <f>+'[3]3.EXPORTACION POR TIPO'!B406/10000</f>
        <v>1.2765</v>
      </c>
      <c r="J12" s="214">
        <f>+'[3]3.EXPORTACION POR TIPO'!B418/10000</f>
        <v>1.4471000000000001</v>
      </c>
      <c r="K12" s="210"/>
      <c r="L12" s="7"/>
      <c r="M12" s="2"/>
      <c r="N12" s="42" t="s">
        <v>3</v>
      </c>
      <c r="O12" s="6">
        <f>+SUM('[3]3.EXPORTACION POR TIPO'!B311:B322)/10000</f>
        <v>35.844869999999993</v>
      </c>
      <c r="P12" s="6">
        <f t="shared" ref="P12:W12" si="7">+SUM(C7:C12)+SUM(B13:B18)</f>
        <v>31.012794</v>
      </c>
      <c r="Q12" s="6">
        <f t="shared" si="7"/>
        <v>28.909299999999998</v>
      </c>
      <c r="R12" s="6">
        <f t="shared" si="7"/>
        <v>100.8105</v>
      </c>
      <c r="S12" s="6">
        <f t="shared" si="7"/>
        <v>149.9915</v>
      </c>
      <c r="T12" s="6">
        <f t="shared" si="7"/>
        <v>90.272999999999996</v>
      </c>
      <c r="U12" s="6">
        <f t="shared" si="7"/>
        <v>46.845299999999995</v>
      </c>
      <c r="V12" s="6">
        <f t="shared" si="7"/>
        <v>20.9209</v>
      </c>
      <c r="W12" s="67">
        <f t="shared" si="7"/>
        <v>19.935600000000001</v>
      </c>
      <c r="X12" s="37"/>
      <c r="Y12" s="78"/>
      <c r="Z12" s="7"/>
    </row>
    <row r="13" spans="1:28" x14ac:dyDescent="0.25">
      <c r="A13" s="42" t="s">
        <v>4</v>
      </c>
      <c r="B13" s="213">
        <f>+'[3]3.EXPORTACION POR TIPO'!B323/10000</f>
        <v>3.5175959999999997</v>
      </c>
      <c r="C13" s="158">
        <f>+'[3]3.EXPORTACION POR TIPO'!B335/10000</f>
        <v>2.3031000000000001</v>
      </c>
      <c r="D13" s="158">
        <f>+'[3]3.EXPORTACION POR TIPO'!B347/10000</f>
        <v>5.1835000000000004</v>
      </c>
      <c r="E13" s="158">
        <f>+'[3]3.EXPORTACION POR TIPO'!B359/10000</f>
        <v>7.3025000000000002</v>
      </c>
      <c r="F13" s="158">
        <f>+'[3]3.EXPORTACION POR TIPO'!B371/10000</f>
        <v>8.4065999999999992</v>
      </c>
      <c r="G13" s="158">
        <f>+'[3]3.EXPORTACION POR TIPO'!B383/10000</f>
        <v>4.6593999999999998</v>
      </c>
      <c r="H13" s="158">
        <f>+'[3]3.EXPORTACION POR TIPO'!B395/10000</f>
        <v>2.4689999999999999</v>
      </c>
      <c r="I13" s="158">
        <f>+'[3]3.EXPORTACION POR TIPO'!B407/10000</f>
        <v>1.7071000000000001</v>
      </c>
      <c r="J13" s="214">
        <f>+'[3]3.EXPORTACION POR TIPO'!B419/10000</f>
        <v>2.8327</v>
      </c>
      <c r="K13" s="210"/>
      <c r="L13" s="7"/>
      <c r="M13" s="2"/>
      <c r="N13" s="42" t="s">
        <v>4</v>
      </c>
      <c r="O13" s="6">
        <f>+SUM('[3]3.EXPORTACION POR TIPO'!B312:B323)/10000</f>
        <v>36.933148000000003</v>
      </c>
      <c r="P13" s="6">
        <f t="shared" ref="P13:W13" si="8">+SUM(C7:C13)+SUM(B14:B18)</f>
        <v>29.798298000000003</v>
      </c>
      <c r="Q13" s="6">
        <f t="shared" si="8"/>
        <v>31.7897</v>
      </c>
      <c r="R13" s="6">
        <f t="shared" si="8"/>
        <v>102.92949999999999</v>
      </c>
      <c r="S13" s="6">
        <f t="shared" si="8"/>
        <v>151.09559999999999</v>
      </c>
      <c r="T13" s="6">
        <f t="shared" si="8"/>
        <v>86.525800000000004</v>
      </c>
      <c r="U13" s="6">
        <f t="shared" si="8"/>
        <v>44.654899999999998</v>
      </c>
      <c r="V13" s="6">
        <f t="shared" si="8"/>
        <v>20.158999999999999</v>
      </c>
      <c r="W13" s="67">
        <f t="shared" si="8"/>
        <v>21.061199999999999</v>
      </c>
      <c r="X13" s="37"/>
      <c r="Y13" s="78"/>
      <c r="Z13" s="7"/>
    </row>
    <row r="14" spans="1:28" x14ac:dyDescent="0.25">
      <c r="A14" s="42" t="s">
        <v>5</v>
      </c>
      <c r="B14" s="213">
        <f>+'[3]3.EXPORTACION POR TIPO'!B324/10000</f>
        <v>4.6197309999999998</v>
      </c>
      <c r="C14" s="158">
        <f>+'[3]3.EXPORTACION POR TIPO'!B336/10000</f>
        <v>3.1238000000000001</v>
      </c>
      <c r="D14" s="158">
        <f>+'[3]3.EXPORTACION POR TIPO'!B348/10000</f>
        <v>16.154199999999999</v>
      </c>
      <c r="E14" s="158">
        <f>+'[3]3.EXPORTACION POR TIPO'!B360/10000</f>
        <v>8.5577000000000005</v>
      </c>
      <c r="F14" s="158">
        <f>+'[3]3.EXPORTACION POR TIPO'!B372/10000</f>
        <v>8.0995000000000008</v>
      </c>
      <c r="G14" s="158">
        <f>+'[3]3.EXPORTACION POR TIPO'!B384/10000</f>
        <v>5.3739999999999997</v>
      </c>
      <c r="H14" s="158">
        <f>+'[3]3.EXPORTACION POR TIPO'!B396/10000</f>
        <v>2.6743000000000001</v>
      </c>
      <c r="I14" s="158">
        <f>+'[3]3.EXPORTACION POR TIPO'!B408/10000</f>
        <v>1.6759999999999999</v>
      </c>
      <c r="J14" s="214">
        <f>+'[3]3.EXPORTACION POR TIPO'!B420/10000</f>
        <v>1.9849000000000001</v>
      </c>
      <c r="K14" s="210"/>
      <c r="L14" s="7"/>
      <c r="M14" s="2"/>
      <c r="N14" s="42" t="s">
        <v>5</v>
      </c>
      <c r="O14" s="6">
        <f>+SUM('[3]3.EXPORTACION POR TIPO'!B313:B324)/10000</f>
        <v>38.841259000000001</v>
      </c>
      <c r="P14" s="6">
        <f t="shared" ref="P14:W14" si="9">+SUM(C7:C14)+SUM(B15:B18)</f>
        <v>28.302367000000004</v>
      </c>
      <c r="Q14" s="6">
        <f t="shared" si="9"/>
        <v>44.820099999999996</v>
      </c>
      <c r="R14" s="6">
        <f t="shared" si="9"/>
        <v>95.332999999999998</v>
      </c>
      <c r="S14" s="6">
        <f t="shared" si="9"/>
        <v>150.63740000000001</v>
      </c>
      <c r="T14" s="6">
        <f t="shared" si="9"/>
        <v>83.800299999999993</v>
      </c>
      <c r="U14" s="6">
        <f t="shared" si="9"/>
        <v>41.955199999999998</v>
      </c>
      <c r="V14" s="6">
        <f t="shared" si="9"/>
        <v>19.160699999999999</v>
      </c>
      <c r="W14" s="67">
        <f t="shared" si="9"/>
        <v>21.370099999999997</v>
      </c>
      <c r="X14" s="37"/>
      <c r="Y14" s="78"/>
      <c r="Z14" s="7"/>
    </row>
    <row r="15" spans="1:28" x14ac:dyDescent="0.25">
      <c r="A15" s="42" t="s">
        <v>6</v>
      </c>
      <c r="B15" s="213">
        <f>+'[3]3.EXPORTACION POR TIPO'!B325/10000</f>
        <v>2.980067</v>
      </c>
      <c r="C15" s="158">
        <f>+'[3]3.EXPORTACION POR TIPO'!B337/10000</f>
        <v>2.3984999999999999</v>
      </c>
      <c r="D15" s="158">
        <f>+'[3]3.EXPORTACION POR TIPO'!B349/10000</f>
        <v>17.6341</v>
      </c>
      <c r="E15" s="158">
        <f>+'[3]3.EXPORTACION POR TIPO'!B361/10000</f>
        <v>8.7982999999999993</v>
      </c>
      <c r="F15" s="158">
        <f>+'[3]3.EXPORTACION POR TIPO'!B373/10000</f>
        <v>7.7629000000000001</v>
      </c>
      <c r="G15" s="158">
        <f>+'[3]3.EXPORTACION POR TIPO'!B385/10000</f>
        <v>4.4880000000000004</v>
      </c>
      <c r="H15" s="158">
        <f>+'[3]3.EXPORTACION POR TIPO'!B397/10000</f>
        <v>2.1871999999999998</v>
      </c>
      <c r="I15" s="158">
        <f>+'[3]3.EXPORTACION POR TIPO'!B409/10000</f>
        <v>2.1490999999999998</v>
      </c>
      <c r="J15" s="214">
        <f>+'[3]3.EXPORTACION POR TIPO'!B421/10000</f>
        <v>1.8016000000000001</v>
      </c>
      <c r="K15" s="210"/>
      <c r="L15" s="7"/>
      <c r="M15" s="2"/>
      <c r="N15" s="42" t="s">
        <v>6</v>
      </c>
      <c r="O15" s="6">
        <f>+SUM('[3]3.EXPORTACION POR TIPO'!B314:B325)/10000</f>
        <v>39.531776000000001</v>
      </c>
      <c r="P15" s="6">
        <f t="shared" ref="P15:W15" si="10">+SUM(C7:C15)+SUM(B16:B18)</f>
        <v>27.720800000000001</v>
      </c>
      <c r="Q15" s="6">
        <f t="shared" si="10"/>
        <v>60.055700000000002</v>
      </c>
      <c r="R15" s="6">
        <f t="shared" si="10"/>
        <v>86.497199999999992</v>
      </c>
      <c r="S15" s="6">
        <f t="shared" si="10"/>
        <v>149.602</v>
      </c>
      <c r="T15" s="6">
        <f t="shared" si="10"/>
        <v>80.525399999999991</v>
      </c>
      <c r="U15" s="6">
        <f t="shared" si="10"/>
        <v>39.654399999999995</v>
      </c>
      <c r="V15" s="6">
        <f t="shared" si="10"/>
        <v>19.122599999999998</v>
      </c>
      <c r="W15" s="67">
        <f t="shared" si="10"/>
        <v>21.022599999999997</v>
      </c>
      <c r="X15" s="37"/>
      <c r="Y15" s="78"/>
      <c r="Z15" s="7"/>
    </row>
    <row r="16" spans="1:28" x14ac:dyDescent="0.25">
      <c r="A16" s="42" t="s">
        <v>7</v>
      </c>
      <c r="B16" s="213">
        <f>+'[3]3.EXPORTACION POR TIPO'!B326/10000</f>
        <v>2.8359000000000001</v>
      </c>
      <c r="C16" s="158">
        <f>+'[3]3.EXPORTACION POR TIPO'!B338/10000</f>
        <v>1.7835000000000001</v>
      </c>
      <c r="D16" s="158">
        <f>+'[3]3.EXPORTACION POR TIPO'!B350/10000</f>
        <v>14.089499999999999</v>
      </c>
      <c r="E16" s="158">
        <f>+'[3]3.EXPORTACION POR TIPO'!B362/10000</f>
        <v>9.9265000000000008</v>
      </c>
      <c r="F16" s="158">
        <f>+'[3]3.EXPORTACION POR TIPO'!B374/10000</f>
        <v>6.3704000000000001</v>
      </c>
      <c r="G16" s="158">
        <f>+'[3]3.EXPORTACION POR TIPO'!B386/10000</f>
        <v>4.0849000000000002</v>
      </c>
      <c r="H16" s="158">
        <f>+'[3]3.EXPORTACION POR TIPO'!B398/10000</f>
        <v>1.9659</v>
      </c>
      <c r="I16" s="158">
        <f>+'[3]3.EXPORTACION POR TIPO'!B410/10000</f>
        <v>2.1926000000000001</v>
      </c>
      <c r="J16" s="214">
        <f>+'[3]3.EXPORTACION POR TIPO'!B422/10000</f>
        <v>1.8611</v>
      </c>
      <c r="K16" s="210"/>
      <c r="L16" s="7"/>
      <c r="M16" s="2"/>
      <c r="N16" s="42" t="s">
        <v>7</v>
      </c>
      <c r="O16" s="6">
        <f>+SUM('[3]3.EXPORTACION POR TIPO'!B315:B326)/10000</f>
        <v>39.819148999999996</v>
      </c>
      <c r="P16" s="6">
        <f t="shared" ref="P16:W16" si="11">+SUM(C7:C16)+SUM(B17:B18)</f>
        <v>26.668400000000002</v>
      </c>
      <c r="Q16" s="6">
        <f t="shared" si="11"/>
        <v>72.361699999999999</v>
      </c>
      <c r="R16" s="6">
        <f t="shared" si="11"/>
        <v>82.33420000000001</v>
      </c>
      <c r="S16" s="6">
        <f t="shared" si="11"/>
        <v>146.04590000000002</v>
      </c>
      <c r="T16" s="6">
        <f t="shared" si="11"/>
        <v>78.239899999999992</v>
      </c>
      <c r="U16" s="6">
        <f t="shared" si="11"/>
        <v>37.535399999999996</v>
      </c>
      <c r="V16" s="6">
        <f t="shared" si="11"/>
        <v>19.349299999999999</v>
      </c>
      <c r="W16" s="67">
        <f t="shared" si="11"/>
        <v>20.691099999999999</v>
      </c>
      <c r="X16" s="37"/>
      <c r="Y16" s="78"/>
      <c r="Z16" s="7"/>
    </row>
    <row r="17" spans="1:26" x14ac:dyDescent="0.25">
      <c r="A17" s="42" t="s">
        <v>8</v>
      </c>
      <c r="B17" s="213">
        <f>+'[3]3.EXPORTACION POR TIPO'!B327/10000</f>
        <v>2.2097000000000002</v>
      </c>
      <c r="C17" s="158">
        <f>+'[3]3.EXPORTACION POR TIPO'!B339/10000</f>
        <v>2.0131999999999999</v>
      </c>
      <c r="D17" s="158">
        <f>+'[3]3.EXPORTACION POR TIPO'!B351/10000</f>
        <v>6.4916999999999998</v>
      </c>
      <c r="E17" s="158">
        <f>+'[3]3.EXPORTACION POR TIPO'!B363/10000</f>
        <v>9.0578000000000003</v>
      </c>
      <c r="F17" s="158">
        <f>+'[3]3.EXPORTACION POR TIPO'!B375/10000</f>
        <v>10.196300000000001</v>
      </c>
      <c r="G17" s="158">
        <f>+'[3]3.EXPORTACION POR TIPO'!B387/10000</f>
        <v>5.4657999999999998</v>
      </c>
      <c r="H17" s="158">
        <f>+'[3]3.EXPORTACION POR TIPO'!B399/10000</f>
        <v>2.1640000000000001</v>
      </c>
      <c r="I17" s="158">
        <f>+'[3]3.EXPORTACION POR TIPO'!B411/10000</f>
        <v>1.5368999999999999</v>
      </c>
      <c r="J17" s="214">
        <f>+'[3]3.EXPORTACION POR TIPO'!B423/10000</f>
        <v>2.0844999999999998</v>
      </c>
      <c r="K17" s="210"/>
      <c r="L17" s="7"/>
      <c r="M17" s="2"/>
      <c r="N17" s="42" t="s">
        <v>8</v>
      </c>
      <c r="O17" s="6">
        <f>+SUM('[3]3.EXPORTACION POR TIPO'!B316:B327)/10000</f>
        <v>39.282229999999998</v>
      </c>
      <c r="P17" s="6">
        <f t="shared" ref="P17:W17" si="12">+SUM(C7:C17)+SUM(B18)</f>
        <v>26.471900000000002</v>
      </c>
      <c r="Q17" s="6">
        <f t="shared" si="12"/>
        <v>76.840199999999996</v>
      </c>
      <c r="R17" s="6">
        <f t="shared" si="12"/>
        <v>84.900300000000001</v>
      </c>
      <c r="S17" s="6">
        <f t="shared" si="12"/>
        <v>147.18440000000001</v>
      </c>
      <c r="T17" s="6">
        <f t="shared" si="12"/>
        <v>73.509399999999985</v>
      </c>
      <c r="U17" s="6">
        <f t="shared" si="12"/>
        <v>34.233600000000003</v>
      </c>
      <c r="V17" s="6">
        <f t="shared" si="12"/>
        <v>18.722200000000001</v>
      </c>
      <c r="W17" s="67">
        <f t="shared" si="12"/>
        <v>21.238699999999998</v>
      </c>
      <c r="X17" s="37"/>
      <c r="Y17" s="78"/>
      <c r="Z17" s="7"/>
    </row>
    <row r="18" spans="1:26" x14ac:dyDescent="0.25">
      <c r="A18" s="42" t="s">
        <v>9</v>
      </c>
      <c r="B18" s="213">
        <f>+'[3]3.EXPORTACION POR TIPO'!B328/10000</f>
        <v>2.5964999999999998</v>
      </c>
      <c r="C18" s="158">
        <f>+'[3]3.EXPORTACION POR TIPO'!B340/10000</f>
        <v>1.7072000000000001</v>
      </c>
      <c r="D18" s="158">
        <f>+'[3]3.EXPORTACION POR TIPO'!B352/10000</f>
        <v>4.8912000000000004</v>
      </c>
      <c r="E18" s="158">
        <f>+'[3]3.EXPORTACION POR TIPO'!B364/10000</f>
        <v>18.075399999999998</v>
      </c>
      <c r="F18" s="158">
        <f>+'[3]3.EXPORTACION POR TIPO'!B376/10000</f>
        <v>6.4120999999999997</v>
      </c>
      <c r="G18" s="158">
        <f>+'[3]3.EXPORTACION POR TIPO'!B388/10000</f>
        <v>2.7158000000000002</v>
      </c>
      <c r="H18" s="158">
        <f>+'[3]3.EXPORTACION POR TIPO'!B400/10000</f>
        <v>2.0667</v>
      </c>
      <c r="I18" s="158">
        <f>+'[3]3.EXPORTACION POR TIPO'!B412/10000</f>
        <v>1.2468999999999999</v>
      </c>
      <c r="J18" s="214">
        <f>+'[3]3.EXPORTACION POR TIPO'!B424/10000</f>
        <v>1.9979</v>
      </c>
      <c r="K18" s="210"/>
      <c r="L18" s="7"/>
      <c r="M18" s="2"/>
      <c r="N18" s="42" t="s">
        <v>9</v>
      </c>
      <c r="O18" s="6">
        <f>+SUM('[3]3.EXPORTACION POR TIPO'!B317:B328)/10000</f>
        <v>38.850364999999996</v>
      </c>
      <c r="P18" s="6">
        <f t="shared" ref="P18:W18" si="13">+SUM(C7:C18)</f>
        <v>25.582600000000003</v>
      </c>
      <c r="Q18" s="6">
        <f t="shared" si="13"/>
        <v>80.024199999999993</v>
      </c>
      <c r="R18" s="6">
        <f t="shared" si="13"/>
        <v>98.084500000000006</v>
      </c>
      <c r="S18" s="6">
        <f t="shared" si="13"/>
        <v>135.52110000000002</v>
      </c>
      <c r="T18" s="6">
        <f t="shared" si="13"/>
        <v>69.813099999999991</v>
      </c>
      <c r="U18" s="6">
        <f t="shared" si="13"/>
        <v>33.584499999999998</v>
      </c>
      <c r="V18" s="6">
        <f t="shared" si="13"/>
        <v>17.9024</v>
      </c>
      <c r="W18" s="67">
        <f t="shared" si="13"/>
        <v>21.989699999999999</v>
      </c>
      <c r="X18" s="37"/>
      <c r="Y18" s="78"/>
      <c r="Z18" s="7"/>
    </row>
    <row r="19" spans="1:26" ht="25.5" x14ac:dyDescent="0.25">
      <c r="A19" s="53" t="s">
        <v>13</v>
      </c>
      <c r="B19" s="215">
        <f>SUM(B7:B18)</f>
        <v>38.850364999999996</v>
      </c>
      <c r="C19" s="159">
        <f t="shared" ref="C19:F19" si="14">SUM(C7:C18)</f>
        <v>25.582600000000003</v>
      </c>
      <c r="D19" s="159">
        <f t="shared" si="14"/>
        <v>80.024199999999993</v>
      </c>
      <c r="E19" s="159">
        <f t="shared" si="14"/>
        <v>98.084500000000006</v>
      </c>
      <c r="F19" s="159">
        <f t="shared" si="14"/>
        <v>135.52110000000002</v>
      </c>
      <c r="G19" s="159">
        <f t="shared" ref="G19:H19" si="15">SUM(G7:G18)</f>
        <v>69.813099999999991</v>
      </c>
      <c r="H19" s="159">
        <f t="shared" si="15"/>
        <v>33.584499999999998</v>
      </c>
      <c r="I19" s="159">
        <f t="shared" ref="I19:J19" si="16">SUM(I7:I18)</f>
        <v>17.9024</v>
      </c>
      <c r="J19" s="216">
        <f t="shared" si="16"/>
        <v>21.989699999999999</v>
      </c>
      <c r="K19" s="216"/>
      <c r="L19" s="56"/>
      <c r="M19" s="3"/>
      <c r="N19" s="43" t="s">
        <v>14</v>
      </c>
      <c r="O19" s="46">
        <f t="shared" ref="O19" si="17">+AVERAGE(O7:O18)</f>
        <v>37.380513583333332</v>
      </c>
      <c r="P19" s="46">
        <f>+AVERAGE(P7:P18)</f>
        <v>31.208874083333331</v>
      </c>
      <c r="Q19" s="46">
        <f t="shared" ref="Q19:U19" si="18">+AVERAGE(Q7:Q18)</f>
        <v>44.061908333333328</v>
      </c>
      <c r="R19" s="46">
        <f t="shared" si="18"/>
        <v>93.026283333333325</v>
      </c>
      <c r="S19" s="46">
        <f t="shared" si="18"/>
        <v>141.71844166666668</v>
      </c>
      <c r="T19" s="46">
        <f t="shared" si="18"/>
        <v>87.690908333333354</v>
      </c>
      <c r="U19" s="226">
        <f t="shared" si="18"/>
        <v>48.523525000000006</v>
      </c>
      <c r="V19" s="226">
        <f t="shared" ref="V19:W19" si="19">+AVERAGE(V7:V18)</f>
        <v>23.084008333333333</v>
      </c>
      <c r="W19" s="220">
        <f t="shared" si="19"/>
        <v>19.826516666666667</v>
      </c>
      <c r="X19" s="220">
        <f t="shared" ref="X19" si="20">+AVERAGE(X7:X18)</f>
        <v>22.4467</v>
      </c>
      <c r="Y19" s="79">
        <f>+X19/W19-1</f>
        <v>0.13215550554770505</v>
      </c>
      <c r="Z19" s="75">
        <f>+POWER(X19/S19,0.2)-1</f>
        <v>-0.30825627724800109</v>
      </c>
    </row>
    <row r="20" spans="1:26" ht="25.5" x14ac:dyDescent="0.25">
      <c r="A20" s="57" t="s">
        <v>15</v>
      </c>
      <c r="B20" s="195">
        <f t="shared" ref="B20:G20" si="21">+B19/B$73</f>
        <v>0.14953505849417817</v>
      </c>
      <c r="C20" s="58">
        <f t="shared" si="21"/>
        <v>0.11458570816221503</v>
      </c>
      <c r="D20" s="58">
        <f t="shared" si="21"/>
        <v>0.29061960246545215</v>
      </c>
      <c r="E20" s="58">
        <f t="shared" si="21"/>
        <v>0.3138985253078676</v>
      </c>
      <c r="F20" s="58">
        <f t="shared" si="21"/>
        <v>0.34321973051695531</v>
      </c>
      <c r="G20" s="58">
        <f t="shared" si="21"/>
        <v>0.20759432618545934</v>
      </c>
      <c r="H20" s="58">
        <f t="shared" ref="H20:I20" si="22">+H19/H$73</f>
        <v>0.12660682989646999</v>
      </c>
      <c r="I20" s="58">
        <f t="shared" si="22"/>
        <v>8.8301736400889397E-2</v>
      </c>
      <c r="J20" s="189">
        <f t="shared" ref="J20" si="23">+J19/J$73</f>
        <v>0.10459133197618006</v>
      </c>
      <c r="K20" s="188"/>
      <c r="L20" s="59"/>
      <c r="M20" s="3"/>
      <c r="N20" s="44" t="s">
        <v>15</v>
      </c>
      <c r="O20" s="48">
        <f t="shared" ref="O20:U20" si="24">+O19/O$73</f>
        <v>0.1455637530258577</v>
      </c>
      <c r="P20" s="48">
        <f t="shared" si="24"/>
        <v>0.1299963165166631</v>
      </c>
      <c r="Q20" s="48">
        <f t="shared" si="24"/>
        <v>0.1856737121085783</v>
      </c>
      <c r="R20" s="48">
        <f t="shared" si="24"/>
        <v>0.31021046307144468</v>
      </c>
      <c r="S20" s="48">
        <f t="shared" si="24"/>
        <v>0.37415214821167692</v>
      </c>
      <c r="T20" s="48">
        <f t="shared" si="24"/>
        <v>0.24824186246560023</v>
      </c>
      <c r="U20" s="58">
        <f t="shared" si="24"/>
        <v>0.16147852266204898</v>
      </c>
      <c r="V20" s="58">
        <f t="shared" ref="V20:W20" si="25">+V19/V$73</f>
        <v>0.10184206691144322</v>
      </c>
      <c r="W20" s="189">
        <f t="shared" si="25"/>
        <v>9.71647898634206E-2</v>
      </c>
      <c r="X20" s="189">
        <f t="shared" ref="X20" si="26">+X19/X$73</f>
        <v>0.10846128169926847</v>
      </c>
      <c r="Y20" s="72"/>
      <c r="Z20" s="76"/>
    </row>
    <row r="21" spans="1:26" ht="26.25" thickBot="1" x14ac:dyDescent="0.3">
      <c r="A21" s="60" t="s">
        <v>12</v>
      </c>
      <c r="B21" s="196"/>
      <c r="C21" s="62">
        <f>+C19/B19-1</f>
        <v>-0.34150940409440156</v>
      </c>
      <c r="D21" s="62">
        <f t="shared" ref="D21:J21" si="27">+D19/C19-1</f>
        <v>2.1280714235456908</v>
      </c>
      <c r="E21" s="62">
        <f t="shared" si="27"/>
        <v>0.2256854801422572</v>
      </c>
      <c r="F21" s="62">
        <f t="shared" si="27"/>
        <v>0.38167702338289944</v>
      </c>
      <c r="G21" s="62">
        <f t="shared" si="27"/>
        <v>-0.48485438798829128</v>
      </c>
      <c r="H21" s="62">
        <f t="shared" si="27"/>
        <v>-0.51893699033562468</v>
      </c>
      <c r="I21" s="62">
        <f t="shared" si="27"/>
        <v>-0.46694457264511902</v>
      </c>
      <c r="J21" s="190">
        <f t="shared" si="27"/>
        <v>0.22831017070336923</v>
      </c>
      <c r="K21" s="187"/>
      <c r="L21" s="63"/>
      <c r="M21" s="2"/>
      <c r="N21" s="45" t="s">
        <v>12</v>
      </c>
      <c r="O21" s="49"/>
      <c r="P21" s="50">
        <f>+P19/O19-1</f>
        <v>-0.16510312214521627</v>
      </c>
      <c r="Q21" s="50">
        <f t="shared" ref="Q21:X21" si="28">+Q19/P19-1</f>
        <v>0.41183908832084337</v>
      </c>
      <c r="R21" s="50">
        <f t="shared" si="28"/>
        <v>1.1112631488763256</v>
      </c>
      <c r="S21" s="50">
        <f t="shared" si="28"/>
        <v>0.52342366682391051</v>
      </c>
      <c r="T21" s="50">
        <f t="shared" si="28"/>
        <v>-0.38123149463081507</v>
      </c>
      <c r="U21" s="62">
        <f t="shared" si="28"/>
        <v>-0.44665272692180469</v>
      </c>
      <c r="V21" s="62">
        <f t="shared" si="28"/>
        <v>-0.52427181798244604</v>
      </c>
      <c r="W21" s="190">
        <f t="shared" si="28"/>
        <v>-0.14111464610601643</v>
      </c>
      <c r="X21" s="190">
        <f t="shared" si="28"/>
        <v>0.13215550554770505</v>
      </c>
      <c r="Y21" s="73"/>
      <c r="Z21" s="52"/>
    </row>
    <row r="22" spans="1:26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ht="15.75" thickBot="1" x14ac:dyDescent="0.3">
      <c r="A23" s="323" t="s">
        <v>28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5"/>
      <c r="M23" s="2"/>
      <c r="N23" s="323" t="s">
        <v>29</v>
      </c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5"/>
    </row>
    <row r="24" spans="1:26" ht="51" x14ac:dyDescent="0.25">
      <c r="A24" s="38"/>
      <c r="B24" s="191">
        <v>2016</v>
      </c>
      <c r="C24" s="39">
        <f>+B24+1</f>
        <v>2017</v>
      </c>
      <c r="D24" s="39">
        <f t="shared" ref="D24:G24" si="29">+C24+1</f>
        <v>2018</v>
      </c>
      <c r="E24" s="39">
        <f t="shared" si="29"/>
        <v>2019</v>
      </c>
      <c r="F24" s="39">
        <f t="shared" si="29"/>
        <v>2020</v>
      </c>
      <c r="G24" s="39">
        <f t="shared" si="29"/>
        <v>2021</v>
      </c>
      <c r="H24" s="39">
        <v>2022</v>
      </c>
      <c r="I24" s="39">
        <v>2023</v>
      </c>
      <c r="J24" s="192">
        <v>2024</v>
      </c>
      <c r="K24" s="40">
        <v>2025</v>
      </c>
      <c r="L24" s="41" t="s">
        <v>16</v>
      </c>
      <c r="M24" s="2"/>
      <c r="N24" s="65"/>
      <c r="O24" s="64">
        <v>2016</v>
      </c>
      <c r="P24" s="64">
        <f>+O24+1</f>
        <v>2017</v>
      </c>
      <c r="Q24" s="64">
        <f t="shared" ref="Q24:S24" si="30">+P24+1</f>
        <v>2018</v>
      </c>
      <c r="R24" s="64">
        <f t="shared" si="30"/>
        <v>2019</v>
      </c>
      <c r="S24" s="64">
        <f t="shared" si="30"/>
        <v>2020</v>
      </c>
      <c r="T24" s="64">
        <f t="shared" ref="T24" si="31">+S24+1</f>
        <v>2021</v>
      </c>
      <c r="U24" s="39">
        <v>2022</v>
      </c>
      <c r="V24" s="39">
        <v>2023</v>
      </c>
      <c r="W24" s="192">
        <v>2024</v>
      </c>
      <c r="X24" s="192">
        <v>2025</v>
      </c>
      <c r="Y24" s="77" t="s">
        <v>16</v>
      </c>
      <c r="Z24" s="74" t="s">
        <v>21</v>
      </c>
    </row>
    <row r="25" spans="1:26" x14ac:dyDescent="0.25">
      <c r="A25" s="42" t="s">
        <v>10</v>
      </c>
      <c r="B25" s="213">
        <f>+'[3]3.EXPORTACION POR TIPO'!C317/10000</f>
        <v>16.6248</v>
      </c>
      <c r="C25" s="158">
        <f>+'[3]3.EXPORTACION POR TIPO'!C329/10000</f>
        <v>17.6236</v>
      </c>
      <c r="D25" s="158">
        <f>+'[3]3.EXPORTACION POR TIPO'!C341/10000</f>
        <v>13.6394</v>
      </c>
      <c r="E25" s="158">
        <f>+'[3]3.EXPORTACION POR TIPO'!C353/10000</f>
        <v>16.7699</v>
      </c>
      <c r="F25" s="158">
        <f>+'[3]3.EXPORTACION POR TIPO'!C365/10000</f>
        <v>19.883199999999999</v>
      </c>
      <c r="G25" s="158">
        <f>+'[3]3.EXPORTACION POR TIPO'!C377/10000</f>
        <v>19.151700000000002</v>
      </c>
      <c r="H25" s="158">
        <f>+'[3]3.EXPORTACION POR TIPO'!C389/10000</f>
        <v>15.2569</v>
      </c>
      <c r="I25" s="158">
        <f>+'[3]3.EXPORTACION POR TIPO'!C401/10000</f>
        <v>13.7715</v>
      </c>
      <c r="J25" s="214">
        <f>+'[3]3.EXPORTACION POR TIPO'!C413/10000</f>
        <v>12.1584</v>
      </c>
      <c r="K25" s="210">
        <f>+'[3]3.EXPORTACION POR TIPO'!C425/10000</f>
        <v>10.307600000000001</v>
      </c>
      <c r="L25" s="7">
        <f>+K25/J25-1</f>
        <v>-0.15222397683905775</v>
      </c>
      <c r="M25" s="2"/>
      <c r="N25" s="42" t="s">
        <v>10</v>
      </c>
      <c r="O25" s="6">
        <f>+SUM('[3]3.EXPORTACION POR TIPO'!C306:C317)/10000</f>
        <v>220.249706</v>
      </c>
      <c r="P25" s="6">
        <f t="shared" ref="P25:W25" si="32">+SUM(C25)+SUM(B26:B36)</f>
        <v>218.71474100000003</v>
      </c>
      <c r="Q25" s="6">
        <f t="shared" si="32"/>
        <v>190.34180000000001</v>
      </c>
      <c r="R25" s="6">
        <f t="shared" si="32"/>
        <v>194.83350000000002</v>
      </c>
      <c r="S25" s="6">
        <f t="shared" si="32"/>
        <v>214.19419999999997</v>
      </c>
      <c r="T25" s="6">
        <f t="shared" si="32"/>
        <v>255.59110000000001</v>
      </c>
      <c r="U25" s="6">
        <f t="shared" si="32"/>
        <v>258.26530000000002</v>
      </c>
      <c r="V25" s="6">
        <f t="shared" si="32"/>
        <v>224.10120000000001</v>
      </c>
      <c r="W25" s="67">
        <f t="shared" si="32"/>
        <v>178.7801</v>
      </c>
      <c r="X25" s="37">
        <f>+SUM(K25)+SUM(J26:J36)</f>
        <v>181.01159999999999</v>
      </c>
      <c r="Y25" s="78">
        <f>+X25/W25-1</f>
        <v>1.2481814251138701E-2</v>
      </c>
      <c r="Z25" s="7">
        <f>+POWER(X25/S25,0.2)-1</f>
        <v>-3.3104052284136709E-2</v>
      </c>
    </row>
    <row r="26" spans="1:26" x14ac:dyDescent="0.25">
      <c r="A26" s="42" t="s">
        <v>11</v>
      </c>
      <c r="B26" s="213">
        <f>+'[3]3.EXPORTACION POR TIPO'!C318/10000</f>
        <v>16.801400000000001</v>
      </c>
      <c r="C26" s="158">
        <f>+'[3]3.EXPORTACION POR TIPO'!C330/10000</f>
        <v>12.016400000000001</v>
      </c>
      <c r="D26" s="158">
        <f>+'[3]3.EXPORTACION POR TIPO'!C342/10000</f>
        <v>13.430199999999999</v>
      </c>
      <c r="E26" s="158">
        <f>+'[3]3.EXPORTACION POR TIPO'!C354/10000</f>
        <v>15.3057</v>
      </c>
      <c r="F26" s="158">
        <f>+'[3]3.EXPORTACION POR TIPO'!C366/10000</f>
        <v>17.801100000000002</v>
      </c>
      <c r="G26" s="158">
        <f>+'[3]3.EXPORTACION POR TIPO'!C378/10000</f>
        <v>19.8508</v>
      </c>
      <c r="H26" s="158">
        <f>+'[3]3.EXPORTACION POR TIPO'!C390/10000</f>
        <v>18.411799999999999</v>
      </c>
      <c r="I26" s="158">
        <f>+'[3]3.EXPORTACION POR TIPO'!C402/10000</f>
        <v>13.197800000000001</v>
      </c>
      <c r="J26" s="214">
        <f>+'[3]3.EXPORTACION POR TIPO'!C414/10000</f>
        <v>13.141400000000001</v>
      </c>
      <c r="K26" s="210">
        <f>+'[3]3.EXPORTACION POR TIPO'!C426/10000</f>
        <v>12.6523</v>
      </c>
      <c r="L26" s="7">
        <f>+K26/J26-1</f>
        <v>-3.7218256806732963E-2</v>
      </c>
      <c r="M26" s="2"/>
      <c r="N26" s="42" t="s">
        <v>11</v>
      </c>
      <c r="O26" s="6">
        <f>+SUM('[3]3.EXPORTACION POR TIPO'!C307:C318)/10000</f>
        <v>220.99981699999998</v>
      </c>
      <c r="P26" s="6">
        <f t="shared" ref="P26:W26" si="33">+SUM(C25:C26)+SUM(B27:B36)</f>
        <v>213.92974100000004</v>
      </c>
      <c r="Q26" s="6">
        <f t="shared" si="33"/>
        <v>191.75559999999999</v>
      </c>
      <c r="R26" s="6">
        <f t="shared" si="33"/>
        <v>196.709</v>
      </c>
      <c r="S26" s="6">
        <f t="shared" si="33"/>
        <v>216.68959999999998</v>
      </c>
      <c r="T26" s="6">
        <f t="shared" si="33"/>
        <v>257.64080000000001</v>
      </c>
      <c r="U26" s="6">
        <f t="shared" si="33"/>
        <v>256.82630000000006</v>
      </c>
      <c r="V26" s="6">
        <f t="shared" si="33"/>
        <v>218.88720000000001</v>
      </c>
      <c r="W26" s="67">
        <f t="shared" si="33"/>
        <v>178.72370000000001</v>
      </c>
      <c r="X26" s="37">
        <f t="shared" ref="X26" si="34">+SUM(K25:K26)+SUM(J27:J36)</f>
        <v>180.52250000000001</v>
      </c>
      <c r="Y26" s="78">
        <f>+X26/W26-1</f>
        <v>1.0064697631036124E-2</v>
      </c>
      <c r="Z26" s="7">
        <f>+POWER(X26/S26,0.2)-1</f>
        <v>-3.5863212032476666E-2</v>
      </c>
    </row>
    <row r="27" spans="1:26" x14ac:dyDescent="0.25">
      <c r="A27" s="42" t="s">
        <v>0</v>
      </c>
      <c r="B27" s="213">
        <f>+'[3]3.EXPORTACION POR TIPO'!C319/10000</f>
        <v>19.152355</v>
      </c>
      <c r="C27" s="158">
        <f>+'[3]3.EXPORTACION POR TIPO'!C331/10000</f>
        <v>16.026599999999998</v>
      </c>
      <c r="D27" s="158">
        <f>+'[3]3.EXPORTACION POR TIPO'!C343/10000</f>
        <v>15.2233</v>
      </c>
      <c r="E27" s="158">
        <f>+'[3]3.EXPORTACION POR TIPO'!C355/10000</f>
        <v>16.1937</v>
      </c>
      <c r="F27" s="158">
        <f>+'[3]3.EXPORTACION POR TIPO'!C367/10000</f>
        <v>16.731000000000002</v>
      </c>
      <c r="G27" s="158">
        <f>+'[3]3.EXPORTACION POR TIPO'!C379/10000</f>
        <v>23.3721</v>
      </c>
      <c r="H27" s="158">
        <f>+'[3]3.EXPORTACION POR TIPO'!C391/10000</f>
        <v>21.5962</v>
      </c>
      <c r="I27" s="158">
        <f>+'[3]3.EXPORTACION POR TIPO'!C403/10000</f>
        <v>17.581900000000001</v>
      </c>
      <c r="J27" s="214">
        <f>+'[3]3.EXPORTACION POR TIPO'!C415/10000</f>
        <v>13.539</v>
      </c>
      <c r="K27" s="210">
        <f>+'[3]3.EXPORTACION POR TIPO'!C427/10000</f>
        <v>13.4841</v>
      </c>
      <c r="L27" s="7">
        <f>+K27/J27-1</f>
        <v>-4.0549523598493176E-3</v>
      </c>
      <c r="M27" s="2"/>
      <c r="N27" s="42" t="s">
        <v>0</v>
      </c>
      <c r="O27" s="6">
        <f>+SUM('[3]3.EXPORTACION POR TIPO'!C308:C319)/10000</f>
        <v>218.70459499999998</v>
      </c>
      <c r="P27" s="6">
        <f t="shared" ref="P27:V27" si="35">+SUM(C25:C27)+SUM(B28:B36)</f>
        <v>210.80398600000001</v>
      </c>
      <c r="Q27" s="6">
        <f t="shared" si="35"/>
        <v>190.95230000000001</v>
      </c>
      <c r="R27" s="6">
        <f t="shared" si="35"/>
        <v>197.67939999999999</v>
      </c>
      <c r="S27" s="6">
        <f t="shared" si="35"/>
        <v>217.22689999999997</v>
      </c>
      <c r="T27" s="6">
        <f t="shared" si="35"/>
        <v>264.28190000000001</v>
      </c>
      <c r="U27" s="6">
        <f t="shared" si="35"/>
        <v>255.05039999999997</v>
      </c>
      <c r="V27" s="6">
        <f t="shared" si="35"/>
        <v>214.87289999999999</v>
      </c>
      <c r="W27" s="67">
        <f t="shared" ref="W27" si="36">+SUM(J25:J27)+SUM(I28:I36)</f>
        <v>174.6808</v>
      </c>
      <c r="X27" s="37">
        <f t="shared" ref="X27" si="37">+SUM(K25:K27)+SUM(J28:J36)</f>
        <v>180.4676</v>
      </c>
      <c r="Y27" s="78">
        <f>+X27/W27-1</f>
        <v>3.3127853776717231E-2</v>
      </c>
      <c r="Z27" s="7">
        <f>+POWER(X27/S27,0.2)-1</f>
        <v>-3.6399253767739559E-2</v>
      </c>
    </row>
    <row r="28" spans="1:26" x14ac:dyDescent="0.25">
      <c r="A28" s="42" t="s">
        <v>1</v>
      </c>
      <c r="B28" s="213">
        <f>+'[3]3.EXPORTACION POR TIPO'!C320/10000</f>
        <v>18.838298000000002</v>
      </c>
      <c r="C28" s="158">
        <f>+'[3]3.EXPORTACION POR TIPO'!C332/10000</f>
        <v>15.1463</v>
      </c>
      <c r="D28" s="158">
        <f>+'[3]3.EXPORTACION POR TIPO'!C344/10000</f>
        <v>14.4247</v>
      </c>
      <c r="E28" s="158">
        <f>+'[3]3.EXPORTACION POR TIPO'!C356/10000</f>
        <v>17.868099999999998</v>
      </c>
      <c r="F28" s="158">
        <f>+'[3]3.EXPORTACION POR TIPO'!C368/10000</f>
        <v>20.5623</v>
      </c>
      <c r="G28" s="158">
        <f>+'[3]3.EXPORTACION POR TIPO'!C380/10000</f>
        <v>21.5047</v>
      </c>
      <c r="H28" s="158">
        <f>+'[3]3.EXPORTACION POR TIPO'!C392/10000</f>
        <v>21.760300000000001</v>
      </c>
      <c r="I28" s="158">
        <f>+'[3]3.EXPORTACION POR TIPO'!C404/10000</f>
        <v>14.0496</v>
      </c>
      <c r="J28" s="214">
        <f>+'[3]3.EXPORTACION POR TIPO'!C416/10000</f>
        <v>17.133099999999999</v>
      </c>
      <c r="K28" s="210">
        <f>+'[3]3.EXPORTACION POR TIPO'!C428/10000</f>
        <v>14.8438</v>
      </c>
      <c r="L28" s="7">
        <f>+K28/J28-1</f>
        <v>-0.13361855122540578</v>
      </c>
      <c r="M28" s="2"/>
      <c r="N28" s="42" t="s">
        <v>1</v>
      </c>
      <c r="O28" s="6">
        <f>+SUM('[3]3.EXPORTACION POR TIPO'!C309:C320)/10000</f>
        <v>215.811271</v>
      </c>
      <c r="P28" s="6">
        <f t="shared" ref="P28:V28" si="38">+SUM(C25:C28)+SUM(B29:B36)</f>
        <v>207.111988</v>
      </c>
      <c r="Q28" s="6">
        <f t="shared" si="38"/>
        <v>190.23070000000001</v>
      </c>
      <c r="R28" s="6">
        <f t="shared" si="38"/>
        <v>201.12279999999998</v>
      </c>
      <c r="S28" s="6">
        <f t="shared" si="38"/>
        <v>219.9211</v>
      </c>
      <c r="T28" s="6">
        <f t="shared" si="38"/>
        <v>265.22429999999997</v>
      </c>
      <c r="U28" s="6">
        <f t="shared" si="38"/>
        <v>255.30599999999998</v>
      </c>
      <c r="V28" s="6">
        <f t="shared" si="38"/>
        <v>207.16219999999996</v>
      </c>
      <c r="W28" s="67">
        <f t="shared" ref="W28" si="39">+SUM(J25:J28)+SUM(I29:I36)</f>
        <v>177.76429999999999</v>
      </c>
      <c r="X28" s="37">
        <f t="shared" ref="X28" si="40">+SUM(K25:K28)+SUM(J29:J36)</f>
        <v>178.17830000000001</v>
      </c>
      <c r="Y28" s="78">
        <f>+X28/W28-1</f>
        <v>2.3289265617449928E-3</v>
      </c>
      <c r="Z28" s="7">
        <f>+POWER(X28/S28,0.2)-1</f>
        <v>-4.1223054878132159E-2</v>
      </c>
    </row>
    <row r="29" spans="1:26" x14ac:dyDescent="0.25">
      <c r="A29" s="42" t="s">
        <v>2</v>
      </c>
      <c r="B29" s="213">
        <f>+'[3]3.EXPORTACION POR TIPO'!C321/10000</f>
        <v>18.086677999999999</v>
      </c>
      <c r="C29" s="158">
        <f>+'[3]3.EXPORTACION POR TIPO'!C333/10000</f>
        <v>15.6912</v>
      </c>
      <c r="D29" s="158">
        <f>+'[3]3.EXPORTACION POR TIPO'!C345/10000</f>
        <v>15.9255</v>
      </c>
      <c r="E29" s="158">
        <f>+'[3]3.EXPORTACION POR TIPO'!C357/10000</f>
        <v>18.444900000000001</v>
      </c>
      <c r="F29" s="158">
        <f>+'[3]3.EXPORTACION POR TIPO'!C369/10000</f>
        <v>21.7027</v>
      </c>
      <c r="G29" s="158">
        <f>+'[3]3.EXPORTACION POR TIPO'!C381/10000</f>
        <v>22.515499999999999</v>
      </c>
      <c r="H29" s="158">
        <f>+'[3]3.EXPORTACION POR TIPO'!C393/10000</f>
        <v>19.2044</v>
      </c>
      <c r="I29" s="158">
        <f>+'[3]3.EXPORTACION POR TIPO'!C405/10000</f>
        <v>16.3064</v>
      </c>
      <c r="J29" s="214">
        <f>+'[3]3.EXPORTACION POR TIPO'!C417/10000</f>
        <v>15.6523</v>
      </c>
      <c r="K29" s="210">
        <f>+'[3]3.EXPORTACION POR TIPO'!C429/10000</f>
        <v>14.319599999999999</v>
      </c>
      <c r="L29" s="7">
        <f>+K29/J29-1</f>
        <v>-8.5144036339707352E-2</v>
      </c>
      <c r="M29" s="2"/>
      <c r="N29" s="42" t="s">
        <v>2</v>
      </c>
      <c r="O29" s="6">
        <f>+SUM('[3]3.EXPORTACION POR TIPO'!C310:C321)/10000</f>
        <v>215.96569899999997</v>
      </c>
      <c r="P29" s="6">
        <f t="shared" ref="P29:V29" si="41">+SUM(C25:C29)+SUM(B30:B36)</f>
        <v>204.71651</v>
      </c>
      <c r="Q29" s="6">
        <f t="shared" si="41"/>
        <v>190.465</v>
      </c>
      <c r="R29" s="6">
        <f t="shared" si="41"/>
        <v>203.6422</v>
      </c>
      <c r="S29" s="6">
        <f t="shared" si="41"/>
        <v>223.1789</v>
      </c>
      <c r="T29" s="6">
        <f t="shared" si="41"/>
        <v>266.03710000000001</v>
      </c>
      <c r="U29" s="6">
        <f t="shared" si="41"/>
        <v>251.99490000000003</v>
      </c>
      <c r="V29" s="6">
        <f t="shared" si="41"/>
        <v>204.26420000000002</v>
      </c>
      <c r="W29" s="67">
        <f t="shared" ref="W29" si="42">+SUM(J25:J29)+SUM(I30:I36)</f>
        <v>177.11019999999999</v>
      </c>
      <c r="X29" s="37">
        <f t="shared" ref="X29" si="43">+SUM(K25:K29)+SUM(J30:J36)</f>
        <v>176.84559999999999</v>
      </c>
      <c r="Y29" s="78">
        <f>+X29/W29-1</f>
        <v>-1.4939851008016758E-3</v>
      </c>
      <c r="Z29" s="7">
        <f>+POWER(X29/S29,0.2)-1</f>
        <v>-4.5472982954525731E-2</v>
      </c>
    </row>
    <row r="30" spans="1:26" x14ac:dyDescent="0.25">
      <c r="A30" s="42" t="s">
        <v>3</v>
      </c>
      <c r="B30" s="213">
        <f>+'[3]3.EXPORTACION POR TIPO'!C322/10000</f>
        <v>15.831010000000001</v>
      </c>
      <c r="C30" s="158">
        <f>+'[3]3.EXPORTACION POR TIPO'!C334/10000</f>
        <v>17.4757</v>
      </c>
      <c r="D30" s="158">
        <f>+'[3]3.EXPORTACION POR TIPO'!C346/10000</f>
        <v>14.5319</v>
      </c>
      <c r="E30" s="158">
        <f>+'[3]3.EXPORTACION POR TIPO'!C358/10000</f>
        <v>14.5085</v>
      </c>
      <c r="F30" s="158">
        <f>+'[3]3.EXPORTACION POR TIPO'!C370/10000</f>
        <v>20.538499999999999</v>
      </c>
      <c r="G30" s="158">
        <f>+'[3]3.EXPORTACION POR TIPO'!C382/10000</f>
        <v>22.932600000000001</v>
      </c>
      <c r="H30" s="158">
        <f>+'[3]3.EXPORTACION POR TIPO'!C394/10000</f>
        <v>21.9008</v>
      </c>
      <c r="I30" s="158">
        <f>+'[3]3.EXPORTACION POR TIPO'!C406/10000</f>
        <v>13.369199999999999</v>
      </c>
      <c r="J30" s="214">
        <f>+'[3]3.EXPORTACION POR TIPO'!C418/10000</f>
        <v>10.7896</v>
      </c>
      <c r="K30" s="210"/>
      <c r="L30" s="7"/>
      <c r="M30" s="2"/>
      <c r="N30" s="42" t="s">
        <v>3</v>
      </c>
      <c r="O30" s="6">
        <f>+SUM('[3]3.EXPORTACION POR TIPO'!C311:C322)/10000</f>
        <v>211.06281200000001</v>
      </c>
      <c r="P30" s="6">
        <f t="shared" ref="P30:V30" si="44">+SUM(C25:C30)+SUM(B31:B36)</f>
        <v>206.3612</v>
      </c>
      <c r="Q30" s="6">
        <f t="shared" si="44"/>
        <v>187.52120000000002</v>
      </c>
      <c r="R30" s="6">
        <f t="shared" si="44"/>
        <v>203.61880000000002</v>
      </c>
      <c r="S30" s="6">
        <f t="shared" si="44"/>
        <v>229.2089</v>
      </c>
      <c r="T30" s="6">
        <f t="shared" si="44"/>
        <v>268.43119999999999</v>
      </c>
      <c r="U30" s="6">
        <f t="shared" si="44"/>
        <v>250.96310000000003</v>
      </c>
      <c r="V30" s="6">
        <f t="shared" si="44"/>
        <v>195.73259999999999</v>
      </c>
      <c r="W30" s="67">
        <f t="shared" ref="W30" si="45">+SUM(J25:J30)+SUM(I31:I36)</f>
        <v>174.53059999999999</v>
      </c>
      <c r="X30" s="37"/>
      <c r="Y30" s="78"/>
      <c r="Z30" s="7"/>
    </row>
    <row r="31" spans="1:26" x14ac:dyDescent="0.25">
      <c r="A31" s="42" t="s">
        <v>4</v>
      </c>
      <c r="B31" s="213">
        <f>+'[3]3.EXPORTACION POR TIPO'!C323/10000</f>
        <v>15.5695</v>
      </c>
      <c r="C31" s="158">
        <f>+'[3]3.EXPORTACION POR TIPO'!C335/10000</f>
        <v>16.2925</v>
      </c>
      <c r="D31" s="158">
        <f>+'[3]3.EXPORTACION POR TIPO'!C347/10000</f>
        <v>18.558299999999999</v>
      </c>
      <c r="E31" s="158">
        <f>+'[3]3.EXPORTACION POR TIPO'!C359/10000</f>
        <v>18.0444</v>
      </c>
      <c r="F31" s="158">
        <f>+'[3]3.EXPORTACION POR TIPO'!C371/10000</f>
        <v>25.168099999999999</v>
      </c>
      <c r="G31" s="158">
        <f>+'[3]3.EXPORTACION POR TIPO'!C383/10000</f>
        <v>22.206700000000001</v>
      </c>
      <c r="H31" s="158">
        <f>+'[3]3.EXPORTACION POR TIPO'!C395/10000</f>
        <v>15.635</v>
      </c>
      <c r="I31" s="158">
        <f>+'[3]3.EXPORTACION POR TIPO'!C407/10000</f>
        <v>14.771699999999999</v>
      </c>
      <c r="J31" s="214">
        <f>+'[3]3.EXPORTACION POR TIPO'!C419/10000</f>
        <v>20.113700000000001</v>
      </c>
      <c r="K31" s="210"/>
      <c r="L31" s="7"/>
      <c r="M31" s="2"/>
      <c r="N31" s="42" t="s">
        <v>4</v>
      </c>
      <c r="O31" s="6">
        <f>+SUM('[3]3.EXPORTACION POR TIPO'!C312:C323)/10000</f>
        <v>209.828587</v>
      </c>
      <c r="P31" s="6">
        <f t="shared" ref="P31:V31" si="46">+SUM(C25:C31)+SUM(B32:B36)</f>
        <v>207.08420000000001</v>
      </c>
      <c r="Q31" s="6">
        <f t="shared" si="46"/>
        <v>189.78700000000003</v>
      </c>
      <c r="R31" s="6">
        <f t="shared" si="46"/>
        <v>203.10489999999999</v>
      </c>
      <c r="S31" s="6">
        <f t="shared" si="46"/>
        <v>236.33259999999999</v>
      </c>
      <c r="T31" s="6">
        <f t="shared" si="46"/>
        <v>265.46980000000002</v>
      </c>
      <c r="U31" s="6">
        <f t="shared" si="46"/>
        <v>244.39139999999998</v>
      </c>
      <c r="V31" s="6">
        <f t="shared" si="46"/>
        <v>194.86930000000001</v>
      </c>
      <c r="W31" s="67">
        <f t="shared" ref="W31" si="47">+SUM(J25:J31)+SUM(I32:I36)</f>
        <v>179.87259999999998</v>
      </c>
      <c r="X31" s="37"/>
      <c r="Y31" s="78"/>
      <c r="Z31" s="7"/>
    </row>
    <row r="32" spans="1:26" x14ac:dyDescent="0.25">
      <c r="A32" s="42" t="s">
        <v>5</v>
      </c>
      <c r="B32" s="213">
        <f>+'[3]3.EXPORTACION POR TIPO'!C324/10000</f>
        <v>23.723800000000001</v>
      </c>
      <c r="C32" s="158">
        <f>+'[3]3.EXPORTACION POR TIPO'!C336/10000</f>
        <v>20.6068</v>
      </c>
      <c r="D32" s="158">
        <f>+'[3]3.EXPORTACION POR TIPO'!C348/10000</f>
        <v>19.486699999999999</v>
      </c>
      <c r="E32" s="158">
        <f>+'[3]3.EXPORTACION POR TIPO'!C360/10000</f>
        <v>21.462599999999998</v>
      </c>
      <c r="F32" s="158">
        <f>+'[3]3.EXPORTACION POR TIPO'!C372/10000</f>
        <v>24.5167</v>
      </c>
      <c r="G32" s="158">
        <f>+'[3]3.EXPORTACION POR TIPO'!C384/10000</f>
        <v>21.617100000000001</v>
      </c>
      <c r="H32" s="158">
        <f>+'[3]3.EXPORTACION POR TIPO'!C396/10000</f>
        <v>21.9497</v>
      </c>
      <c r="I32" s="158">
        <f>+'[3]3.EXPORTACION POR TIPO'!C408/10000</f>
        <v>16.843800000000002</v>
      </c>
      <c r="J32" s="214">
        <f>+'[3]3.EXPORTACION POR TIPO'!C420/10000</f>
        <v>18.259799999999998</v>
      </c>
      <c r="K32" s="210"/>
      <c r="L32" s="7"/>
      <c r="M32" s="2"/>
      <c r="N32" s="42" t="s">
        <v>5</v>
      </c>
      <c r="O32" s="6">
        <f>+SUM('[3]3.EXPORTACION POR TIPO'!C313:C324)/10000</f>
        <v>215.70240499999997</v>
      </c>
      <c r="P32" s="6">
        <f t="shared" ref="P32:V32" si="48">+SUM(C25:C32)+SUM(B33:B36)</f>
        <v>203.96719999999999</v>
      </c>
      <c r="Q32" s="6">
        <f t="shared" si="48"/>
        <v>188.6669</v>
      </c>
      <c r="R32" s="6">
        <f t="shared" si="48"/>
        <v>205.08080000000001</v>
      </c>
      <c r="S32" s="6">
        <f t="shared" si="48"/>
        <v>239.38669999999999</v>
      </c>
      <c r="T32" s="6">
        <f t="shared" si="48"/>
        <v>262.5702</v>
      </c>
      <c r="U32" s="6">
        <f t="shared" si="48"/>
        <v>244.72399999999999</v>
      </c>
      <c r="V32" s="6">
        <f t="shared" si="48"/>
        <v>189.76339999999999</v>
      </c>
      <c r="W32" s="67">
        <f t="shared" ref="W32" si="49">+SUM(J25:J32)+SUM(I33:I36)</f>
        <v>181.2886</v>
      </c>
      <c r="X32" s="37"/>
      <c r="Y32" s="78"/>
      <c r="Z32" s="7"/>
    </row>
    <row r="33" spans="1:26" x14ac:dyDescent="0.25">
      <c r="A33" s="42" t="s">
        <v>6</v>
      </c>
      <c r="B33" s="213">
        <f>+'[3]3.EXPORTACION POR TIPO'!C325/10000</f>
        <v>18.584599999999998</v>
      </c>
      <c r="C33" s="158">
        <f>+'[3]3.EXPORTACION POR TIPO'!C337/10000</f>
        <v>15.4472</v>
      </c>
      <c r="D33" s="158">
        <f>+'[3]3.EXPORTACION POR TIPO'!C349/10000</f>
        <v>14.4673</v>
      </c>
      <c r="E33" s="158">
        <f>+'[3]3.EXPORTACION POR TIPO'!C361/10000</f>
        <v>15.591200000000001</v>
      </c>
      <c r="F33" s="158">
        <f>+'[3]3.EXPORTACION POR TIPO'!C373/10000</f>
        <v>23.649699999999999</v>
      </c>
      <c r="G33" s="158">
        <f>+'[3]3.EXPORTACION POR TIPO'!C385/10000</f>
        <v>21.967300000000002</v>
      </c>
      <c r="H33" s="158">
        <f>+'[3]3.EXPORTACION POR TIPO'!C397/10000</f>
        <v>20.979800000000001</v>
      </c>
      <c r="I33" s="158">
        <f>+'[3]3.EXPORTACION POR TIPO'!C409/10000</f>
        <v>15.9771</v>
      </c>
      <c r="J33" s="214">
        <f>+'[3]3.EXPORTACION POR TIPO'!C421/10000</f>
        <v>14.902100000000001</v>
      </c>
      <c r="K33" s="210"/>
      <c r="L33" s="7"/>
      <c r="M33" s="2"/>
      <c r="N33" s="42" t="s">
        <v>6</v>
      </c>
      <c r="O33" s="6">
        <f>+SUM('[3]3.EXPORTACION POR TIPO'!C314:C325)/10000</f>
        <v>215.18694300000001</v>
      </c>
      <c r="P33" s="6">
        <f t="shared" ref="P33:V33" si="50">+SUM(C25:C33)+SUM(B34:B36)</f>
        <v>200.82980000000001</v>
      </c>
      <c r="Q33" s="6">
        <f t="shared" si="50"/>
        <v>187.68700000000001</v>
      </c>
      <c r="R33" s="6">
        <f t="shared" si="50"/>
        <v>206.2047</v>
      </c>
      <c r="S33" s="6">
        <f t="shared" si="50"/>
        <v>247.44519999999997</v>
      </c>
      <c r="T33" s="6">
        <f t="shared" si="50"/>
        <v>260.88780000000003</v>
      </c>
      <c r="U33" s="6">
        <f t="shared" si="50"/>
        <v>243.73650000000004</v>
      </c>
      <c r="V33" s="6">
        <f t="shared" si="50"/>
        <v>184.76069999999999</v>
      </c>
      <c r="W33" s="67">
        <f t="shared" ref="W33" si="51">+SUM(J25:J33)+SUM(I34:I36)</f>
        <v>180.21360000000001</v>
      </c>
      <c r="X33" s="37"/>
      <c r="Y33" s="78"/>
      <c r="Z33" s="7"/>
    </row>
    <row r="34" spans="1:26" x14ac:dyDescent="0.25">
      <c r="A34" s="42" t="s">
        <v>7</v>
      </c>
      <c r="B34" s="213">
        <f>+'[3]3.EXPORTACION POR TIPO'!C326/10000</f>
        <v>19.739699999999999</v>
      </c>
      <c r="C34" s="158">
        <f>+'[3]3.EXPORTACION POR TIPO'!C338/10000</f>
        <v>17.809999999999999</v>
      </c>
      <c r="D34" s="158">
        <f>+'[3]3.EXPORTACION POR TIPO'!C350/10000</f>
        <v>18.8001</v>
      </c>
      <c r="E34" s="158">
        <f>+'[3]3.EXPORTACION POR TIPO'!C362/10000</f>
        <v>20.913900000000002</v>
      </c>
      <c r="F34" s="158">
        <f>+'[3]3.EXPORTACION POR TIPO'!C374/10000</f>
        <v>24.9026</v>
      </c>
      <c r="G34" s="158">
        <f>+'[3]3.EXPORTACION POR TIPO'!C386/10000</f>
        <v>21.424199999999999</v>
      </c>
      <c r="H34" s="158">
        <f>+'[3]3.EXPORTACION POR TIPO'!C398/10000</f>
        <v>17.504999999999999</v>
      </c>
      <c r="I34" s="158">
        <f>+'[3]3.EXPORTACION POR TIPO'!C410/10000</f>
        <v>15.433299999999999</v>
      </c>
      <c r="J34" s="214">
        <f>+'[3]3.EXPORTACION POR TIPO'!C422/10000</f>
        <v>17.1434</v>
      </c>
      <c r="K34" s="210"/>
      <c r="L34" s="7"/>
      <c r="M34" s="2"/>
      <c r="N34" s="42" t="s">
        <v>7</v>
      </c>
      <c r="O34" s="6">
        <f>+SUM('[3]3.EXPORTACION POR TIPO'!C315:C326)/10000</f>
        <v>215.88718500000002</v>
      </c>
      <c r="P34" s="6">
        <f t="shared" ref="P34:V34" si="52">+SUM(C25:C34)+SUM(B35:B36)</f>
        <v>198.90010000000001</v>
      </c>
      <c r="Q34" s="6">
        <f t="shared" si="52"/>
        <v>188.67710000000002</v>
      </c>
      <c r="R34" s="6">
        <f t="shared" si="52"/>
        <v>208.31850000000003</v>
      </c>
      <c r="S34" s="6">
        <f t="shared" si="52"/>
        <v>251.43389999999999</v>
      </c>
      <c r="T34" s="6">
        <f t="shared" si="52"/>
        <v>257.40940000000001</v>
      </c>
      <c r="U34" s="6">
        <f t="shared" si="52"/>
        <v>239.81730000000002</v>
      </c>
      <c r="V34" s="6">
        <f t="shared" si="52"/>
        <v>182.68899999999999</v>
      </c>
      <c r="W34" s="67">
        <f t="shared" ref="W34" si="53">+SUM(J25:J34)+SUM(I35:I36)</f>
        <v>181.92370000000003</v>
      </c>
      <c r="X34" s="37"/>
      <c r="Y34" s="78"/>
      <c r="Z34" s="7"/>
    </row>
    <row r="35" spans="1:26" x14ac:dyDescent="0.25">
      <c r="A35" s="42" t="s">
        <v>8</v>
      </c>
      <c r="B35" s="213">
        <f>+'[3]3.EXPORTACION POR TIPO'!C327/10000</f>
        <v>15.668799999999999</v>
      </c>
      <c r="C35" s="158">
        <f>+'[3]3.EXPORTACION POR TIPO'!C339/10000</f>
        <v>15.090299999999999</v>
      </c>
      <c r="D35" s="158">
        <f>+'[3]3.EXPORTACION POR TIPO'!C351/10000</f>
        <v>16.247599999999998</v>
      </c>
      <c r="E35" s="158">
        <f>+'[3]3.EXPORTACION POR TIPO'!C363/10000</f>
        <v>17.259899999999998</v>
      </c>
      <c r="F35" s="158">
        <f>+'[3]3.EXPORTACION POR TIPO'!C375/10000</f>
        <v>21.3797</v>
      </c>
      <c r="G35" s="158">
        <f>+'[3]3.EXPORTACION POR TIPO'!C387/10000</f>
        <v>22.639299999999999</v>
      </c>
      <c r="H35" s="158">
        <f>+'[3]3.EXPORTACION POR TIPO'!C399/10000</f>
        <v>16.124199999999998</v>
      </c>
      <c r="I35" s="158">
        <f>+'[3]3.EXPORTACION POR TIPO'!C411/10000</f>
        <v>13.9969</v>
      </c>
      <c r="J35" s="214">
        <f>+'[3]3.EXPORTACION POR TIPO'!C423/10000</f>
        <v>15.065</v>
      </c>
      <c r="K35" s="210"/>
      <c r="L35" s="7"/>
      <c r="M35" s="2"/>
      <c r="N35" s="42" t="s">
        <v>8</v>
      </c>
      <c r="O35" s="6">
        <f>+SUM('[3]3.EXPORTACION POR TIPO'!C316:C327)/10000</f>
        <v>215.86893200000003</v>
      </c>
      <c r="P35" s="6">
        <f t="shared" ref="P35:V35" si="54">+SUM(C25:C35)+SUM(B36)</f>
        <v>198.32160000000002</v>
      </c>
      <c r="Q35" s="6">
        <f t="shared" si="54"/>
        <v>189.83440000000004</v>
      </c>
      <c r="R35" s="6">
        <f t="shared" si="54"/>
        <v>209.33080000000001</v>
      </c>
      <c r="S35" s="6">
        <f t="shared" si="54"/>
        <v>255.55369999999999</v>
      </c>
      <c r="T35" s="6">
        <f t="shared" si="54"/>
        <v>258.66900000000004</v>
      </c>
      <c r="U35" s="6">
        <f t="shared" si="54"/>
        <v>233.30220000000003</v>
      </c>
      <c r="V35" s="6">
        <f t="shared" si="54"/>
        <v>180.5617</v>
      </c>
      <c r="W35" s="67">
        <f t="shared" ref="W35" si="55">+SUM(J25:J35)+SUM(I36)</f>
        <v>182.99180000000001</v>
      </c>
      <c r="X35" s="37"/>
      <c r="Y35" s="78"/>
      <c r="Z35" s="7"/>
    </row>
    <row r="36" spans="1:26" x14ac:dyDescent="0.25">
      <c r="A36" s="42" t="s">
        <v>9</v>
      </c>
      <c r="B36" s="213">
        <f>+'[3]3.EXPORTACION POR TIPO'!C328/10000</f>
        <v>19.094999999999999</v>
      </c>
      <c r="C36" s="158">
        <f>+'[3]3.EXPORTACION POR TIPO'!C340/10000</f>
        <v>15.099399999999999</v>
      </c>
      <c r="D36" s="158">
        <f>+'[3]3.EXPORTACION POR TIPO'!C352/10000</f>
        <v>16.968</v>
      </c>
      <c r="E36" s="158">
        <f>+'[3]3.EXPORTACION POR TIPO'!C364/10000</f>
        <v>18.7181</v>
      </c>
      <c r="F36" s="158">
        <f>+'[3]3.EXPORTACION POR TIPO'!C376/10000</f>
        <v>19.486999999999998</v>
      </c>
      <c r="G36" s="158">
        <f>+'[3]3.EXPORTACION POR TIPO'!C388/10000</f>
        <v>22.978100000000001</v>
      </c>
      <c r="H36" s="158">
        <f>+'[3]3.EXPORTACION POR TIPO'!C400/10000</f>
        <v>15.262499999999999</v>
      </c>
      <c r="I36" s="158">
        <f>+'[3]3.EXPORTACION POR TIPO'!C412/10000</f>
        <v>15.093999999999999</v>
      </c>
      <c r="J36" s="214">
        <f>+'[3]3.EXPORTACION POR TIPO'!C424/10000</f>
        <v>14.964600000000001</v>
      </c>
      <c r="K36" s="210"/>
      <c r="L36" s="7"/>
      <c r="M36" s="2"/>
      <c r="N36" s="42" t="s">
        <v>9</v>
      </c>
      <c r="O36" s="6">
        <f>+SUM('[3]3.EXPORTACION POR TIPO'!C317:C328)/10000</f>
        <v>217.71594100000002</v>
      </c>
      <c r="P36" s="6">
        <f t="shared" ref="P36:V36" si="56">+SUM(C25:C36)</f>
        <v>194.32600000000002</v>
      </c>
      <c r="Q36" s="6">
        <f t="shared" si="56"/>
        <v>191.70300000000003</v>
      </c>
      <c r="R36" s="6">
        <f t="shared" si="56"/>
        <v>211.08090000000001</v>
      </c>
      <c r="S36" s="6">
        <f t="shared" si="56"/>
        <v>256.32260000000002</v>
      </c>
      <c r="T36" s="6">
        <f t="shared" si="56"/>
        <v>262.1601</v>
      </c>
      <c r="U36" s="6">
        <f t="shared" si="56"/>
        <v>225.5866</v>
      </c>
      <c r="V36" s="6">
        <f t="shared" si="56"/>
        <v>180.39320000000001</v>
      </c>
      <c r="W36" s="67">
        <f t="shared" ref="W36" si="57">+SUM(J25:J36)</f>
        <v>182.86240000000001</v>
      </c>
      <c r="X36" s="37"/>
      <c r="Y36" s="78"/>
      <c r="Z36" s="7"/>
    </row>
    <row r="37" spans="1:26" ht="25.5" x14ac:dyDescent="0.25">
      <c r="A37" s="53" t="s">
        <v>13</v>
      </c>
      <c r="B37" s="215">
        <f>SUM(B25:B36)</f>
        <v>217.71594100000002</v>
      </c>
      <c r="C37" s="159">
        <f>SUM(C25:C36)</f>
        <v>194.32600000000002</v>
      </c>
      <c r="D37" s="159">
        <f>SUM(D25:D36)</f>
        <v>191.70300000000003</v>
      </c>
      <c r="E37" s="159">
        <f>SUM(E25:E36)</f>
        <v>211.08090000000001</v>
      </c>
      <c r="F37" s="159">
        <f>SUM(F25:F36)</f>
        <v>256.32260000000002</v>
      </c>
      <c r="G37" s="159">
        <f t="shared" ref="G37" si="58">SUM(G25:G36)</f>
        <v>262.1601</v>
      </c>
      <c r="H37" s="159">
        <f t="shared" ref="H37" si="59">SUM(H25:H36)</f>
        <v>225.5866</v>
      </c>
      <c r="I37" s="159">
        <f t="shared" ref="I37:J37" si="60">SUM(I25:I36)</f>
        <v>180.39320000000001</v>
      </c>
      <c r="J37" s="216">
        <f t="shared" si="60"/>
        <v>182.86240000000001</v>
      </c>
      <c r="K37" s="216"/>
      <c r="L37" s="56"/>
      <c r="M37" s="3"/>
      <c r="N37" s="43" t="s">
        <v>14</v>
      </c>
      <c r="O37" s="46">
        <f t="shared" ref="O37:V37" si="61">+AVERAGE(O25:O36)</f>
        <v>216.08199108333329</v>
      </c>
      <c r="P37" s="46">
        <f t="shared" si="61"/>
        <v>205.42225550000003</v>
      </c>
      <c r="Q37" s="46">
        <f t="shared" si="61"/>
        <v>189.80183333333335</v>
      </c>
      <c r="R37" s="46">
        <f t="shared" si="61"/>
        <v>203.39385833333336</v>
      </c>
      <c r="S37" s="46">
        <f t="shared" si="61"/>
        <v>233.90785833333334</v>
      </c>
      <c r="T37" s="46">
        <f t="shared" si="61"/>
        <v>262.03105833333331</v>
      </c>
      <c r="U37" s="226">
        <f t="shared" si="61"/>
        <v>246.6636666666667</v>
      </c>
      <c r="V37" s="226">
        <f t="shared" si="61"/>
        <v>198.1714666666667</v>
      </c>
      <c r="W37" s="220">
        <f t="shared" ref="W37:X37" si="62">+AVERAGE(W25:W36)</f>
        <v>179.22853333333333</v>
      </c>
      <c r="X37" s="220">
        <f t="shared" si="62"/>
        <v>179.40512000000001</v>
      </c>
      <c r="Y37" s="79">
        <f>+X37/W37-1</f>
        <v>9.8525978750418908E-4</v>
      </c>
      <c r="Z37" s="75">
        <f>+POWER(X37/S37,0.2)-1</f>
        <v>-5.1673243479985587E-2</v>
      </c>
    </row>
    <row r="38" spans="1:26" ht="25.5" x14ac:dyDescent="0.25">
      <c r="A38" s="57" t="s">
        <v>15</v>
      </c>
      <c r="B38" s="195">
        <f t="shared" ref="B38:G38" si="63">+B37/B$73</f>
        <v>0.83798867713469483</v>
      </c>
      <c r="C38" s="58">
        <f t="shared" si="63"/>
        <v>0.87039559404949451</v>
      </c>
      <c r="D38" s="58">
        <f t="shared" si="63"/>
        <v>0.69619752089286224</v>
      </c>
      <c r="E38" s="58">
        <f t="shared" si="63"/>
        <v>0.67551940653882592</v>
      </c>
      <c r="F38" s="58">
        <f t="shared" si="63"/>
        <v>0.64916071148629495</v>
      </c>
      <c r="G38" s="58">
        <f t="shared" si="63"/>
        <v>0.77955210859011626</v>
      </c>
      <c r="H38" s="58">
        <f t="shared" ref="H38" si="64">+H37/H$73</f>
        <v>0.85041624240715274</v>
      </c>
      <c r="I38" s="58">
        <f t="shared" ref="I38:J38" si="65">+I37/I$73</f>
        <v>0.88977080139606546</v>
      </c>
      <c r="J38" s="189">
        <f t="shared" si="65"/>
        <v>0.86976275185023133</v>
      </c>
      <c r="K38" s="188"/>
      <c r="L38" s="59"/>
      <c r="M38" s="3"/>
      <c r="N38" s="44" t="s">
        <v>15</v>
      </c>
      <c r="O38" s="48">
        <f t="shared" ref="O38:V38" si="66">+O37/O$73</f>
        <v>0.84144658722436672</v>
      </c>
      <c r="P38" s="48">
        <f t="shared" si="66"/>
        <v>0.85565844106519107</v>
      </c>
      <c r="Q38" s="48">
        <f t="shared" si="66"/>
        <v>0.79981127220841064</v>
      </c>
      <c r="R38" s="48">
        <f t="shared" si="66"/>
        <v>0.67824813287862373</v>
      </c>
      <c r="S38" s="48">
        <f t="shared" si="66"/>
        <v>0.61754226655170741</v>
      </c>
      <c r="T38" s="48">
        <f t="shared" si="66"/>
        <v>0.74177676090707223</v>
      </c>
      <c r="U38" s="58">
        <f t="shared" si="66"/>
        <v>0.82085719221217801</v>
      </c>
      <c r="V38" s="58">
        <f t="shared" si="66"/>
        <v>0.8742932109872098</v>
      </c>
      <c r="W38" s="189">
        <f t="shared" ref="W38:X38" si="67">+W37/W$73</f>
        <v>0.87835412905086241</v>
      </c>
      <c r="X38" s="189">
        <f t="shared" si="67"/>
        <v>0.86687616703618198</v>
      </c>
      <c r="Y38" s="72"/>
      <c r="Z38" s="76"/>
    </row>
    <row r="39" spans="1:26" ht="26.25" thickBot="1" x14ac:dyDescent="0.3">
      <c r="A39" s="60" t="s">
        <v>12</v>
      </c>
      <c r="B39" s="196"/>
      <c r="C39" s="62">
        <f>+C37/B37-1</f>
        <v>-0.10743329538740565</v>
      </c>
      <c r="D39" s="62">
        <f t="shared" ref="D39:J39" si="68">+D37/C37-1</f>
        <v>-1.3497936457293358E-2</v>
      </c>
      <c r="E39" s="62">
        <f t="shared" si="68"/>
        <v>0.10108292514984107</v>
      </c>
      <c r="F39" s="62">
        <f t="shared" si="68"/>
        <v>0.21433346172012735</v>
      </c>
      <c r="G39" s="62">
        <f t="shared" si="68"/>
        <v>2.2774035531786696E-2</v>
      </c>
      <c r="H39" s="62">
        <f t="shared" si="68"/>
        <v>-0.13950826231756852</v>
      </c>
      <c r="I39" s="62">
        <f t="shared" si="68"/>
        <v>-0.20033725407448844</v>
      </c>
      <c r="J39" s="190">
        <f t="shared" si="68"/>
        <v>1.3687877370100354E-2</v>
      </c>
      <c r="K39" s="187"/>
      <c r="L39" s="63"/>
      <c r="M39" s="2"/>
      <c r="N39" s="45" t="s">
        <v>12</v>
      </c>
      <c r="O39" s="49"/>
      <c r="P39" s="50">
        <f>+P37/O37-1</f>
        <v>-4.9331901885438789E-2</v>
      </c>
      <c r="Q39" s="50">
        <f t="shared" ref="Q39:S39" si="69">+Q37/P37-1</f>
        <v>-7.6040554265390581E-2</v>
      </c>
      <c r="R39" s="50">
        <f t="shared" si="69"/>
        <v>7.1611663392784353E-2</v>
      </c>
      <c r="S39" s="50">
        <f t="shared" si="69"/>
        <v>0.15002419566667502</v>
      </c>
      <c r="T39" s="50">
        <f t="shared" ref="T39" si="70">+T37/S37-1</f>
        <v>0.1202319588592986</v>
      </c>
      <c r="U39" s="62">
        <f t="shared" ref="U39" si="71">+U37/T37-1</f>
        <v>-5.8647214434853545E-2</v>
      </c>
      <c r="V39" s="62">
        <f t="shared" ref="V39:X39" si="72">+V37/U37-1</f>
        <v>-0.19659239098853898</v>
      </c>
      <c r="W39" s="190">
        <f t="shared" si="72"/>
        <v>-9.5588601386274452E-2</v>
      </c>
      <c r="X39" s="190">
        <f t="shared" si="72"/>
        <v>9.8525978750418908E-4</v>
      </c>
      <c r="Y39" s="73"/>
      <c r="Z39" s="52"/>
    </row>
    <row r="40" spans="1:26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5.75" thickBot="1" x14ac:dyDescent="0.3">
      <c r="A41" s="323" t="s">
        <v>30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5"/>
      <c r="M41" s="2"/>
      <c r="N41" s="323" t="s">
        <v>31</v>
      </c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5"/>
    </row>
    <row r="42" spans="1:26" ht="51" x14ac:dyDescent="0.25">
      <c r="A42" s="38"/>
      <c r="B42" s="191">
        <v>2016</v>
      </c>
      <c r="C42" s="39">
        <f>+B42+1</f>
        <v>2017</v>
      </c>
      <c r="D42" s="39">
        <f t="shared" ref="D42:G42" si="73">+C42+1</f>
        <v>2018</v>
      </c>
      <c r="E42" s="39">
        <f t="shared" si="73"/>
        <v>2019</v>
      </c>
      <c r="F42" s="39">
        <f t="shared" si="73"/>
        <v>2020</v>
      </c>
      <c r="G42" s="39">
        <f t="shared" si="73"/>
        <v>2021</v>
      </c>
      <c r="H42" s="39">
        <v>2022</v>
      </c>
      <c r="I42" s="39">
        <v>2023</v>
      </c>
      <c r="J42" s="192">
        <v>2024</v>
      </c>
      <c r="K42" s="40">
        <v>2025</v>
      </c>
      <c r="L42" s="41" t="s">
        <v>16</v>
      </c>
      <c r="M42" s="2"/>
      <c r="N42" s="65"/>
      <c r="O42" s="64">
        <v>2016</v>
      </c>
      <c r="P42" s="64">
        <f>+O42+1</f>
        <v>2017</v>
      </c>
      <c r="Q42" s="64">
        <f t="shared" ref="Q42:S42" si="74">+P42+1</f>
        <v>2018</v>
      </c>
      <c r="R42" s="64">
        <f t="shared" si="74"/>
        <v>2019</v>
      </c>
      <c r="S42" s="64">
        <f t="shared" si="74"/>
        <v>2020</v>
      </c>
      <c r="T42" s="64">
        <f t="shared" ref="T42" si="75">+S42+1</f>
        <v>2021</v>
      </c>
      <c r="U42" s="39">
        <v>2022</v>
      </c>
      <c r="V42" s="39">
        <v>2023</v>
      </c>
      <c r="W42" s="192">
        <v>2024</v>
      </c>
      <c r="X42" s="192">
        <v>2025</v>
      </c>
      <c r="Y42" s="77" t="s">
        <v>16</v>
      </c>
      <c r="Z42" s="74" t="s">
        <v>21</v>
      </c>
    </row>
    <row r="43" spans="1:26" x14ac:dyDescent="0.25">
      <c r="A43" s="42" t="s">
        <v>10</v>
      </c>
      <c r="B43" s="213">
        <f>+'[3]3.EXPORTACION POR TIPO'!D317/10000</f>
        <v>0.14843599999999998</v>
      </c>
      <c r="C43" s="158">
        <f>+'[3]3.EXPORTACION POR TIPO'!D329/10000</f>
        <v>0.17349999999999999</v>
      </c>
      <c r="D43" s="158">
        <f>+'[3]3.EXPORTACION POR TIPO'!D341/10000</f>
        <v>0.15129999999999999</v>
      </c>
      <c r="E43" s="158">
        <f>+'[3]3.EXPORTACION POR TIPO'!D353/10000</f>
        <v>0.19919999999999999</v>
      </c>
      <c r="F43" s="158">
        <f>+'[3]3.EXPORTACION POR TIPO'!D365/10000</f>
        <v>0.1759</v>
      </c>
      <c r="G43" s="158">
        <f>+'[3]3.EXPORTACION POR TIPO'!D377/10000</f>
        <v>0.2185</v>
      </c>
      <c r="H43" s="158">
        <f>+'[3]3.EXPORTACION POR TIPO'!D389/10000</f>
        <v>0.2797</v>
      </c>
      <c r="I43" s="158">
        <f>+'[3]3.EXPORTACION POR TIPO'!D401/10000</f>
        <v>0.38969999999999999</v>
      </c>
      <c r="J43" s="214">
        <f>+'[3]3.EXPORTACION POR TIPO'!D413/10000</f>
        <v>0.31240000000000001</v>
      </c>
      <c r="K43" s="210">
        <f>+'[3]3.EXPORTACION POR TIPO'!D425/10000</f>
        <v>0.23830000000000001</v>
      </c>
      <c r="L43" s="7">
        <f>+K43/J43-1</f>
        <v>-0.23719590268886037</v>
      </c>
      <c r="M43" s="2"/>
      <c r="N43" s="42" t="s">
        <v>10</v>
      </c>
      <c r="O43" s="6">
        <f>+SUM('[3]3.EXPORTACION POR TIPO'!D306:D317)/10000</f>
        <v>3.4911050000000001</v>
      </c>
      <c r="P43" s="6">
        <f t="shared" ref="P43:W43" si="76">+SUM(C43)+SUM(B44:B54)</f>
        <v>3.1496399999999998</v>
      </c>
      <c r="Q43" s="6">
        <f t="shared" si="76"/>
        <v>3.2304000000000004</v>
      </c>
      <c r="R43" s="6">
        <f t="shared" si="76"/>
        <v>3.5172999999999996</v>
      </c>
      <c r="S43" s="6">
        <f t="shared" si="76"/>
        <v>3.2462</v>
      </c>
      <c r="T43" s="6">
        <f t="shared" si="76"/>
        <v>3.0320000000000005</v>
      </c>
      <c r="U43" s="6">
        <f t="shared" si="76"/>
        <v>4.3163999999999998</v>
      </c>
      <c r="V43" s="6">
        <f t="shared" si="76"/>
        <v>6.1757000000000009</v>
      </c>
      <c r="W43" s="67">
        <f t="shared" si="76"/>
        <v>4.2975000000000003</v>
      </c>
      <c r="X43" s="37">
        <f>+SUM(K43)+SUM(J44:J54)</f>
        <v>5.1043999999999992</v>
      </c>
      <c r="Y43" s="78">
        <f>+X43/W43-1</f>
        <v>0.18776032577079671</v>
      </c>
      <c r="Z43" s="7">
        <f>+POWER(X43/S43,0.2)-1</f>
        <v>9.4747306456766545E-2</v>
      </c>
    </row>
    <row r="44" spans="1:26" x14ac:dyDescent="0.25">
      <c r="A44" s="42" t="s">
        <v>11</v>
      </c>
      <c r="B44" s="213">
        <f>+'[3]3.EXPORTACION POR TIPO'!D318/10000</f>
        <v>0.14382400000000001</v>
      </c>
      <c r="C44" s="158">
        <f>+'[3]3.EXPORTACION POR TIPO'!D330/10000</f>
        <v>0.1522</v>
      </c>
      <c r="D44" s="158">
        <f>+'[3]3.EXPORTACION POR TIPO'!D342/10000</f>
        <v>0.1245</v>
      </c>
      <c r="E44" s="158">
        <f>+'[3]3.EXPORTACION POR TIPO'!D354/10000</f>
        <v>0.1472</v>
      </c>
      <c r="F44" s="158">
        <f>+'[3]3.EXPORTACION POR TIPO'!D366/10000</f>
        <v>0.17780000000000001</v>
      </c>
      <c r="G44" s="158">
        <f>+'[3]3.EXPORTACION POR TIPO'!D378/10000</f>
        <v>0.18709999999999999</v>
      </c>
      <c r="H44" s="158">
        <f>+'[3]3.EXPORTACION POR TIPO'!D390/10000</f>
        <v>0.20610000000000001</v>
      </c>
      <c r="I44" s="158">
        <f>+'[3]3.EXPORTACION POR TIPO'!D402/10000</f>
        <v>0.37</v>
      </c>
      <c r="J44" s="214">
        <f>+'[3]3.EXPORTACION POR TIPO'!D414/10000</f>
        <v>0.17730000000000001</v>
      </c>
      <c r="K44" s="210">
        <f>+'[3]3.EXPORTACION POR TIPO'!D426/10000</f>
        <v>0.31769999999999998</v>
      </c>
      <c r="L44" s="7">
        <f>+K44/J44-1</f>
        <v>0.7918781725888322</v>
      </c>
      <c r="M44" s="2"/>
      <c r="N44" s="42" t="s">
        <v>11</v>
      </c>
      <c r="O44" s="6">
        <f>+SUM('[3]3.EXPORTACION POR TIPO'!D307:D318)/10000</f>
        <v>3.3686929999999999</v>
      </c>
      <c r="P44" s="6">
        <f t="shared" ref="P44:W44" si="77">+SUM(C43:C44)+SUM(B45:B54)</f>
        <v>3.1580159999999995</v>
      </c>
      <c r="Q44" s="6">
        <f t="shared" si="77"/>
        <v>3.2027000000000005</v>
      </c>
      <c r="R44" s="6">
        <f t="shared" si="77"/>
        <v>3.54</v>
      </c>
      <c r="S44" s="6">
        <f t="shared" si="77"/>
        <v>3.2768000000000002</v>
      </c>
      <c r="T44" s="6">
        <f t="shared" si="77"/>
        <v>3.0412999999999997</v>
      </c>
      <c r="U44" s="6">
        <f t="shared" si="77"/>
        <v>4.3353999999999999</v>
      </c>
      <c r="V44" s="6">
        <f t="shared" si="77"/>
        <v>6.339599999999999</v>
      </c>
      <c r="W44" s="67">
        <f t="shared" si="77"/>
        <v>4.1048000000000009</v>
      </c>
      <c r="X44" s="37">
        <f t="shared" ref="X44" si="78">+SUM(K43:K44)+SUM(J45:J54)</f>
        <v>5.2447999999999997</v>
      </c>
      <c r="Y44" s="78">
        <f>+X44/W44-1</f>
        <v>0.27772364061586408</v>
      </c>
      <c r="Z44" s="7">
        <f>+POWER(X44/S44,0.2)-1</f>
        <v>9.8640992499723801E-2</v>
      </c>
    </row>
    <row r="45" spans="1:26" x14ac:dyDescent="0.25">
      <c r="A45" s="42" t="s">
        <v>0</v>
      </c>
      <c r="B45" s="213">
        <f>+'[3]3.EXPORTACION POR TIPO'!D319/10000</f>
        <v>0.190965</v>
      </c>
      <c r="C45" s="158">
        <f>+'[3]3.EXPORTACION POR TIPO'!D331/10000</f>
        <v>0.23810000000000001</v>
      </c>
      <c r="D45" s="158">
        <f>+'[3]3.EXPORTACION POR TIPO'!D343/10000</f>
        <v>0.27839999999999998</v>
      </c>
      <c r="E45" s="158">
        <f>+'[3]3.EXPORTACION POR TIPO'!D355/10000</f>
        <v>0.1898</v>
      </c>
      <c r="F45" s="158">
        <f>+'[3]3.EXPORTACION POR TIPO'!D367/10000</f>
        <v>0.15640000000000001</v>
      </c>
      <c r="G45" s="158">
        <f>+'[3]3.EXPORTACION POR TIPO'!D379/10000</f>
        <v>0.24329999999999999</v>
      </c>
      <c r="H45" s="158">
        <f>+'[3]3.EXPORTACION POR TIPO'!D391/10000</f>
        <v>0.49690000000000001</v>
      </c>
      <c r="I45" s="158">
        <f>+'[3]3.EXPORTACION POR TIPO'!D403/10000</f>
        <v>0.24540000000000001</v>
      </c>
      <c r="J45" s="214">
        <f>+'[3]3.EXPORTACION POR TIPO'!D415/10000</f>
        <v>0.41120000000000001</v>
      </c>
      <c r="K45" s="210">
        <f>+'[3]3.EXPORTACION POR TIPO'!D427/10000</f>
        <v>0.29189999999999999</v>
      </c>
      <c r="L45" s="7">
        <f>+K45/J45-1</f>
        <v>-0.29012645914396895</v>
      </c>
      <c r="M45" s="2"/>
      <c r="N45" s="42" t="s">
        <v>0</v>
      </c>
      <c r="O45" s="6">
        <f>+SUM('[3]3.EXPORTACION POR TIPO'!D308:D319)/10000</f>
        <v>3.3401370000000004</v>
      </c>
      <c r="P45" s="6">
        <f t="shared" ref="P45:V45" si="79">+SUM(C43:C45)+SUM(B46:B54)</f>
        <v>3.2051509999999999</v>
      </c>
      <c r="Q45" s="6">
        <f t="shared" si="79"/>
        <v>3.2430000000000003</v>
      </c>
      <c r="R45" s="6">
        <f t="shared" si="79"/>
        <v>3.4514</v>
      </c>
      <c r="S45" s="6">
        <f t="shared" si="79"/>
        <v>3.2434000000000003</v>
      </c>
      <c r="T45" s="6">
        <f t="shared" si="79"/>
        <v>3.1282000000000001</v>
      </c>
      <c r="U45" s="6">
        <f t="shared" si="79"/>
        <v>4.5890000000000004</v>
      </c>
      <c r="V45" s="6">
        <f t="shared" si="79"/>
        <v>6.088099999999999</v>
      </c>
      <c r="W45" s="67">
        <f t="shared" ref="W45" si="80">+SUM(J43:J45)+SUM(I46:I54)</f>
        <v>4.2706</v>
      </c>
      <c r="X45" s="37">
        <f t="shared" ref="X45" si="81">+SUM(K43:K45)+SUM(J46:J54)</f>
        <v>5.1254999999999997</v>
      </c>
      <c r="Y45" s="78">
        <f>+X45/W45-1</f>
        <v>0.20018264412494724</v>
      </c>
      <c r="Z45" s="7">
        <f>+POWER(X45/S45,0.2)-1</f>
        <v>9.5839990488304272E-2</v>
      </c>
    </row>
    <row r="46" spans="1:26" x14ac:dyDescent="0.25">
      <c r="A46" s="42" t="s">
        <v>1</v>
      </c>
      <c r="B46" s="213">
        <f>+'[3]3.EXPORTACION POR TIPO'!D320/10000</f>
        <v>0.19093299999999999</v>
      </c>
      <c r="C46" s="158">
        <f>+'[3]3.EXPORTACION POR TIPO'!D332/10000</f>
        <v>0.2233</v>
      </c>
      <c r="D46" s="158">
        <f>+'[3]3.EXPORTACION POR TIPO'!D344/10000</f>
        <v>0.32550000000000001</v>
      </c>
      <c r="E46" s="158">
        <f>+'[3]3.EXPORTACION POR TIPO'!D356/10000</f>
        <v>0.23449999999999999</v>
      </c>
      <c r="F46" s="158">
        <f>+'[3]3.EXPORTACION POR TIPO'!D368/10000</f>
        <v>0.3135</v>
      </c>
      <c r="G46" s="158">
        <f>+'[3]3.EXPORTACION POR TIPO'!D380/10000</f>
        <v>0.20100000000000001</v>
      </c>
      <c r="H46" s="158">
        <f>+'[3]3.EXPORTACION POR TIPO'!D392/10000</f>
        <v>0.4345</v>
      </c>
      <c r="I46" s="158">
        <f>+'[3]3.EXPORTACION POR TIPO'!D404/10000</f>
        <v>0.24529999999999999</v>
      </c>
      <c r="J46" s="214">
        <f>+'[3]3.EXPORTACION POR TIPO'!D416/10000</f>
        <v>0.4274</v>
      </c>
      <c r="K46" s="210">
        <f>+'[3]3.EXPORTACION POR TIPO'!D428/10000</f>
        <v>0.32790000000000002</v>
      </c>
      <c r="L46" s="7">
        <f>+K46/J46-1</f>
        <v>-0.23280299485259703</v>
      </c>
      <c r="M46" s="2"/>
      <c r="N46" s="42" t="s">
        <v>1</v>
      </c>
      <c r="O46" s="6">
        <f>+SUM('[3]3.EXPORTACION POR TIPO'!D309:D320)/10000</f>
        <v>3.3106680000000002</v>
      </c>
      <c r="P46" s="6">
        <f t="shared" ref="P46:V46" si="82">+SUM(C43:C46)+SUM(B47:B54)</f>
        <v>3.2375179999999997</v>
      </c>
      <c r="Q46" s="6">
        <f t="shared" si="82"/>
        <v>3.3452000000000006</v>
      </c>
      <c r="R46" s="6">
        <f t="shared" si="82"/>
        <v>3.3603999999999994</v>
      </c>
      <c r="S46" s="6">
        <f t="shared" si="82"/>
        <v>3.3224</v>
      </c>
      <c r="T46" s="6">
        <f t="shared" si="82"/>
        <v>3.0156999999999998</v>
      </c>
      <c r="U46" s="6">
        <f t="shared" si="82"/>
        <v>4.8224999999999998</v>
      </c>
      <c r="V46" s="6">
        <f t="shared" si="82"/>
        <v>5.8988999999999994</v>
      </c>
      <c r="W46" s="67">
        <f t="shared" ref="W46" si="83">+SUM(J43:J46)+SUM(I47:I54)</f>
        <v>4.4527000000000001</v>
      </c>
      <c r="X46" s="37">
        <f t="shared" ref="X46" si="84">+SUM(K43:K46)+SUM(J47:J54)</f>
        <v>5.0259999999999998</v>
      </c>
      <c r="Y46" s="78">
        <f>+X46/W46-1</f>
        <v>0.1287533406697059</v>
      </c>
      <c r="Z46" s="7">
        <f>+POWER(X46/S46,0.2)-1</f>
        <v>8.631083991570998E-2</v>
      </c>
    </row>
    <row r="47" spans="1:26" x14ac:dyDescent="0.25">
      <c r="A47" s="42" t="s">
        <v>2</v>
      </c>
      <c r="B47" s="213">
        <f>+'[3]3.EXPORTACION POR TIPO'!D321/10000</f>
        <v>0.20834699999999998</v>
      </c>
      <c r="C47" s="158">
        <f>+'[3]3.EXPORTACION POR TIPO'!D333/10000</f>
        <v>0.32429999999999998</v>
      </c>
      <c r="D47" s="158">
        <f>+'[3]3.EXPORTACION POR TIPO'!D345/10000</f>
        <v>0.34470000000000001</v>
      </c>
      <c r="E47" s="158">
        <f>+'[3]3.EXPORTACION POR TIPO'!D357/10000</f>
        <v>0.22420000000000001</v>
      </c>
      <c r="F47" s="158">
        <f>+'[3]3.EXPORTACION POR TIPO'!D369/10000</f>
        <v>0.19320000000000001</v>
      </c>
      <c r="G47" s="158">
        <f>+'[3]3.EXPORTACION POR TIPO'!D381/10000</f>
        <v>0.2422</v>
      </c>
      <c r="H47" s="158">
        <f>+'[3]3.EXPORTACION POR TIPO'!D393/10000</f>
        <v>0.43890000000000001</v>
      </c>
      <c r="I47" s="158">
        <f>+'[3]3.EXPORTACION POR TIPO'!D405/10000</f>
        <v>0.22</v>
      </c>
      <c r="J47" s="214">
        <f>+'[3]3.EXPORTACION POR TIPO'!D417/10000</f>
        <v>0.54779999999999995</v>
      </c>
      <c r="K47" s="210">
        <f>+'[3]3.EXPORTACION POR TIPO'!D429/10000</f>
        <v>0.43099999999999999</v>
      </c>
      <c r="L47" s="7">
        <f>+K47/J47-1</f>
        <v>-0.21321650237312884</v>
      </c>
      <c r="M47" s="2"/>
      <c r="N47" s="42" t="s">
        <v>2</v>
      </c>
      <c r="O47" s="6">
        <f>+SUM('[3]3.EXPORTACION POR TIPO'!D310:D321)/10000</f>
        <v>3.3673490000000004</v>
      </c>
      <c r="P47" s="6">
        <f t="shared" ref="P47:V47" si="85">+SUM(C43:C47)+SUM(B48:B54)</f>
        <v>3.3534709999999999</v>
      </c>
      <c r="Q47" s="6">
        <f t="shared" si="85"/>
        <v>3.3656000000000001</v>
      </c>
      <c r="R47" s="6">
        <f t="shared" si="85"/>
        <v>3.2399</v>
      </c>
      <c r="S47" s="6">
        <f t="shared" si="85"/>
        <v>3.2913999999999999</v>
      </c>
      <c r="T47" s="6">
        <f t="shared" si="85"/>
        <v>3.0647000000000002</v>
      </c>
      <c r="U47" s="6">
        <f t="shared" si="85"/>
        <v>5.0191999999999997</v>
      </c>
      <c r="V47" s="6">
        <f t="shared" si="85"/>
        <v>5.6800000000000015</v>
      </c>
      <c r="W47" s="67">
        <f t="shared" ref="W47" si="86">+SUM(J43:J47)+SUM(I48:I54)</f>
        <v>4.7805</v>
      </c>
      <c r="X47" s="37">
        <f t="shared" ref="X47" si="87">+SUM(K43:K47)+SUM(J48:J54)</f>
        <v>4.9092000000000002</v>
      </c>
      <c r="Y47" s="78">
        <f>+X47/W47-1</f>
        <v>2.6921870097270206E-2</v>
      </c>
      <c r="Z47" s="7">
        <f>+POWER(X47/S47,0.2)-1</f>
        <v>8.3243301500098177E-2</v>
      </c>
    </row>
    <row r="48" spans="1:26" x14ac:dyDescent="0.25">
      <c r="A48" s="42" t="s">
        <v>3</v>
      </c>
      <c r="B48" s="213">
        <f>+'[3]3.EXPORTACION POR TIPO'!D322/10000</f>
        <v>0.15934100000000001</v>
      </c>
      <c r="C48" s="158">
        <f>+'[3]3.EXPORTACION POR TIPO'!D334/10000</f>
        <v>0.2472</v>
      </c>
      <c r="D48" s="158">
        <f>+'[3]3.EXPORTACION POR TIPO'!D346/10000</f>
        <v>0.215</v>
      </c>
      <c r="E48" s="158">
        <f>+'[3]3.EXPORTACION POR TIPO'!D358/10000</f>
        <v>0.25719999999999998</v>
      </c>
      <c r="F48" s="158">
        <f>+'[3]3.EXPORTACION POR TIPO'!D370/10000</f>
        <v>0.1111</v>
      </c>
      <c r="G48" s="158">
        <f>+'[3]3.EXPORTACION POR TIPO'!D382/10000</f>
        <v>0.2782</v>
      </c>
      <c r="H48" s="158">
        <f>+'[3]3.EXPORTACION POR TIPO'!D394/10000</f>
        <v>0.439</v>
      </c>
      <c r="I48" s="158">
        <f>+'[3]3.EXPORTACION POR TIPO'!D406/10000</f>
        <v>0.30449999999999999</v>
      </c>
      <c r="J48" s="214">
        <f>+'[3]3.EXPORTACION POR TIPO'!D418/10000</f>
        <v>0.20549999999999999</v>
      </c>
      <c r="K48" s="210"/>
      <c r="L48" s="7"/>
      <c r="M48" s="2"/>
      <c r="N48" s="42" t="s">
        <v>3</v>
      </c>
      <c r="O48" s="6">
        <f>+SUM('[3]3.EXPORTACION POR TIPO'!D311:D322)/10000</f>
        <v>3.3027130000000007</v>
      </c>
      <c r="P48" s="6">
        <f t="shared" ref="P48:V48" si="88">+SUM(C43:C48)+SUM(B49:B54)</f>
        <v>3.4413299999999998</v>
      </c>
      <c r="Q48" s="6">
        <f t="shared" si="88"/>
        <v>3.3334000000000001</v>
      </c>
      <c r="R48" s="6">
        <f t="shared" si="88"/>
        <v>3.2820999999999998</v>
      </c>
      <c r="S48" s="6">
        <f t="shared" si="88"/>
        <v>3.1452999999999998</v>
      </c>
      <c r="T48" s="6">
        <f t="shared" si="88"/>
        <v>3.2317999999999998</v>
      </c>
      <c r="U48" s="6">
        <f t="shared" si="88"/>
        <v>5.18</v>
      </c>
      <c r="V48" s="6">
        <f t="shared" si="88"/>
        <v>5.5455000000000005</v>
      </c>
      <c r="W48" s="67">
        <f t="shared" ref="W48" si="89">+SUM(J43:J48)+SUM(I49:I54)</f>
        <v>4.6814999999999998</v>
      </c>
      <c r="X48" s="37"/>
      <c r="Y48" s="78"/>
      <c r="Z48" s="7"/>
    </row>
    <row r="49" spans="1:26" x14ac:dyDescent="0.25">
      <c r="A49" s="42" t="s">
        <v>4</v>
      </c>
      <c r="B49" s="213">
        <f>+'[3]3.EXPORTACION POR TIPO'!D323/10000</f>
        <v>0.24117800000000003</v>
      </c>
      <c r="C49" s="158">
        <f>+'[3]3.EXPORTACION POR TIPO'!D335/10000</f>
        <v>0.21249999999999999</v>
      </c>
      <c r="D49" s="158">
        <f>+'[3]3.EXPORTACION POR TIPO'!D347/10000</f>
        <v>0.32690000000000002</v>
      </c>
      <c r="E49" s="158">
        <f>+'[3]3.EXPORTACION POR TIPO'!D359/10000</f>
        <v>0.30869999999999997</v>
      </c>
      <c r="F49" s="158">
        <f>+'[3]3.EXPORTACION POR TIPO'!D371/10000</f>
        <v>0.2283</v>
      </c>
      <c r="G49" s="158">
        <f>+'[3]3.EXPORTACION POR TIPO'!D383/10000</f>
        <v>0.36199999999999999</v>
      </c>
      <c r="H49" s="158">
        <f>+'[3]3.EXPORTACION POR TIPO'!D395/10000</f>
        <v>0.49559999999999998</v>
      </c>
      <c r="I49" s="158">
        <f>+'[3]3.EXPORTACION POR TIPO'!D407/10000</f>
        <v>0.50960000000000005</v>
      </c>
      <c r="J49" s="214">
        <f>+'[3]3.EXPORTACION POR TIPO'!D419/10000</f>
        <v>0.58499999999999996</v>
      </c>
      <c r="K49" s="210"/>
      <c r="L49" s="7"/>
      <c r="M49" s="2"/>
      <c r="N49" s="42" t="s">
        <v>4</v>
      </c>
      <c r="O49" s="6">
        <f>+SUM('[3]3.EXPORTACION POR TIPO'!D312:D323)/10000</f>
        <v>3.016667</v>
      </c>
      <c r="P49" s="6">
        <f t="shared" ref="P49:V49" si="90">+SUM(C43:C49)+SUM(B50:B54)</f>
        <v>3.412652</v>
      </c>
      <c r="Q49" s="6">
        <f t="shared" si="90"/>
        <v>3.4478000000000004</v>
      </c>
      <c r="R49" s="6">
        <f t="shared" si="90"/>
        <v>3.2639</v>
      </c>
      <c r="S49" s="6">
        <f t="shared" si="90"/>
        <v>3.0648999999999997</v>
      </c>
      <c r="T49" s="6">
        <f t="shared" si="90"/>
        <v>3.3654999999999999</v>
      </c>
      <c r="U49" s="6">
        <f t="shared" si="90"/>
        <v>5.313600000000001</v>
      </c>
      <c r="V49" s="6">
        <f t="shared" si="90"/>
        <v>5.5594999999999999</v>
      </c>
      <c r="W49" s="67">
        <f t="shared" ref="W49" si="91">+SUM(J43:J49)+SUM(I50:I54)</f>
        <v>4.7568999999999999</v>
      </c>
      <c r="X49" s="37"/>
      <c r="Y49" s="78"/>
      <c r="Z49" s="7"/>
    </row>
    <row r="50" spans="1:26" x14ac:dyDescent="0.25">
      <c r="A50" s="42" t="s">
        <v>5</v>
      </c>
      <c r="B50" s="213">
        <f>+'[3]3.EXPORTACION POR TIPO'!D324/10000</f>
        <v>0.44655699999999998</v>
      </c>
      <c r="C50" s="158">
        <f>+'[3]3.EXPORTACION POR TIPO'!D336/10000</f>
        <v>0.36859999999999998</v>
      </c>
      <c r="D50" s="158">
        <f>+'[3]3.EXPORTACION POR TIPO'!D348/10000</f>
        <v>0.3997</v>
      </c>
      <c r="E50" s="158">
        <f>+'[3]3.EXPORTACION POR TIPO'!D360/10000</f>
        <v>0.32640000000000002</v>
      </c>
      <c r="F50" s="158">
        <f>+'[3]3.EXPORTACION POR TIPO'!D372/10000</f>
        <v>0.21740000000000001</v>
      </c>
      <c r="G50" s="158">
        <f>+'[3]3.EXPORTACION POR TIPO'!D384/10000</f>
        <v>0.50529999999999997</v>
      </c>
      <c r="H50" s="158">
        <f>+'[3]3.EXPORTACION POR TIPO'!D396/10000</f>
        <v>0.74880000000000002</v>
      </c>
      <c r="I50" s="158">
        <f>+'[3]3.EXPORTACION POR TIPO'!D408/10000</f>
        <v>0.34089999999999998</v>
      </c>
      <c r="J50" s="214">
        <f>+'[3]3.EXPORTACION POR TIPO'!D420/10000</f>
        <v>0.68940000000000001</v>
      </c>
      <c r="K50" s="210"/>
      <c r="L50" s="7"/>
      <c r="M50" s="2"/>
      <c r="N50" s="42" t="s">
        <v>5</v>
      </c>
      <c r="O50" s="6">
        <f>+SUM('[3]3.EXPORTACION POR TIPO'!D313:D324)/10000</f>
        <v>3.0165090000000001</v>
      </c>
      <c r="P50" s="6">
        <f t="shared" ref="P50:V50" si="92">+SUM(C43:C50)+SUM(B51:B54)</f>
        <v>3.334695</v>
      </c>
      <c r="Q50" s="6">
        <f t="shared" si="92"/>
        <v>3.4789000000000003</v>
      </c>
      <c r="R50" s="6">
        <f t="shared" si="92"/>
        <v>3.1905999999999999</v>
      </c>
      <c r="S50" s="6">
        <f t="shared" si="92"/>
        <v>2.9558999999999997</v>
      </c>
      <c r="T50" s="6">
        <f t="shared" si="92"/>
        <v>3.6534</v>
      </c>
      <c r="U50" s="6">
        <f t="shared" si="92"/>
        <v>5.5571000000000002</v>
      </c>
      <c r="V50" s="6">
        <f t="shared" si="92"/>
        <v>5.1516000000000002</v>
      </c>
      <c r="W50" s="67">
        <f t="shared" ref="W50" si="93">+SUM(J43:J50)+SUM(I51:I54)</f>
        <v>5.1053999999999995</v>
      </c>
      <c r="X50" s="37"/>
      <c r="Y50" s="78"/>
      <c r="Z50" s="7"/>
    </row>
    <row r="51" spans="1:26" x14ac:dyDescent="0.25">
      <c r="A51" s="42" t="s">
        <v>6</v>
      </c>
      <c r="B51" s="213">
        <f>+'[3]3.EXPORTACION POR TIPO'!D325/10000</f>
        <v>0.23369499999999999</v>
      </c>
      <c r="C51" s="158">
        <f>+'[3]3.EXPORTACION POR TIPO'!D337/10000</f>
        <v>0.33040000000000003</v>
      </c>
      <c r="D51" s="158">
        <f>+'[3]3.EXPORTACION POR TIPO'!D349/10000</f>
        <v>0.2838</v>
      </c>
      <c r="E51" s="158">
        <f>+'[3]3.EXPORTACION POR TIPO'!D361/10000</f>
        <v>0.30859999999999999</v>
      </c>
      <c r="F51" s="158">
        <f>+'[3]3.EXPORTACION POR TIPO'!D373/10000</f>
        <v>0.29020000000000001</v>
      </c>
      <c r="G51" s="158">
        <f>+'[3]3.EXPORTACION POR TIPO'!D385/10000</f>
        <v>0.59089999999999998</v>
      </c>
      <c r="H51" s="158">
        <f>+'[3]3.EXPORTACION POR TIPO'!D397/10000</f>
        <v>0.81689999999999996</v>
      </c>
      <c r="I51" s="158">
        <f>+'[3]3.EXPORTACION POR TIPO'!D409/10000</f>
        <v>0.54179999999999995</v>
      </c>
      <c r="J51" s="214">
        <f>+'[3]3.EXPORTACION POR TIPO'!D421/10000</f>
        <v>0.44330000000000003</v>
      </c>
      <c r="K51" s="210"/>
      <c r="L51" s="7"/>
      <c r="M51" s="2"/>
      <c r="N51" s="42" t="s">
        <v>6</v>
      </c>
      <c r="O51" s="6">
        <f>+SUM('[3]3.EXPORTACION POR TIPO'!D314:D325)/10000</f>
        <v>2.8200129999999999</v>
      </c>
      <c r="P51" s="6">
        <f t="shared" ref="P51:V51" si="94">+SUM(C43:C51)+SUM(B52:B54)</f>
        <v>3.4314</v>
      </c>
      <c r="Q51" s="6">
        <f t="shared" si="94"/>
        <v>3.4323000000000001</v>
      </c>
      <c r="R51" s="6">
        <f t="shared" si="94"/>
        <v>3.2154000000000003</v>
      </c>
      <c r="S51" s="6">
        <f t="shared" si="94"/>
        <v>2.9375</v>
      </c>
      <c r="T51" s="6">
        <f t="shared" si="94"/>
        <v>3.9540999999999999</v>
      </c>
      <c r="U51" s="6">
        <f t="shared" si="94"/>
        <v>5.783100000000001</v>
      </c>
      <c r="V51" s="6">
        <f t="shared" si="94"/>
        <v>4.8765000000000001</v>
      </c>
      <c r="W51" s="67">
        <f t="shared" ref="W51" si="95">+SUM(J43:J51)+SUM(I52:I54)</f>
        <v>5.0068999999999999</v>
      </c>
      <c r="X51" s="37"/>
      <c r="Y51" s="78"/>
      <c r="Z51" s="7"/>
    </row>
    <row r="52" spans="1:26" x14ac:dyDescent="0.25">
      <c r="A52" s="42" t="s">
        <v>7</v>
      </c>
      <c r="B52" s="213">
        <f>+'[3]3.EXPORTACION POR TIPO'!D326/10000</f>
        <v>0.44059999999999999</v>
      </c>
      <c r="C52" s="158">
        <f>+'[3]3.EXPORTACION POR TIPO'!D338/10000</f>
        <v>0.43640000000000001</v>
      </c>
      <c r="D52" s="158">
        <f>+'[3]3.EXPORTACION POR TIPO'!D350/10000</f>
        <v>0.41570000000000001</v>
      </c>
      <c r="E52" s="158">
        <f>+'[3]3.EXPORTACION POR TIPO'!D362/10000</f>
        <v>0.52170000000000005</v>
      </c>
      <c r="F52" s="158">
        <f>+'[3]3.EXPORTACION POR TIPO'!D374/10000</f>
        <v>0.52239999999999998</v>
      </c>
      <c r="G52" s="158">
        <f>+'[3]3.EXPORTACION POR TIPO'!D386/10000</f>
        <v>0.51900000000000002</v>
      </c>
      <c r="H52" s="158">
        <f>+'[3]3.EXPORTACION POR TIPO'!D398/10000</f>
        <v>0.78610000000000002</v>
      </c>
      <c r="I52" s="158">
        <f>+'[3]3.EXPORTACION POR TIPO'!D410/10000</f>
        <v>0.37140000000000001</v>
      </c>
      <c r="J52" s="214">
        <f>+'[3]3.EXPORTACION POR TIPO'!D422/10000</f>
        <v>0.52310000000000001</v>
      </c>
      <c r="K52" s="210"/>
      <c r="L52" s="7"/>
      <c r="M52" s="2"/>
      <c r="N52" s="42" t="s">
        <v>7</v>
      </c>
      <c r="O52" s="6">
        <f>+SUM('[3]3.EXPORTACION POR TIPO'!D315:D326)/10000</f>
        <v>3.0013290000000001</v>
      </c>
      <c r="P52" s="6">
        <f t="shared" ref="P52:V52" si="96">+SUM(C43:C52)+SUM(B53:B54)</f>
        <v>3.4272</v>
      </c>
      <c r="Q52" s="6">
        <f t="shared" si="96"/>
        <v>3.4116000000000004</v>
      </c>
      <c r="R52" s="6">
        <f t="shared" si="96"/>
        <v>3.3214000000000001</v>
      </c>
      <c r="S52" s="6">
        <f t="shared" si="96"/>
        <v>2.9381999999999997</v>
      </c>
      <c r="T52" s="6">
        <f t="shared" si="96"/>
        <v>3.9507000000000003</v>
      </c>
      <c r="U52" s="6">
        <f t="shared" si="96"/>
        <v>6.0502000000000011</v>
      </c>
      <c r="V52" s="6">
        <f t="shared" si="96"/>
        <v>4.4618000000000002</v>
      </c>
      <c r="W52" s="67">
        <f t="shared" ref="W52" si="97">+SUM(J43:J52)+SUM(I53:I54)</f>
        <v>5.1585999999999999</v>
      </c>
      <c r="X52" s="37"/>
      <c r="Y52" s="78"/>
      <c r="Z52" s="7"/>
    </row>
    <row r="53" spans="1:26" x14ac:dyDescent="0.25">
      <c r="A53" s="42" t="s">
        <v>8</v>
      </c>
      <c r="B53" s="213">
        <f>+'[3]3.EXPORTACION POR TIPO'!D327/10000</f>
        <v>0.37840000000000001</v>
      </c>
      <c r="C53" s="158">
        <f>+'[3]3.EXPORTACION POR TIPO'!D339/10000</f>
        <v>0.28210000000000002</v>
      </c>
      <c r="D53" s="158">
        <f>+'[3]3.EXPORTACION POR TIPO'!D351/10000</f>
        <v>0.3508</v>
      </c>
      <c r="E53" s="158">
        <f>+'[3]3.EXPORTACION POR TIPO'!D363/10000</f>
        <v>0.2908</v>
      </c>
      <c r="F53" s="158">
        <f>+'[3]3.EXPORTACION POR TIPO'!D375/10000</f>
        <v>0.37819999999999998</v>
      </c>
      <c r="G53" s="158">
        <f>+'[3]3.EXPORTACION POR TIPO'!D387/10000</f>
        <v>0.59389999999999998</v>
      </c>
      <c r="H53" s="158">
        <f>+'[3]3.EXPORTACION POR TIPO'!D399/10000</f>
        <v>0.63200000000000001</v>
      </c>
      <c r="I53" s="158">
        <f>+'[3]3.EXPORTACION POR TIPO'!D411/10000</f>
        <v>0.43190000000000001</v>
      </c>
      <c r="J53" s="214">
        <f>+'[3]3.EXPORTACION POR TIPO'!D423/10000</f>
        <v>0.40629999999999999</v>
      </c>
      <c r="K53" s="210"/>
      <c r="L53" s="7"/>
      <c r="M53" s="2"/>
      <c r="N53" s="42" t="s">
        <v>8</v>
      </c>
      <c r="O53" s="6">
        <f>+SUM('[3]3.EXPORTACION POR TIPO'!D316:D327)/10000</f>
        <v>3.0669200000000001</v>
      </c>
      <c r="P53" s="6">
        <f t="shared" ref="P53:V53" si="98">+SUM(C43:C53)+SUM(B54)</f>
        <v>3.3308999999999997</v>
      </c>
      <c r="Q53" s="6">
        <f t="shared" si="98"/>
        <v>3.4803000000000006</v>
      </c>
      <c r="R53" s="6">
        <f t="shared" si="98"/>
        <v>3.2614000000000001</v>
      </c>
      <c r="S53" s="6">
        <f t="shared" si="98"/>
        <v>3.0255999999999998</v>
      </c>
      <c r="T53" s="6">
        <f t="shared" si="98"/>
        <v>4.1664000000000003</v>
      </c>
      <c r="U53" s="6">
        <f t="shared" si="98"/>
        <v>6.0883000000000003</v>
      </c>
      <c r="V53" s="6">
        <f t="shared" si="98"/>
        <v>4.2617000000000003</v>
      </c>
      <c r="W53" s="67">
        <f t="shared" ref="W53" si="99">+SUM(J43:J53)+SUM(I54)</f>
        <v>5.133</v>
      </c>
      <c r="X53" s="37"/>
      <c r="Y53" s="78"/>
      <c r="Z53" s="7"/>
    </row>
    <row r="54" spans="1:26" x14ac:dyDescent="0.25">
      <c r="A54" s="42" t="s">
        <v>9</v>
      </c>
      <c r="B54" s="213">
        <f>+'[3]3.EXPORTACION POR TIPO'!D328/10000</f>
        <v>0.34229999999999999</v>
      </c>
      <c r="C54" s="158">
        <f>+'[3]3.EXPORTACION POR TIPO'!D340/10000</f>
        <v>0.26400000000000001</v>
      </c>
      <c r="D54" s="158">
        <f>+'[3]3.EXPORTACION POR TIPO'!D352/10000</f>
        <v>0.25309999999999999</v>
      </c>
      <c r="E54" s="158">
        <f>+'[3]3.EXPORTACION POR TIPO'!D364/10000</f>
        <v>0.26119999999999999</v>
      </c>
      <c r="F54" s="158">
        <f>+'[3]3.EXPORTACION POR TIPO'!D376/10000</f>
        <v>0.22500000000000001</v>
      </c>
      <c r="G54" s="158">
        <f>+'[3]3.EXPORTACION POR TIPO'!D388/10000</f>
        <v>0.31380000000000002</v>
      </c>
      <c r="H54" s="158">
        <f>+'[3]3.EXPORTACION POR TIPO'!D400/10000</f>
        <v>0.29120000000000001</v>
      </c>
      <c r="I54" s="158">
        <f>+'[3]3.EXPORTACION POR TIPO'!D412/10000</f>
        <v>0.40429999999999999</v>
      </c>
      <c r="J54" s="214">
        <f>+'[3]3.EXPORTACION POR TIPO'!D424/10000</f>
        <v>0.44979999999999998</v>
      </c>
      <c r="K54" s="210"/>
      <c r="L54" s="7"/>
      <c r="M54" s="2"/>
      <c r="N54" s="42" t="s">
        <v>9</v>
      </c>
      <c r="O54" s="6">
        <f>+SUM('[3]3.EXPORTACION POR TIPO'!D317:D328)/10000</f>
        <v>3.1245759999999998</v>
      </c>
      <c r="P54" s="6">
        <f t="shared" ref="P54:V54" si="100">+SUM(C43:C54)</f>
        <v>3.2526000000000002</v>
      </c>
      <c r="Q54" s="6">
        <f t="shared" si="100"/>
        <v>3.4694000000000003</v>
      </c>
      <c r="R54" s="6">
        <f t="shared" si="100"/>
        <v>3.2695000000000003</v>
      </c>
      <c r="S54" s="6">
        <f t="shared" si="100"/>
        <v>2.9893999999999998</v>
      </c>
      <c r="T54" s="6">
        <f t="shared" si="100"/>
        <v>4.2552000000000003</v>
      </c>
      <c r="U54" s="6">
        <f t="shared" si="100"/>
        <v>6.0657000000000005</v>
      </c>
      <c r="V54" s="6">
        <f t="shared" si="100"/>
        <v>4.3748000000000005</v>
      </c>
      <c r="W54" s="67">
        <f t="shared" ref="W54" si="101">+SUM(J43:J54)</f>
        <v>5.1784999999999997</v>
      </c>
      <c r="X54" s="37"/>
      <c r="Y54" s="78"/>
      <c r="Z54" s="7"/>
    </row>
    <row r="55" spans="1:26" ht="25.5" x14ac:dyDescent="0.25">
      <c r="A55" s="53" t="s">
        <v>13</v>
      </c>
      <c r="B55" s="215">
        <f>SUM(B43:B54)</f>
        <v>3.1245759999999998</v>
      </c>
      <c r="C55" s="159">
        <f t="shared" ref="C55:G55" si="102">SUM(C43:C54)</f>
        <v>3.2526000000000002</v>
      </c>
      <c r="D55" s="159">
        <f t="shared" si="102"/>
        <v>3.4694000000000003</v>
      </c>
      <c r="E55" s="159">
        <f t="shared" si="102"/>
        <v>3.2695000000000003</v>
      </c>
      <c r="F55" s="159">
        <f t="shared" si="102"/>
        <v>2.9893999999999998</v>
      </c>
      <c r="G55" s="159">
        <f t="shared" si="102"/>
        <v>4.2552000000000003</v>
      </c>
      <c r="H55" s="159">
        <f t="shared" ref="H55" si="103">SUM(H43:H54)</f>
        <v>6.0657000000000005</v>
      </c>
      <c r="I55" s="159">
        <f t="shared" ref="I55:J55" si="104">SUM(I43:I54)</f>
        <v>4.3748000000000005</v>
      </c>
      <c r="J55" s="216">
        <f t="shared" si="104"/>
        <v>5.1784999999999997</v>
      </c>
      <c r="K55" s="216"/>
      <c r="L55" s="56"/>
      <c r="M55" s="3"/>
      <c r="N55" s="43" t="s">
        <v>14</v>
      </c>
      <c r="O55" s="46">
        <f>+AVERAGE(O43:O54)</f>
        <v>3.1855565833333337</v>
      </c>
      <c r="P55" s="46">
        <f>+AVERAGE(P43:P54)</f>
        <v>3.311214416666667</v>
      </c>
      <c r="Q55" s="46">
        <f t="shared" ref="Q55:V55" si="105">+AVERAGE(Q43:Q54)</f>
        <v>3.3700500000000004</v>
      </c>
      <c r="R55" s="46">
        <f t="shared" si="105"/>
        <v>3.3261083333333334</v>
      </c>
      <c r="S55" s="46">
        <f t="shared" si="105"/>
        <v>3.1197499999999998</v>
      </c>
      <c r="T55" s="46">
        <f t="shared" si="105"/>
        <v>3.4882500000000007</v>
      </c>
      <c r="U55" s="226">
        <f t="shared" si="105"/>
        <v>5.2600416666666669</v>
      </c>
      <c r="V55" s="226">
        <f t="shared" si="105"/>
        <v>5.3678083333333335</v>
      </c>
      <c r="W55" s="220">
        <f t="shared" ref="W55:X55" si="106">+AVERAGE(W43:W54)</f>
        <v>4.7439083333333336</v>
      </c>
      <c r="X55" s="220">
        <f t="shared" si="106"/>
        <v>5.0819799999999997</v>
      </c>
      <c r="Y55" s="79">
        <f>+X55/W55-1</f>
        <v>7.1264375892591936E-2</v>
      </c>
      <c r="Z55" s="75">
        <f>+POWER(X55/S55,0.2)-1</f>
        <v>0.10251023947916726</v>
      </c>
    </row>
    <row r="56" spans="1:26" ht="25.5" x14ac:dyDescent="0.25">
      <c r="A56" s="57" t="s">
        <v>15</v>
      </c>
      <c r="B56" s="195">
        <f t="shared" ref="B56:G56" si="107">+B55/B$73</f>
        <v>1.2026493314271443E-2</v>
      </c>
      <c r="C56" s="58">
        <f t="shared" si="107"/>
        <v>1.4568553406159679E-2</v>
      </c>
      <c r="D56" s="58">
        <f t="shared" si="107"/>
        <v>1.2599634220568775E-2</v>
      </c>
      <c r="E56" s="58">
        <f t="shared" si="107"/>
        <v>1.0463337515041349E-2</v>
      </c>
      <c r="F56" s="58">
        <f t="shared" si="107"/>
        <v>7.5709322194653528E-3</v>
      </c>
      <c r="G56" s="58">
        <f t="shared" si="107"/>
        <v>1.2653146426449574E-2</v>
      </c>
      <c r="H56" s="58">
        <f t="shared" ref="H56" si="108">+H55/H$73</f>
        <v>2.2866472572258576E-2</v>
      </c>
      <c r="I56" s="58">
        <f t="shared" ref="I56:J56" si="109">+I55/I$73</f>
        <v>2.1578248525706663E-2</v>
      </c>
      <c r="J56" s="189">
        <f t="shared" si="109"/>
        <v>2.4630905043663553E-2</v>
      </c>
      <c r="K56" s="188"/>
      <c r="L56" s="59"/>
      <c r="M56" s="3"/>
      <c r="N56" s="44" t="s">
        <v>15</v>
      </c>
      <c r="O56" s="48">
        <f t="shared" ref="O56:V56" si="110">+O55/O$73</f>
        <v>1.2404901037875971E-2</v>
      </c>
      <c r="P56" s="48">
        <f t="shared" si="110"/>
        <v>1.3792412895581247E-2</v>
      </c>
      <c r="Q56" s="48">
        <f t="shared" si="110"/>
        <v>1.4201148274327984E-2</v>
      </c>
      <c r="R56" s="48">
        <f t="shared" si="110"/>
        <v>1.1091420288306956E-2</v>
      </c>
      <c r="S56" s="48">
        <f t="shared" si="110"/>
        <v>8.2364803807882143E-3</v>
      </c>
      <c r="T56" s="48">
        <f t="shared" si="110"/>
        <v>9.8747942426828557E-3</v>
      </c>
      <c r="U56" s="58">
        <f t="shared" si="110"/>
        <v>1.7504576542494699E-2</v>
      </c>
      <c r="V56" s="58">
        <f t="shared" si="110"/>
        <v>2.3681705861357955E-2</v>
      </c>
      <c r="W56" s="189">
        <f t="shared" ref="W56:X56" si="111">+W55/W$73</f>
        <v>2.3248705967328091E-2</v>
      </c>
      <c r="X56" s="189">
        <f t="shared" si="111"/>
        <v>2.4555861858092654E-2</v>
      </c>
      <c r="Y56" s="72"/>
      <c r="Z56" s="76"/>
    </row>
    <row r="57" spans="1:26" ht="26.25" thickBot="1" x14ac:dyDescent="0.3">
      <c r="A57" s="60" t="s">
        <v>12</v>
      </c>
      <c r="B57" s="196"/>
      <c r="C57" s="62">
        <f>+C55/B55-1</f>
        <v>4.0973239249101345E-2</v>
      </c>
      <c r="D57" s="62">
        <f t="shared" ref="D57:J57" si="112">+D55/C55-1</f>
        <v>6.6654368812642195E-2</v>
      </c>
      <c r="E57" s="62">
        <f t="shared" si="112"/>
        <v>-5.7618031936357839E-2</v>
      </c>
      <c r="F57" s="62">
        <f t="shared" si="112"/>
        <v>-8.5670591833613807E-2</v>
      </c>
      <c r="G57" s="62">
        <f t="shared" si="112"/>
        <v>0.42342945072589844</v>
      </c>
      <c r="H57" s="62">
        <f t="shared" si="112"/>
        <v>0.42547941342357598</v>
      </c>
      <c r="I57" s="62">
        <f t="shared" si="112"/>
        <v>-0.27876419869100022</v>
      </c>
      <c r="J57" s="190">
        <f t="shared" si="112"/>
        <v>0.18371125537167399</v>
      </c>
      <c r="K57" s="187"/>
      <c r="L57" s="63"/>
      <c r="M57" s="2"/>
      <c r="N57" s="45" t="s">
        <v>12</v>
      </c>
      <c r="O57" s="49"/>
      <c r="P57" s="50">
        <f>+P55/O55-1</f>
        <v>3.9446115630395129E-2</v>
      </c>
      <c r="Q57" s="50">
        <f t="shared" ref="Q57:S57" si="113">+Q55/P55-1</f>
        <v>1.776858153225902E-2</v>
      </c>
      <c r="R57" s="50">
        <f t="shared" si="113"/>
        <v>-1.3038876772352603E-2</v>
      </c>
      <c r="S57" s="50">
        <f t="shared" si="113"/>
        <v>-6.2041975982943143E-2</v>
      </c>
      <c r="T57" s="50">
        <f t="shared" ref="T57" si="114">+T55/S55-1</f>
        <v>0.11811843897748253</v>
      </c>
      <c r="U57" s="62">
        <f t="shared" ref="U57" si="115">+U55/T55-1</f>
        <v>0.50793138870971566</v>
      </c>
      <c r="V57" s="62">
        <f t="shared" ref="V57:X57" si="116">+V55/U55-1</f>
        <v>2.0487797149895792E-2</v>
      </c>
      <c r="W57" s="190">
        <f t="shared" si="116"/>
        <v>-0.11622993245225777</v>
      </c>
      <c r="X57" s="190">
        <f t="shared" si="116"/>
        <v>7.1264375892591936E-2</v>
      </c>
      <c r="Y57" s="73"/>
      <c r="Z57" s="52"/>
    </row>
    <row r="58" spans="1:26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6" ht="15.75" thickBot="1" x14ac:dyDescent="0.3">
      <c r="A59" s="326" t="s">
        <v>32</v>
      </c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8"/>
      <c r="M59" s="2"/>
      <c r="N59" s="326" t="s">
        <v>33</v>
      </c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8"/>
    </row>
    <row r="60" spans="1:26" ht="51" x14ac:dyDescent="0.25">
      <c r="A60" s="38"/>
      <c r="B60" s="191">
        <v>2016</v>
      </c>
      <c r="C60" s="39">
        <f>+B60+1</f>
        <v>2017</v>
      </c>
      <c r="D60" s="39">
        <f t="shared" ref="D60:G60" si="117">+C60+1</f>
        <v>2018</v>
      </c>
      <c r="E60" s="39">
        <f t="shared" si="117"/>
        <v>2019</v>
      </c>
      <c r="F60" s="39">
        <f t="shared" si="117"/>
        <v>2020</v>
      </c>
      <c r="G60" s="39">
        <f t="shared" si="117"/>
        <v>2021</v>
      </c>
      <c r="H60" s="39">
        <v>2022</v>
      </c>
      <c r="I60" s="39">
        <v>2023</v>
      </c>
      <c r="J60" s="192">
        <v>2024</v>
      </c>
      <c r="K60" s="40">
        <v>2025</v>
      </c>
      <c r="L60" s="41" t="s">
        <v>16</v>
      </c>
      <c r="M60" s="2"/>
      <c r="N60" s="65"/>
      <c r="O60" s="64">
        <v>2016</v>
      </c>
      <c r="P60" s="64">
        <f>+O60+1</f>
        <v>2017</v>
      </c>
      <c r="Q60" s="64">
        <f t="shared" ref="Q60:T60" si="118">+P60+1</f>
        <v>2018</v>
      </c>
      <c r="R60" s="64">
        <f t="shared" si="118"/>
        <v>2019</v>
      </c>
      <c r="S60" s="64">
        <f t="shared" si="118"/>
        <v>2020</v>
      </c>
      <c r="T60" s="64">
        <f t="shared" si="118"/>
        <v>2021</v>
      </c>
      <c r="U60" s="39">
        <v>2022</v>
      </c>
      <c r="V60" s="39">
        <v>2023</v>
      </c>
      <c r="W60" s="192">
        <v>2024</v>
      </c>
      <c r="X60" s="192">
        <v>2025</v>
      </c>
      <c r="Y60" s="77" t="s">
        <v>16</v>
      </c>
      <c r="Z60" s="74" t="s">
        <v>21</v>
      </c>
    </row>
    <row r="61" spans="1:26" x14ac:dyDescent="0.25">
      <c r="A61" s="42" t="s">
        <v>10</v>
      </c>
      <c r="B61" s="193">
        <f>+'[3]3.EXPORTACION POR TIPO'!F317/10000</f>
        <v>18.860948999999998</v>
      </c>
      <c r="C61" s="6">
        <f>+'[3]3.EXPORTACION POR TIPO'!F329/10000</f>
        <v>19.9481</v>
      </c>
      <c r="D61" s="6">
        <f>+'[3]3.EXPORTACION POR TIPO'!F341/10000</f>
        <v>15.751899999999999</v>
      </c>
      <c r="E61" s="6">
        <f>+'[3]3.EXPORTACION POR TIPO'!F353/10000</f>
        <v>26.539100000000001</v>
      </c>
      <c r="F61" s="6">
        <f>+'[3]3.EXPORTACION POR TIPO'!F365/10000</f>
        <v>43.348399999999998</v>
      </c>
      <c r="G61" s="6">
        <f>+'[3]3.EXPORTACION POR TIPO'!F377/10000</f>
        <v>23.2972</v>
      </c>
      <c r="H61" s="6">
        <f>+'[3]3.EXPORTACION POR TIPO'!F389/10000</f>
        <v>18.038</v>
      </c>
      <c r="I61" s="6">
        <f>+'[3]3.EXPORTACION POR TIPO'!F401/10000</f>
        <v>15.571300000000001</v>
      </c>
      <c r="J61" s="67">
        <f>+'[3]3.EXPORTACION POR TIPO'!F413/10000</f>
        <v>13.819599999999999</v>
      </c>
      <c r="K61" s="37">
        <f>+'[3]3.EXPORTACION POR TIPO'!F425/10000</f>
        <v>12.224</v>
      </c>
      <c r="L61" s="7">
        <f>+K61/J61-1</f>
        <v>-0.11545920287128419</v>
      </c>
      <c r="M61" s="2"/>
      <c r="N61" s="42" t="s">
        <v>10</v>
      </c>
      <c r="O61" s="6">
        <f>+SUM('[3]3.EXPORTACION POR TIPO'!F306:F317)/10000</f>
        <v>261.67348700000002</v>
      </c>
      <c r="P61" s="6">
        <f t="shared" ref="P61:W61" si="119">+SUM(C61)+SUM(B62:B72)</f>
        <v>260.89488699999993</v>
      </c>
      <c r="Q61" s="6">
        <f t="shared" si="119"/>
        <v>219.06549999999999</v>
      </c>
      <c r="R61" s="6">
        <f t="shared" si="119"/>
        <v>286.14440000000002</v>
      </c>
      <c r="S61" s="6">
        <f t="shared" si="119"/>
        <v>329.28129999999999</v>
      </c>
      <c r="T61" s="6">
        <f t="shared" si="119"/>
        <v>374.80109999999996</v>
      </c>
      <c r="U61" s="6">
        <f t="shared" si="119"/>
        <v>331.03659999999996</v>
      </c>
      <c r="V61" s="6">
        <f t="shared" si="119"/>
        <v>262.79939999999999</v>
      </c>
      <c r="W61" s="67">
        <f t="shared" si="119"/>
        <v>200.98949999999999</v>
      </c>
      <c r="X61" s="37">
        <f>+SUM(K61)+SUM(J62:J72)</f>
        <v>208.64839999999998</v>
      </c>
      <c r="Y61" s="78">
        <f>+X61/W61-1</f>
        <v>3.8105970709912729E-2</v>
      </c>
      <c r="Z61" s="7">
        <f>+POWER(X61/S61,0.2)-1</f>
        <v>-8.7212680494883732E-2</v>
      </c>
    </row>
    <row r="62" spans="1:26" x14ac:dyDescent="0.25">
      <c r="A62" s="42" t="s">
        <v>11</v>
      </c>
      <c r="B62" s="193">
        <f>+'[3]3.EXPORTACION POR TIPO'!F318/10000</f>
        <v>19.823699999999999</v>
      </c>
      <c r="C62" s="6">
        <f>+'[3]3.EXPORTACION POR TIPO'!F330/10000</f>
        <v>13.3871</v>
      </c>
      <c r="D62" s="6">
        <f>+'[3]3.EXPORTACION POR TIPO'!F342/10000</f>
        <v>14.8734</v>
      </c>
      <c r="E62" s="6">
        <f>+'[3]3.EXPORTACION POR TIPO'!F354/10000</f>
        <v>20.299299999999999</v>
      </c>
      <c r="F62" s="6">
        <f>+'[3]3.EXPORTACION POR TIPO'!F366/10000</f>
        <v>41.673699999999997</v>
      </c>
      <c r="G62" s="6">
        <f>+'[3]3.EXPORTACION POR TIPO'!F378/10000</f>
        <v>25.552099999999999</v>
      </c>
      <c r="H62" s="6">
        <f>+'[3]3.EXPORTACION POR TIPO'!F390/10000</f>
        <v>21.5871</v>
      </c>
      <c r="I62" s="6">
        <f>+'[3]3.EXPORTACION POR TIPO'!F402/10000</f>
        <v>14.961600000000001</v>
      </c>
      <c r="J62" s="67">
        <f>+'[3]3.EXPORTACION POR TIPO'!F414/10000</f>
        <v>14.202400000000001</v>
      </c>
      <c r="K62" s="37">
        <f>+'[3]3.EXPORTACION POR TIPO'!F426/10000</f>
        <v>14.3729</v>
      </c>
      <c r="L62" s="7">
        <f>+K62/J62-1</f>
        <v>1.2005013237199158E-2</v>
      </c>
      <c r="M62" s="2"/>
      <c r="N62" s="42" t="s">
        <v>11</v>
      </c>
      <c r="O62" s="6">
        <f>+SUM('[3]3.EXPORTACION POR TIPO'!F307:F318)/10000</f>
        <v>261.82269000000002</v>
      </c>
      <c r="P62" s="6">
        <f t="shared" ref="P62:W62" si="120">+SUM(C61:C62)+SUM(B63:B72)</f>
        <v>254.45828699999998</v>
      </c>
      <c r="Q62" s="6">
        <f t="shared" si="120"/>
        <v>220.55179999999999</v>
      </c>
      <c r="R62" s="6">
        <f t="shared" si="120"/>
        <v>291.57029999999997</v>
      </c>
      <c r="S62" s="6">
        <f t="shared" si="120"/>
        <v>350.65570000000002</v>
      </c>
      <c r="T62" s="6">
        <f t="shared" si="120"/>
        <v>358.67950000000008</v>
      </c>
      <c r="U62" s="6">
        <f t="shared" si="120"/>
        <v>327.07159999999999</v>
      </c>
      <c r="V62" s="6">
        <f t="shared" si="120"/>
        <v>256.1739</v>
      </c>
      <c r="W62" s="67">
        <f t="shared" si="120"/>
        <v>200.23029999999997</v>
      </c>
      <c r="X62" s="37">
        <f t="shared" ref="X62" si="121">+SUM(K61:K62)+SUM(J63:J72)</f>
        <v>208.81890000000001</v>
      </c>
      <c r="Y62" s="78">
        <f>+X62/W62-1</f>
        <v>4.2893608010376338E-2</v>
      </c>
      <c r="Z62" s="7">
        <f>+POWER(X62/S62,0.2)-1</f>
        <v>-9.8474988352117987E-2</v>
      </c>
    </row>
    <row r="63" spans="1:26" x14ac:dyDescent="0.25">
      <c r="A63" s="42" t="s">
        <v>0</v>
      </c>
      <c r="B63" s="193">
        <f>+'[3]3.EXPORTACION POR TIPO'!F319/10000</f>
        <v>22.2148</v>
      </c>
      <c r="C63" s="6">
        <f>+'[3]3.EXPORTACION POR TIPO'!F331/10000</f>
        <v>18.186599999999999</v>
      </c>
      <c r="D63" s="6">
        <f>+'[3]3.EXPORTACION POR TIPO'!F343/10000</f>
        <v>18.054300000000001</v>
      </c>
      <c r="E63" s="6">
        <f>+'[3]3.EXPORTACION POR TIPO'!F355/10000</f>
        <v>22.237300000000001</v>
      </c>
      <c r="F63" s="6">
        <f>+'[3]3.EXPORTACION POR TIPO'!F367/10000</f>
        <v>29.754000000000001</v>
      </c>
      <c r="G63" s="6">
        <f>+'[3]3.EXPORTACION POR TIPO'!F379/10000</f>
        <v>30.758900000000001</v>
      </c>
      <c r="H63" s="6">
        <f>+'[3]3.EXPORTACION POR TIPO'!F391/10000</f>
        <v>25.693300000000001</v>
      </c>
      <c r="I63" s="6">
        <f>+'[3]3.EXPORTACION POR TIPO'!F403/10000</f>
        <v>19.065799999999999</v>
      </c>
      <c r="J63" s="67">
        <f>+'[3]3.EXPORTACION POR TIPO'!F415/10000</f>
        <v>15.467700000000001</v>
      </c>
      <c r="K63" s="37">
        <f>+'[3]3.EXPORTACION POR TIPO'!F427/10000</f>
        <v>14.8908</v>
      </c>
      <c r="L63" s="7">
        <f>+K63/J63-1</f>
        <v>-3.7297077134932799E-2</v>
      </c>
      <c r="M63" s="2"/>
      <c r="N63" s="42" t="s">
        <v>0</v>
      </c>
      <c r="O63" s="6">
        <f>+SUM('[3]3.EXPORTACION POR TIPO'!F308:F319)/10000</f>
        <v>255.72716799999998</v>
      </c>
      <c r="P63" s="6">
        <f t="shared" ref="P63:V63" si="122">+SUM(C61:C63)+SUM(B64:B72)</f>
        <v>250.43008700000001</v>
      </c>
      <c r="Q63" s="6">
        <f t="shared" si="122"/>
        <v>220.4195</v>
      </c>
      <c r="R63" s="6">
        <f t="shared" si="122"/>
        <v>295.75329999999997</v>
      </c>
      <c r="S63" s="6">
        <f t="shared" si="122"/>
        <v>358.17239999999998</v>
      </c>
      <c r="T63" s="6">
        <f t="shared" si="122"/>
        <v>359.68440000000004</v>
      </c>
      <c r="U63" s="6">
        <f t="shared" si="122"/>
        <v>322.00600000000003</v>
      </c>
      <c r="V63" s="6">
        <f t="shared" si="122"/>
        <v>249.54640000000001</v>
      </c>
      <c r="W63" s="67">
        <f t="shared" ref="W63" si="123">+SUM(J61:J63)+SUM(I64:I72)</f>
        <v>196.63219999999998</v>
      </c>
      <c r="X63" s="37">
        <f t="shared" ref="X63" si="124">+SUM(K61:K63)+SUM(J64:J72)</f>
        <v>208.24199999999999</v>
      </c>
      <c r="Y63" s="78">
        <f>+X63/W63-1</f>
        <v>5.9043228931985769E-2</v>
      </c>
      <c r="Z63" s="7">
        <f>+POWER(X63/S63,0.2)-1</f>
        <v>-0.1027876523091914</v>
      </c>
    </row>
    <row r="64" spans="1:26" x14ac:dyDescent="0.25">
      <c r="A64" s="42" t="s">
        <v>1</v>
      </c>
      <c r="B64" s="193">
        <f>+'[3]3.EXPORTACION POR TIPO'!F320/10000</f>
        <v>22.61863</v>
      </c>
      <c r="C64" s="6">
        <f>+'[3]3.EXPORTACION POR TIPO'!F332/10000</f>
        <v>17.4998</v>
      </c>
      <c r="D64" s="6">
        <f>+'[3]3.EXPORTACION POR TIPO'!F344/10000</f>
        <v>18.305599999999998</v>
      </c>
      <c r="E64" s="6">
        <f>+'[3]3.EXPORTACION POR TIPO'!F356/10000</f>
        <v>22.663</v>
      </c>
      <c r="F64" s="6">
        <f>+'[3]3.EXPORTACION POR TIPO'!F368/10000</f>
        <v>30.231999999999999</v>
      </c>
      <c r="G64" s="6">
        <f>+'[3]3.EXPORTACION POR TIPO'!F380/10000</f>
        <v>31.474599999999999</v>
      </c>
      <c r="H64" s="6">
        <f>+'[3]3.EXPORTACION POR TIPO'!F392/10000</f>
        <v>25.407499999999999</v>
      </c>
      <c r="I64" s="6">
        <f>+'[3]3.EXPORTACION POR TIPO'!F404/10000</f>
        <v>15.2783</v>
      </c>
      <c r="J64" s="67">
        <f>+'[3]3.EXPORTACION POR TIPO'!F416/10000</f>
        <v>19.7608</v>
      </c>
      <c r="K64" s="37">
        <f>+'[3]3.EXPORTACION POR TIPO'!F428/10000</f>
        <v>16.966200000000001</v>
      </c>
      <c r="L64" s="7">
        <f>+K64/J64-1</f>
        <v>-0.14142139994332203</v>
      </c>
      <c r="M64" s="2"/>
      <c r="N64" s="42" t="s">
        <v>1</v>
      </c>
      <c r="O64" s="6">
        <f>+SUM('[3]3.EXPORTACION POR TIPO'!F309:F320)/10000</f>
        <v>253.63420299999999</v>
      </c>
      <c r="P64" s="6">
        <f t="shared" ref="P64:W64" si="125">+SUM(C61:C64)+SUM(B65:B72)</f>
        <v>245.31125700000001</v>
      </c>
      <c r="Q64" s="6">
        <f t="shared" si="125"/>
        <v>221.22529999999998</v>
      </c>
      <c r="R64" s="6">
        <f t="shared" si="125"/>
        <v>300.11070000000001</v>
      </c>
      <c r="S64" s="6">
        <f t="shared" si="125"/>
        <v>365.7414</v>
      </c>
      <c r="T64" s="6">
        <f t="shared" si="125"/>
        <v>360.92700000000002</v>
      </c>
      <c r="U64" s="6">
        <f t="shared" si="125"/>
        <v>315.93889999999999</v>
      </c>
      <c r="V64" s="6">
        <f t="shared" si="125"/>
        <v>239.41719999999998</v>
      </c>
      <c r="W64" s="67">
        <f t="shared" si="125"/>
        <v>201.11470000000003</v>
      </c>
      <c r="X64" s="37">
        <f>+SUM(K61:K64)+SUM(J65:J72)</f>
        <v>205.44740000000002</v>
      </c>
      <c r="Y64" s="78">
        <f>+X64/W64-1</f>
        <v>2.1543427705682294E-2</v>
      </c>
      <c r="Z64" s="7">
        <f>+POWER(X64/S64,0.2)-1</f>
        <v>-0.10894337134350618</v>
      </c>
    </row>
    <row r="65" spans="1:26" x14ac:dyDescent="0.25">
      <c r="A65" s="42" t="s">
        <v>2</v>
      </c>
      <c r="B65" s="193">
        <f>+'[3]3.EXPORTACION POR TIPO'!F321/10000</f>
        <v>23.404399999999999</v>
      </c>
      <c r="C65" s="6">
        <f>+'[3]3.EXPORTACION POR TIPO'!F333/10000</f>
        <v>18.0334</v>
      </c>
      <c r="D65" s="6">
        <f>+'[3]3.EXPORTACION POR TIPO'!F345/10000</f>
        <v>19.908300000000001</v>
      </c>
      <c r="E65" s="6">
        <f>+'[3]3.EXPORTACION POR TIPO'!F357/10000</f>
        <v>23.5565</v>
      </c>
      <c r="F65" s="6">
        <f>+'[3]3.EXPORTACION POR TIPO'!F369/10000</f>
        <v>32.277700000000003</v>
      </c>
      <c r="G65" s="6">
        <f>+'[3]3.EXPORTACION POR TIPO'!F381/10000</f>
        <v>31.051600000000001</v>
      </c>
      <c r="H65" s="6">
        <f>+'[3]3.EXPORTACION POR TIPO'!F393/10000</f>
        <v>23.6815</v>
      </c>
      <c r="I65" s="6">
        <f>+'[3]3.EXPORTACION POR TIPO'!F405/10000</f>
        <v>17.624099999999999</v>
      </c>
      <c r="J65" s="67">
        <f>+'[3]3.EXPORTACION POR TIPO'!F417/10000</f>
        <v>18.427299999999999</v>
      </c>
      <c r="K65" s="37">
        <f>+'[3]3.EXPORTACION POR TIPO'!F429/10000</f>
        <v>16.602599999999999</v>
      </c>
      <c r="L65" s="7">
        <f>+K65/J65-1</f>
        <v>-9.9021560402229314E-2</v>
      </c>
      <c r="M65" s="2"/>
      <c r="N65" s="42" t="s">
        <v>2</v>
      </c>
      <c r="O65" s="6">
        <f>+SUM('[3]3.EXPORTACION POR TIPO'!F310:F321)/10000</f>
        <v>256.17045199999995</v>
      </c>
      <c r="P65" s="6">
        <f t="shared" ref="P65:W65" si="126">+SUM(C61:C65)+SUM(B66:B72)</f>
        <v>239.940257</v>
      </c>
      <c r="Q65" s="6">
        <f t="shared" si="126"/>
        <v>223.10019999999997</v>
      </c>
      <c r="R65" s="6">
        <f t="shared" si="126"/>
        <v>303.75889999999998</v>
      </c>
      <c r="S65" s="6">
        <f t="shared" si="126"/>
        <v>374.46260000000001</v>
      </c>
      <c r="T65" s="6">
        <f t="shared" si="126"/>
        <v>359.70089999999999</v>
      </c>
      <c r="U65" s="6">
        <f t="shared" si="126"/>
        <v>308.56880000000001</v>
      </c>
      <c r="V65" s="6">
        <f t="shared" si="126"/>
        <v>233.35980000000001</v>
      </c>
      <c r="W65" s="67">
        <f t="shared" si="126"/>
        <v>201.9179</v>
      </c>
      <c r="X65" s="37">
        <f t="shared" ref="X65" si="127">+SUM(K61:K65)+SUM(J66:J72)</f>
        <v>203.62270000000001</v>
      </c>
      <c r="Y65" s="78">
        <f>+X65/W65-1</f>
        <v>8.4430355109677002E-3</v>
      </c>
      <c r="Z65" s="7">
        <f>+POWER(X65/S65,0.2)-1</f>
        <v>-0.11471409706336355</v>
      </c>
    </row>
    <row r="66" spans="1:26" x14ac:dyDescent="0.25">
      <c r="A66" s="42" t="s">
        <v>3</v>
      </c>
      <c r="B66" s="193">
        <f>+'[3]3.EXPORTACION POR TIPO'!F322/10000</f>
        <v>19.591957000000001</v>
      </c>
      <c r="C66" s="6">
        <f>+'[3]3.EXPORTACION POR TIPO'!F334/10000</f>
        <v>20.613900000000001</v>
      </c>
      <c r="D66" s="6">
        <f>+'[3]3.EXPORTACION POR TIPO'!F346/10000</f>
        <v>17.308900000000001</v>
      </c>
      <c r="E66" s="6">
        <f>+'[3]3.EXPORTACION POR TIPO'!F358/10000</f>
        <v>21.440100000000001</v>
      </c>
      <c r="F66" s="6">
        <f>+'[3]3.EXPORTACION POR TIPO'!F370/10000</f>
        <v>29.3431</v>
      </c>
      <c r="G66" s="6">
        <f>+'[3]3.EXPORTACION POR TIPO'!F382/10000</f>
        <v>31.606000000000002</v>
      </c>
      <c r="H66" s="6">
        <f>+'[3]3.EXPORTACION POR TIPO'!F394/10000</f>
        <v>26.0809</v>
      </c>
      <c r="I66" s="6">
        <f>+'[3]3.EXPORTACION POR TIPO'!F406/10000</f>
        <v>14.950799999999999</v>
      </c>
      <c r="J66" s="67">
        <f>+'[3]3.EXPORTACION POR TIPO'!F418/10000</f>
        <v>12.4465</v>
      </c>
      <c r="K66" s="37"/>
      <c r="L66" s="7"/>
      <c r="M66" s="2"/>
      <c r="N66" s="42" t="s">
        <v>3</v>
      </c>
      <c r="O66" s="6">
        <f>+SUM('[3]3.EXPORTACION POR TIPO'!F311:F322)/10000</f>
        <v>250.332581</v>
      </c>
      <c r="P66" s="6">
        <f t="shared" ref="P66:V66" si="128">+SUM(C61:C66)+SUM(B67:B72)</f>
        <v>240.9622</v>
      </c>
      <c r="Q66" s="6">
        <f t="shared" si="128"/>
        <v>219.79519999999997</v>
      </c>
      <c r="R66" s="6">
        <f t="shared" si="128"/>
        <v>307.89009999999996</v>
      </c>
      <c r="S66" s="6">
        <f t="shared" si="128"/>
        <v>382.36559999999997</v>
      </c>
      <c r="T66" s="6">
        <f t="shared" si="128"/>
        <v>361.96379999999999</v>
      </c>
      <c r="U66" s="6">
        <f t="shared" si="128"/>
        <v>303.04369999999994</v>
      </c>
      <c r="V66" s="6">
        <f t="shared" si="128"/>
        <v>222.22970000000001</v>
      </c>
      <c r="W66" s="67">
        <f t="shared" ref="W66" si="129">+SUM(J61:J66)+SUM(I67:I72)</f>
        <v>199.4136</v>
      </c>
      <c r="X66" s="37"/>
      <c r="Y66" s="78"/>
      <c r="Z66" s="7"/>
    </row>
    <row r="67" spans="1:26" x14ac:dyDescent="0.25">
      <c r="A67" s="42" t="s">
        <v>4</v>
      </c>
      <c r="B67" s="193">
        <f>+'[3]3.EXPORTACION POR TIPO'!F323/10000</f>
        <v>19.338899999999999</v>
      </c>
      <c r="C67" s="6">
        <f>+'[3]3.EXPORTACION POR TIPO'!F335/10000</f>
        <v>18.813300000000002</v>
      </c>
      <c r="D67" s="6">
        <f>+'[3]3.EXPORTACION POR TIPO'!F347/10000</f>
        <v>24.0763</v>
      </c>
      <c r="E67" s="6">
        <f>+'[3]3.EXPORTACION POR TIPO'!F359/10000</f>
        <v>25.656400000000001</v>
      </c>
      <c r="F67" s="6">
        <f>+'[3]3.EXPORTACION POR TIPO'!F371/10000</f>
        <v>33.805300000000003</v>
      </c>
      <c r="G67" s="6">
        <f>+'[3]3.EXPORTACION POR TIPO'!F383/10000</f>
        <v>27.228300000000001</v>
      </c>
      <c r="H67" s="6">
        <f>+'[3]3.EXPORTACION POR TIPO'!F395/10000</f>
        <v>18.600300000000001</v>
      </c>
      <c r="I67" s="6">
        <f>+'[3]3.EXPORTACION POR TIPO'!F407/10000</f>
        <v>16.989100000000001</v>
      </c>
      <c r="J67" s="67">
        <f>+'[3]3.EXPORTACION POR TIPO'!F419/10000</f>
        <v>23.533899999999999</v>
      </c>
      <c r="K67" s="37"/>
      <c r="L67" s="7"/>
      <c r="M67" s="2"/>
      <c r="N67" s="42" t="s">
        <v>4</v>
      </c>
      <c r="O67" s="6">
        <f>+SUM('[3]3.EXPORTACION POR TIPO'!F312:F323)/10000</f>
        <v>249.90012099999996</v>
      </c>
      <c r="P67" s="6">
        <f t="shared" ref="P67:V67" si="130">+SUM(C61:C67)+SUM(B68:B72)</f>
        <v>240.4366</v>
      </c>
      <c r="Q67" s="6">
        <f t="shared" si="130"/>
        <v>225.0582</v>
      </c>
      <c r="R67" s="6">
        <f t="shared" si="130"/>
        <v>309.47019999999998</v>
      </c>
      <c r="S67" s="6">
        <f t="shared" si="130"/>
        <v>390.5145</v>
      </c>
      <c r="T67" s="6">
        <f t="shared" si="130"/>
        <v>355.38679999999999</v>
      </c>
      <c r="U67" s="6">
        <f t="shared" si="130"/>
        <v>294.41570000000002</v>
      </c>
      <c r="V67" s="6">
        <f t="shared" si="130"/>
        <v>220.61850000000001</v>
      </c>
      <c r="W67" s="67">
        <f t="shared" ref="W67" si="131">+SUM(J61:J67)+SUM(I68:I72)</f>
        <v>205.95840000000001</v>
      </c>
      <c r="X67" s="37"/>
      <c r="Y67" s="78"/>
      <c r="Z67" s="7"/>
    </row>
    <row r="68" spans="1:26" x14ac:dyDescent="0.25">
      <c r="A68" s="42" t="s">
        <v>5</v>
      </c>
      <c r="B68" s="193">
        <f>+'[3]3.EXPORTACION POR TIPO'!F324/10000</f>
        <v>28.8048</v>
      </c>
      <c r="C68" s="6">
        <f>+'[3]3.EXPORTACION POR TIPO'!F336/10000</f>
        <v>24.105699999999999</v>
      </c>
      <c r="D68" s="6">
        <f>+'[3]3.EXPORTACION POR TIPO'!F348/10000</f>
        <v>36.0443</v>
      </c>
      <c r="E68" s="6">
        <f>+'[3]3.EXPORTACION POR TIPO'!F360/10000</f>
        <v>30.350899999999999</v>
      </c>
      <c r="F68" s="6">
        <f>+'[3]3.EXPORTACION POR TIPO'!F372/10000</f>
        <v>32.834200000000003</v>
      </c>
      <c r="G68" s="6">
        <f>+'[3]3.EXPORTACION POR TIPO'!F384/10000</f>
        <v>27.496500000000001</v>
      </c>
      <c r="H68" s="6">
        <f>+'[3]3.EXPORTACION POR TIPO'!F396/10000</f>
        <v>25.3767</v>
      </c>
      <c r="I68" s="6">
        <f>+'[3]3.EXPORTACION POR TIPO'!F408/10000</f>
        <v>18.860800000000001</v>
      </c>
      <c r="J68" s="67">
        <f>+'[3]3.EXPORTACION POR TIPO'!F420/10000</f>
        <v>20.935099999999998</v>
      </c>
      <c r="K68" s="37"/>
      <c r="L68" s="7"/>
      <c r="M68" s="2"/>
      <c r="N68" s="42" t="s">
        <v>5</v>
      </c>
      <c r="O68" s="6">
        <f>+SUM('[3]3.EXPORTACION POR TIPO'!F313:F324)/10000</f>
        <v>257.68283100000002</v>
      </c>
      <c r="P68" s="6">
        <f t="shared" ref="P68:V68" si="132">+SUM(C61:C68)+SUM(B69:B72)</f>
        <v>235.73749999999998</v>
      </c>
      <c r="Q68" s="6">
        <f t="shared" si="132"/>
        <v>236.99679999999998</v>
      </c>
      <c r="R68" s="6">
        <f t="shared" si="132"/>
        <v>303.77679999999998</v>
      </c>
      <c r="S68" s="6">
        <f t="shared" si="132"/>
        <v>392.99780000000004</v>
      </c>
      <c r="T68" s="6">
        <f t="shared" si="132"/>
        <v>350.04909999999995</v>
      </c>
      <c r="U68" s="6">
        <f t="shared" si="132"/>
        <v>292.29589999999996</v>
      </c>
      <c r="V68" s="6">
        <f t="shared" si="132"/>
        <v>214.1026</v>
      </c>
      <c r="W68" s="67">
        <f t="shared" ref="W68" si="133">+SUM(J61:J68)+SUM(I69:I72)</f>
        <v>208.03269999999998</v>
      </c>
      <c r="X68" s="37"/>
      <c r="Y68" s="78"/>
      <c r="Z68" s="7"/>
    </row>
    <row r="69" spans="1:26" x14ac:dyDescent="0.25">
      <c r="A69" s="42" t="s">
        <v>6</v>
      </c>
      <c r="B69" s="193">
        <f>+'[3]3.EXPORTACION POR TIPO'!F325/10000</f>
        <v>21.806999999999999</v>
      </c>
      <c r="C69" s="6">
        <f>+'[3]3.EXPORTACION POR TIPO'!F337/10000</f>
        <v>18.182400000000001</v>
      </c>
      <c r="D69" s="6">
        <f>+'[3]3.EXPORTACION POR TIPO'!F349/10000</f>
        <v>32.392699999999998</v>
      </c>
      <c r="E69" s="6">
        <f>+'[3]3.EXPORTACION POR TIPO'!F361/10000</f>
        <v>24.6998</v>
      </c>
      <c r="F69" s="6">
        <f>+'[3]3.EXPORTACION POR TIPO'!F373/10000</f>
        <v>31.705500000000001</v>
      </c>
      <c r="G69" s="6">
        <f>+'[3]3.EXPORTACION POR TIPO'!F385/10000</f>
        <v>27.073499999999999</v>
      </c>
      <c r="H69" s="6">
        <f>+'[3]3.EXPORTACION POR TIPO'!F397/10000</f>
        <v>23.989000000000001</v>
      </c>
      <c r="I69" s="6">
        <f>+'[3]3.EXPORTACION POR TIPO'!F409/10000</f>
        <v>18.675699999999999</v>
      </c>
      <c r="J69" s="67">
        <f>+'[3]3.EXPORTACION POR TIPO'!F421/10000</f>
        <v>17.152000000000001</v>
      </c>
      <c r="K69" s="37"/>
      <c r="L69" s="7"/>
      <c r="M69" s="2"/>
      <c r="N69" s="42" t="s">
        <v>6</v>
      </c>
      <c r="O69" s="6">
        <f>+SUM('[3]3.EXPORTACION POR TIPO'!F314:F325)/10000</f>
        <v>257.65918700000003</v>
      </c>
      <c r="P69" s="6">
        <f t="shared" ref="P69:V69" si="134">+SUM(C61:C69)+SUM(B70:B72)</f>
        <v>232.1129</v>
      </c>
      <c r="Q69" s="6">
        <f t="shared" si="134"/>
        <v>251.20709999999997</v>
      </c>
      <c r="R69" s="6">
        <f t="shared" si="134"/>
        <v>296.08389999999997</v>
      </c>
      <c r="S69" s="6">
        <f t="shared" si="134"/>
        <v>400.00350000000009</v>
      </c>
      <c r="T69" s="6">
        <f t="shared" si="134"/>
        <v>345.4171</v>
      </c>
      <c r="U69" s="6">
        <f t="shared" si="134"/>
        <v>289.21140000000003</v>
      </c>
      <c r="V69" s="6">
        <f t="shared" si="134"/>
        <v>208.78930000000003</v>
      </c>
      <c r="W69" s="67">
        <f t="shared" ref="W69" si="135">+SUM(J61:J69)+SUM(I70:I72)</f>
        <v>206.50899999999999</v>
      </c>
      <c r="X69" s="37"/>
      <c r="Y69" s="78"/>
      <c r="Z69" s="7"/>
    </row>
    <row r="70" spans="1:26" x14ac:dyDescent="0.25">
      <c r="A70" s="42" t="s">
        <v>7</v>
      </c>
      <c r="B70" s="193">
        <f>+'[3]3.EXPORTACION POR TIPO'!F326/10000</f>
        <v>23.025600000000001</v>
      </c>
      <c r="C70" s="6">
        <f>+'[3]3.EXPORTACION POR TIPO'!F338/10000</f>
        <v>20.0336</v>
      </c>
      <c r="D70" s="6">
        <f>+'[3]3.EXPORTACION POR TIPO'!F350/10000</f>
        <v>33.433300000000003</v>
      </c>
      <c r="E70" s="6">
        <f>+'[3]3.EXPORTACION POR TIPO'!F362/10000</f>
        <v>31.363499999999998</v>
      </c>
      <c r="F70" s="6">
        <f>+'[3]3.EXPORTACION POR TIPO'!F374/10000</f>
        <v>31.7974</v>
      </c>
      <c r="G70" s="6">
        <f>+'[3]3.EXPORTACION POR TIPO'!F386/10000</f>
        <v>26.036000000000001</v>
      </c>
      <c r="H70" s="6">
        <f>+'[3]3.EXPORTACION POR TIPO'!F398/10000</f>
        <v>20.2639</v>
      </c>
      <c r="I70" s="6">
        <f>+'[3]3.EXPORTACION POR TIPO'!F410/10000</f>
        <v>18.052</v>
      </c>
      <c r="J70" s="67">
        <f>+'[3]3.EXPORTACION POR TIPO'!F422/10000</f>
        <v>19.529499999999999</v>
      </c>
      <c r="K70" s="37"/>
      <c r="L70" s="7"/>
      <c r="M70" s="2"/>
      <c r="N70" s="42" t="s">
        <v>7</v>
      </c>
      <c r="O70" s="6">
        <f>+SUM('[3]3.EXPORTACION POR TIPO'!F315:F326)/10000</f>
        <v>258.83072800000002</v>
      </c>
      <c r="P70" s="6">
        <f t="shared" ref="P70:V70" si="136">+SUM(C61:C70)+SUM(B71:B72)</f>
        <v>229.12090000000001</v>
      </c>
      <c r="Q70" s="6">
        <f t="shared" si="136"/>
        <v>264.60679999999996</v>
      </c>
      <c r="R70" s="6">
        <f t="shared" si="136"/>
        <v>294.01409999999998</v>
      </c>
      <c r="S70" s="6">
        <f t="shared" si="136"/>
        <v>400.43740000000003</v>
      </c>
      <c r="T70" s="6">
        <f t="shared" si="136"/>
        <v>339.65570000000002</v>
      </c>
      <c r="U70" s="6">
        <f t="shared" si="136"/>
        <v>283.4393</v>
      </c>
      <c r="V70" s="6">
        <f t="shared" si="136"/>
        <v>206.57740000000001</v>
      </c>
      <c r="W70" s="67">
        <f t="shared" ref="W70" si="137">+SUM(J61:J70)+SUM(I71:I72)</f>
        <v>207.98649999999998</v>
      </c>
      <c r="X70" s="37"/>
      <c r="Y70" s="78"/>
      <c r="Z70" s="7"/>
    </row>
    <row r="71" spans="1:26" x14ac:dyDescent="0.25">
      <c r="A71" s="42" t="s">
        <v>8</v>
      </c>
      <c r="B71" s="193">
        <f>+'[3]3.EXPORTACION POR TIPO'!F327/10000</f>
        <v>18.2727</v>
      </c>
      <c r="C71" s="6">
        <f>+'[3]3.EXPORTACION POR TIPO'!F339/10000</f>
        <v>17.385999999999999</v>
      </c>
      <c r="D71" s="6">
        <f>+'[3]3.EXPORTACION POR TIPO'!F351/10000</f>
        <v>23.094899999999999</v>
      </c>
      <c r="E71" s="6">
        <f>+'[3]3.EXPORTACION POR TIPO'!F363/10000</f>
        <v>26.610399999999998</v>
      </c>
      <c r="F71" s="6">
        <f>+'[3]3.EXPORTACION POR TIPO'!F375/10000</f>
        <v>31.955200000000001</v>
      </c>
      <c r="G71" s="6">
        <f>+'[3]3.EXPORTACION POR TIPO'!F387/10000</f>
        <v>28.712700000000002</v>
      </c>
      <c r="H71" s="6">
        <f>+'[3]3.EXPORTACION POR TIPO'!F399/10000</f>
        <v>18.9221</v>
      </c>
      <c r="I71" s="6">
        <f>+'[3]3.EXPORTACION POR TIPO'!F411/10000</f>
        <v>15.9665</v>
      </c>
      <c r="J71" s="67">
        <f>+'[3]3.EXPORTACION POR TIPO'!F423/10000</f>
        <v>17.5563</v>
      </c>
      <c r="K71" s="37"/>
      <c r="L71" s="7"/>
      <c r="M71" s="2"/>
      <c r="N71" s="42" t="s">
        <v>8</v>
      </c>
      <c r="O71" s="6">
        <f>+SUM('[3]3.EXPORTACION POR TIPO'!F316:F327)/10000</f>
        <v>258.33753100000001</v>
      </c>
      <c r="P71" s="6">
        <f t="shared" ref="P71:V71" si="138">+SUM(C61:C71)+SUM(B72)</f>
        <v>228.23419999999999</v>
      </c>
      <c r="Q71" s="6">
        <f t="shared" si="138"/>
        <v>270.31569999999999</v>
      </c>
      <c r="R71" s="6">
        <f t="shared" si="138"/>
        <v>297.52959999999996</v>
      </c>
      <c r="S71" s="6">
        <f t="shared" si="138"/>
        <v>405.78220000000005</v>
      </c>
      <c r="T71" s="6">
        <f t="shared" si="138"/>
        <v>336.41320000000002</v>
      </c>
      <c r="U71" s="6">
        <f t="shared" si="138"/>
        <v>273.64870000000002</v>
      </c>
      <c r="V71" s="6">
        <f t="shared" si="138"/>
        <v>203.62180000000001</v>
      </c>
      <c r="W71" s="67">
        <f t="shared" ref="W71" si="139">+SUM(J61:J71)+SUM(I72)</f>
        <v>209.57629999999997</v>
      </c>
      <c r="X71" s="37"/>
      <c r="Y71" s="78"/>
      <c r="Z71" s="7"/>
    </row>
    <row r="72" spans="1:26" x14ac:dyDescent="0.25">
      <c r="A72" s="42" t="s">
        <v>9</v>
      </c>
      <c r="B72" s="193">
        <f>+'[3]3.EXPORTACION POR TIPO'!F328/10000</f>
        <v>22.0443</v>
      </c>
      <c r="C72" s="6">
        <f>+'[3]3.EXPORTACION POR TIPO'!F340/10000</f>
        <v>17.0718</v>
      </c>
      <c r="D72" s="6">
        <f>+'[3]3.EXPORTACION POR TIPO'!F352/10000</f>
        <v>22.113299999999999</v>
      </c>
      <c r="E72" s="6">
        <f>+'[3]3.EXPORTACION POR TIPO'!F364/10000</f>
        <v>37.055700000000002</v>
      </c>
      <c r="F72" s="6">
        <f>+'[3]3.EXPORTACION POR TIPO'!F376/10000</f>
        <v>26.125800000000002</v>
      </c>
      <c r="G72" s="6">
        <f>+'[3]3.EXPORTACION POR TIPO'!F388/10000</f>
        <v>26.008400000000002</v>
      </c>
      <c r="H72" s="6">
        <f>+'[3]3.EXPORTACION POR TIPO'!F400/10000</f>
        <v>17.625800000000002</v>
      </c>
      <c r="I72" s="6">
        <f>+'[3]3.EXPORTACION POR TIPO'!F412/10000</f>
        <v>16.745200000000001</v>
      </c>
      <c r="J72" s="67">
        <f>+'[3]3.EXPORTACION POR TIPO'!F424/10000</f>
        <v>17.4129</v>
      </c>
      <c r="K72" s="37"/>
      <c r="L72" s="7"/>
      <c r="M72" s="2"/>
      <c r="N72" s="42" t="s">
        <v>9</v>
      </c>
      <c r="O72" s="6">
        <f>+SUM('[3]3.EXPORTACION POR TIPO'!F317:F328)/10000</f>
        <v>259.80773600000003</v>
      </c>
      <c r="P72" s="6">
        <f t="shared" ref="P72:V72" si="140">+SUM(C61:C72)</f>
        <v>223.26169999999999</v>
      </c>
      <c r="Q72" s="6">
        <f t="shared" si="140"/>
        <v>275.35719999999998</v>
      </c>
      <c r="R72" s="6">
        <f t="shared" si="140"/>
        <v>312.47199999999998</v>
      </c>
      <c r="S72" s="6">
        <f t="shared" si="140"/>
        <v>394.85230000000007</v>
      </c>
      <c r="T72" s="6">
        <f t="shared" si="140"/>
        <v>336.29579999999999</v>
      </c>
      <c r="U72" s="6">
        <f t="shared" si="140"/>
        <v>265.26609999999999</v>
      </c>
      <c r="V72" s="6">
        <f t="shared" si="140"/>
        <v>202.74120000000002</v>
      </c>
      <c r="W72" s="67">
        <f t="shared" ref="W72" si="141">+SUM(J61:J72)</f>
        <v>210.24399999999997</v>
      </c>
      <c r="X72" s="37"/>
      <c r="Y72" s="78"/>
      <c r="Z72" s="7"/>
    </row>
    <row r="73" spans="1:26" ht="25.5" x14ac:dyDescent="0.25">
      <c r="A73" s="53" t="s">
        <v>13</v>
      </c>
      <c r="B73" s="194">
        <f>SUM(B61:B72)</f>
        <v>259.80773599999998</v>
      </c>
      <c r="C73" s="54">
        <f t="shared" ref="C73:G73" si="142">SUM(C61:C72)</f>
        <v>223.26169999999999</v>
      </c>
      <c r="D73" s="54">
        <f t="shared" si="142"/>
        <v>275.35719999999998</v>
      </c>
      <c r="E73" s="54">
        <f t="shared" si="142"/>
        <v>312.47199999999998</v>
      </c>
      <c r="F73" s="54">
        <f t="shared" si="142"/>
        <v>394.85230000000007</v>
      </c>
      <c r="G73" s="54">
        <f t="shared" si="142"/>
        <v>336.29579999999999</v>
      </c>
      <c r="H73" s="54">
        <f t="shared" ref="H73:I73" si="143">SUM(H61:H72)</f>
        <v>265.26609999999999</v>
      </c>
      <c r="I73" s="54">
        <f t="shared" si="143"/>
        <v>202.74120000000002</v>
      </c>
      <c r="J73" s="186">
        <f t="shared" ref="J73" si="144">SUM(J61:J72)</f>
        <v>210.24399999999997</v>
      </c>
      <c r="K73" s="186"/>
      <c r="L73" s="56"/>
      <c r="M73" s="3"/>
      <c r="N73" s="43" t="s">
        <v>14</v>
      </c>
      <c r="O73" s="46">
        <f>+AVERAGE(O61:O72)</f>
        <v>256.79822625000003</v>
      </c>
      <c r="P73" s="46">
        <f>+AVERAGE(P61:P72)</f>
        <v>240.0750645833333</v>
      </c>
      <c r="Q73" s="46">
        <f t="shared" ref="Q73:V73" si="145">+AVERAGE(Q61:Q72)</f>
        <v>237.30827499999998</v>
      </c>
      <c r="R73" s="46">
        <f t="shared" si="145"/>
        <v>299.88119166666667</v>
      </c>
      <c r="S73" s="46">
        <f t="shared" si="145"/>
        <v>378.77222500000011</v>
      </c>
      <c r="T73" s="46">
        <f t="shared" si="145"/>
        <v>353.24786666666665</v>
      </c>
      <c r="U73" s="226">
        <f t="shared" si="145"/>
        <v>300.495225</v>
      </c>
      <c r="V73" s="226">
        <f t="shared" si="145"/>
        <v>226.66476666666668</v>
      </c>
      <c r="W73" s="220">
        <f t="shared" ref="W73:X73" si="146">+AVERAGE(W61:W72)</f>
        <v>204.05042500000002</v>
      </c>
      <c r="X73" s="197">
        <f t="shared" si="146"/>
        <v>206.95587999999998</v>
      </c>
      <c r="Y73" s="79">
        <f>+X73/W73-1</f>
        <v>1.4238906878042412E-2</v>
      </c>
      <c r="Z73" s="75">
        <f>+POWER(X73/S73,0.2)-1</f>
        <v>-0.11386492124271319</v>
      </c>
    </row>
    <row r="74" spans="1:26" ht="26.25" thickBot="1" x14ac:dyDescent="0.3">
      <c r="A74" s="60" t="s">
        <v>12</v>
      </c>
      <c r="B74" s="196"/>
      <c r="C74" s="62">
        <f>+C73/B73-1</f>
        <v>-0.14066569595910716</v>
      </c>
      <c r="D74" s="62">
        <f t="shared" ref="D74:F74" si="147">+D73/C73-1</f>
        <v>0.23333827521693151</v>
      </c>
      <c r="E74" s="62">
        <f t="shared" si="147"/>
        <v>0.13478783195064459</v>
      </c>
      <c r="F74" s="62">
        <f t="shared" si="147"/>
        <v>0.26364058219616515</v>
      </c>
      <c r="G74" s="62">
        <f t="shared" ref="G74:J74" si="148">+G72/F72-1</f>
        <v>-4.4936422999487524E-3</v>
      </c>
      <c r="H74" s="62">
        <f t="shared" si="148"/>
        <v>-0.3223035634641116</v>
      </c>
      <c r="I74" s="62">
        <f t="shared" si="148"/>
        <v>-4.9960852840722159E-2</v>
      </c>
      <c r="J74" s="190">
        <f t="shared" si="148"/>
        <v>3.9874113178701931E-2</v>
      </c>
      <c r="K74" s="187"/>
      <c r="L74" s="63"/>
      <c r="M74" s="3"/>
      <c r="N74" s="123" t="s">
        <v>12</v>
      </c>
      <c r="O74" s="124"/>
      <c r="P74" s="124">
        <f>+P73/O73-1</f>
        <v>-6.5121795858458453E-2</v>
      </c>
      <c r="Q74" s="124">
        <f t="shared" ref="Q74:X74" si="149">+Q73/P73-1</f>
        <v>-1.1524685365118081E-2</v>
      </c>
      <c r="R74" s="124">
        <f t="shared" si="149"/>
        <v>0.2636777696296797</v>
      </c>
      <c r="S74" s="124">
        <f t="shared" si="149"/>
        <v>0.26307429583988329</v>
      </c>
      <c r="T74" s="124">
        <f t="shared" si="149"/>
        <v>-6.7387090838916253E-2</v>
      </c>
      <c r="U74" s="124">
        <f t="shared" si="149"/>
        <v>-0.14933605166381747</v>
      </c>
      <c r="V74" s="124">
        <f t="shared" si="149"/>
        <v>-0.24569594519624505</v>
      </c>
      <c r="W74" s="241">
        <f t="shared" si="149"/>
        <v>-9.9769990719039803E-2</v>
      </c>
      <c r="X74" s="125">
        <f t="shared" si="149"/>
        <v>1.4238906878042412E-2</v>
      </c>
      <c r="Y74" s="125"/>
      <c r="Z74" s="126"/>
    </row>
    <row r="76" spans="1:26" x14ac:dyDescent="0.25">
      <c r="A76" s="278"/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278"/>
      <c r="U76" s="278"/>
      <c r="V76" s="278"/>
      <c r="W76" s="278"/>
      <c r="X76" s="278"/>
      <c r="Y76" s="278"/>
      <c r="Z76" s="278"/>
    </row>
    <row r="77" spans="1:26" ht="15.75" thickBot="1" x14ac:dyDescent="0.3"/>
    <row r="78" spans="1:26" ht="15.75" thickBot="1" x14ac:dyDescent="0.3">
      <c r="A78" s="332" t="str">
        <f>+A5</f>
        <v>EXPORTACION SIN MENCION VARIETAL - Millones de litros</v>
      </c>
      <c r="B78" s="333"/>
      <c r="C78" s="333"/>
      <c r="D78" s="333"/>
      <c r="E78" s="333"/>
      <c r="F78" s="333"/>
      <c r="G78" s="333"/>
      <c r="H78" s="333"/>
      <c r="I78" s="333"/>
      <c r="J78" s="333"/>
      <c r="K78" s="334"/>
    </row>
    <row r="79" spans="1:26" x14ac:dyDescent="0.25">
      <c r="A79" s="262"/>
      <c r="B79" s="259">
        <v>2016</v>
      </c>
      <c r="C79" s="260">
        <f>+B79+1</f>
        <v>2017</v>
      </c>
      <c r="D79" s="260">
        <f t="shared" ref="D79:H79" si="150">+C79+1</f>
        <v>2018</v>
      </c>
      <c r="E79" s="260">
        <f t="shared" si="150"/>
        <v>2019</v>
      </c>
      <c r="F79" s="260">
        <f t="shared" si="150"/>
        <v>2020</v>
      </c>
      <c r="G79" s="260">
        <f t="shared" si="150"/>
        <v>2021</v>
      </c>
      <c r="H79" s="260">
        <f t="shared" si="150"/>
        <v>2022</v>
      </c>
      <c r="I79" s="260">
        <v>2023</v>
      </c>
      <c r="J79" s="261">
        <v>2024</v>
      </c>
      <c r="K79" s="263">
        <v>2025</v>
      </c>
    </row>
    <row r="80" spans="1:26" x14ac:dyDescent="0.25">
      <c r="A80" s="264" t="s">
        <v>299</v>
      </c>
      <c r="B80" s="193">
        <f>+SUM(B7:B9)</f>
        <v>7.809431</v>
      </c>
      <c r="C80" s="6">
        <f t="shared" ref="C80:K80" si="151">+SUM(C7:C9)</f>
        <v>5.2363999999999997</v>
      </c>
      <c r="D80" s="6">
        <f t="shared" si="151"/>
        <v>5.8277999999999999</v>
      </c>
      <c r="E80" s="6">
        <f t="shared" si="151"/>
        <v>20.265499999999999</v>
      </c>
      <c r="F80" s="6">
        <f t="shared" si="151"/>
        <v>59.844099999999997</v>
      </c>
      <c r="G80" s="6">
        <f t="shared" si="151"/>
        <v>16.569800000000001</v>
      </c>
      <c r="H80" s="6">
        <f t="shared" si="151"/>
        <v>9.0701000000000001</v>
      </c>
      <c r="I80" s="6">
        <f t="shared" si="151"/>
        <v>4.0393999999999997</v>
      </c>
      <c r="J80" s="67">
        <f t="shared" si="151"/>
        <v>3.5540000000000003</v>
      </c>
      <c r="K80" s="265">
        <f t="shared" si="151"/>
        <v>4.1928999999999998</v>
      </c>
    </row>
    <row r="81" spans="1:11" x14ac:dyDescent="0.25">
      <c r="A81" s="264" t="s">
        <v>300</v>
      </c>
      <c r="B81" s="193"/>
      <c r="C81" s="6"/>
      <c r="D81" s="6"/>
      <c r="E81" s="6"/>
      <c r="F81" s="6"/>
      <c r="G81" s="6"/>
      <c r="H81" s="6"/>
      <c r="I81" s="6"/>
      <c r="J81" s="67"/>
      <c r="K81" s="265"/>
    </row>
    <row r="82" spans="1:11" x14ac:dyDescent="0.25">
      <c r="A82" s="264" t="s">
        <v>301</v>
      </c>
      <c r="B82" s="193"/>
      <c r="C82" s="6"/>
      <c r="D82" s="6"/>
      <c r="E82" s="6"/>
      <c r="F82" s="6"/>
      <c r="G82" s="6"/>
      <c r="H82" s="6"/>
      <c r="I82" s="6"/>
      <c r="J82" s="67"/>
      <c r="K82" s="265"/>
    </row>
    <row r="83" spans="1:11" x14ac:dyDescent="0.25">
      <c r="A83" s="264" t="s">
        <v>302</v>
      </c>
      <c r="B83" s="193"/>
      <c r="C83" s="6"/>
      <c r="D83" s="6"/>
      <c r="E83" s="6"/>
      <c r="F83" s="6"/>
      <c r="G83" s="6"/>
      <c r="H83" s="6"/>
      <c r="I83" s="6"/>
      <c r="J83" s="67"/>
      <c r="K83" s="265"/>
    </row>
    <row r="84" spans="1:11" x14ac:dyDescent="0.25">
      <c r="A84" s="266" t="s">
        <v>13</v>
      </c>
      <c r="B84" s="194">
        <f t="shared" ref="B84:K84" si="152">SUM(B80:B83)</f>
        <v>7.809431</v>
      </c>
      <c r="C84" s="54">
        <f t="shared" si="152"/>
        <v>5.2363999999999997</v>
      </c>
      <c r="D84" s="54">
        <f t="shared" si="152"/>
        <v>5.8277999999999999</v>
      </c>
      <c r="E84" s="54">
        <f t="shared" si="152"/>
        <v>20.265499999999999</v>
      </c>
      <c r="F84" s="54">
        <f t="shared" si="152"/>
        <v>59.844099999999997</v>
      </c>
      <c r="G84" s="54">
        <f t="shared" si="152"/>
        <v>16.569800000000001</v>
      </c>
      <c r="H84" s="54">
        <f t="shared" si="152"/>
        <v>9.0701000000000001</v>
      </c>
      <c r="I84" s="54">
        <f t="shared" si="152"/>
        <v>4.0393999999999997</v>
      </c>
      <c r="J84" s="186">
        <f t="shared" si="152"/>
        <v>3.5540000000000003</v>
      </c>
      <c r="K84" s="267">
        <f t="shared" si="152"/>
        <v>4.1928999999999998</v>
      </c>
    </row>
    <row r="85" spans="1:11" x14ac:dyDescent="0.25">
      <c r="A85" s="268" t="s">
        <v>303</v>
      </c>
      <c r="B85" s="256"/>
      <c r="C85" s="257">
        <f>+C80/B80-1</f>
        <v>-0.32947739726492242</v>
      </c>
      <c r="D85" s="257">
        <f t="shared" ref="D85:K85" si="153">+D80/C80-1</f>
        <v>0.11294018791536176</v>
      </c>
      <c r="E85" s="257">
        <f t="shared" si="153"/>
        <v>2.4773842616424724</v>
      </c>
      <c r="F85" s="257">
        <f t="shared" si="153"/>
        <v>1.9530038735782487</v>
      </c>
      <c r="G85" s="257">
        <f t="shared" si="153"/>
        <v>-0.72311723294359842</v>
      </c>
      <c r="H85" s="257">
        <f t="shared" si="153"/>
        <v>-0.45261258434018514</v>
      </c>
      <c r="I85" s="257">
        <f t="shared" si="153"/>
        <v>-0.55464658603543515</v>
      </c>
      <c r="J85" s="258">
        <f t="shared" si="153"/>
        <v>-0.12016636134079306</v>
      </c>
      <c r="K85" s="269">
        <f t="shared" si="153"/>
        <v>0.17976927405739995</v>
      </c>
    </row>
    <row r="86" spans="1:11" x14ac:dyDescent="0.25">
      <c r="A86" s="268" t="s">
        <v>304</v>
      </c>
      <c r="B86" s="256"/>
      <c r="C86" s="257"/>
      <c r="D86" s="257"/>
      <c r="E86" s="257"/>
      <c r="F86" s="257"/>
      <c r="G86" s="257"/>
      <c r="H86" s="257"/>
      <c r="I86" s="257"/>
      <c r="J86" s="258"/>
      <c r="K86" s="269"/>
    </row>
    <row r="87" spans="1:11" x14ac:dyDescent="0.25">
      <c r="A87" s="268" t="s">
        <v>305</v>
      </c>
      <c r="B87" s="256"/>
      <c r="C87" s="257"/>
      <c r="D87" s="257"/>
      <c r="E87" s="257"/>
      <c r="F87" s="257"/>
      <c r="G87" s="257"/>
      <c r="H87" s="257"/>
      <c r="I87" s="257"/>
      <c r="J87" s="258"/>
      <c r="K87" s="269"/>
    </row>
    <row r="88" spans="1:11" ht="15.75" thickBot="1" x14ac:dyDescent="0.3">
      <c r="A88" s="270" t="s">
        <v>306</v>
      </c>
      <c r="B88" s="271"/>
      <c r="C88" s="272"/>
      <c r="D88" s="272"/>
      <c r="E88" s="272"/>
      <c r="F88" s="272"/>
      <c r="G88" s="272"/>
      <c r="H88" s="272"/>
      <c r="I88" s="272"/>
      <c r="J88" s="273"/>
      <c r="K88" s="274"/>
    </row>
    <row r="92" spans="1:11" ht="15.75" thickBot="1" x14ac:dyDescent="0.3"/>
    <row r="93" spans="1:11" ht="15.75" thickBot="1" x14ac:dyDescent="0.3">
      <c r="A93" s="332" t="str">
        <f>+A23</f>
        <v>EXPORTACION VARIETAL - Millones de litros</v>
      </c>
      <c r="B93" s="333"/>
      <c r="C93" s="333"/>
      <c r="D93" s="333"/>
      <c r="E93" s="333"/>
      <c r="F93" s="333"/>
      <c r="G93" s="333"/>
      <c r="H93" s="333"/>
      <c r="I93" s="333"/>
      <c r="J93" s="333"/>
      <c r="K93" s="334"/>
    </row>
    <row r="94" spans="1:11" x14ac:dyDescent="0.25">
      <c r="A94" s="262"/>
      <c r="B94" s="259">
        <v>2016</v>
      </c>
      <c r="C94" s="260">
        <f>+B94+1</f>
        <v>2017</v>
      </c>
      <c r="D94" s="260">
        <f t="shared" ref="D94" si="154">+C94+1</f>
        <v>2018</v>
      </c>
      <c r="E94" s="260">
        <f t="shared" ref="E94" si="155">+D94+1</f>
        <v>2019</v>
      </c>
      <c r="F94" s="260">
        <f t="shared" ref="F94" si="156">+E94+1</f>
        <v>2020</v>
      </c>
      <c r="G94" s="260">
        <f t="shared" ref="G94" si="157">+F94+1</f>
        <v>2021</v>
      </c>
      <c r="H94" s="260">
        <f t="shared" ref="H94" si="158">+G94+1</f>
        <v>2022</v>
      </c>
      <c r="I94" s="260">
        <v>2023</v>
      </c>
      <c r="J94" s="261">
        <v>2024</v>
      </c>
      <c r="K94" s="263">
        <v>2025</v>
      </c>
    </row>
    <row r="95" spans="1:11" x14ac:dyDescent="0.25">
      <c r="A95" s="264" t="s">
        <v>299</v>
      </c>
      <c r="B95" s="193">
        <f>+SUM(B25:B27)</f>
        <v>52.578555000000001</v>
      </c>
      <c r="C95" s="6">
        <f t="shared" ref="C95:K95" si="159">+SUM(C25:C27)</f>
        <v>45.666600000000003</v>
      </c>
      <c r="D95" s="6">
        <f t="shared" si="159"/>
        <v>42.292900000000003</v>
      </c>
      <c r="E95" s="6">
        <f t="shared" si="159"/>
        <v>48.269300000000001</v>
      </c>
      <c r="F95" s="6">
        <f t="shared" si="159"/>
        <v>54.415300000000002</v>
      </c>
      <c r="G95" s="6">
        <f t="shared" si="159"/>
        <v>62.374600000000001</v>
      </c>
      <c r="H95" s="6">
        <f t="shared" si="159"/>
        <v>55.264899999999997</v>
      </c>
      <c r="I95" s="6">
        <f t="shared" si="159"/>
        <v>44.551200000000001</v>
      </c>
      <c r="J95" s="67">
        <f t="shared" si="159"/>
        <v>38.838799999999999</v>
      </c>
      <c r="K95" s="265">
        <f t="shared" si="159"/>
        <v>36.444000000000003</v>
      </c>
    </row>
    <row r="96" spans="1:11" x14ac:dyDescent="0.25">
      <c r="A96" s="264" t="s">
        <v>300</v>
      </c>
      <c r="B96" s="193"/>
      <c r="C96" s="6"/>
      <c r="D96" s="6"/>
      <c r="E96" s="6"/>
      <c r="F96" s="6"/>
      <c r="G96" s="6"/>
      <c r="H96" s="6"/>
      <c r="I96" s="6"/>
      <c r="J96" s="67"/>
      <c r="K96" s="265"/>
    </row>
    <row r="97" spans="1:11" x14ac:dyDescent="0.25">
      <c r="A97" s="264" t="s">
        <v>301</v>
      </c>
      <c r="B97" s="193"/>
      <c r="C97" s="6"/>
      <c r="D97" s="6"/>
      <c r="E97" s="6"/>
      <c r="F97" s="6"/>
      <c r="G97" s="6"/>
      <c r="H97" s="6"/>
      <c r="I97" s="6"/>
      <c r="J97" s="67"/>
      <c r="K97" s="265"/>
    </row>
    <row r="98" spans="1:11" x14ac:dyDescent="0.25">
      <c r="A98" s="264" t="s">
        <v>302</v>
      </c>
      <c r="B98" s="193"/>
      <c r="C98" s="6"/>
      <c r="D98" s="6"/>
      <c r="E98" s="6"/>
      <c r="F98" s="6"/>
      <c r="G98" s="6"/>
      <c r="H98" s="6"/>
      <c r="I98" s="6"/>
      <c r="J98" s="67"/>
      <c r="K98" s="265"/>
    </row>
    <row r="99" spans="1:11" x14ac:dyDescent="0.25">
      <c r="A99" s="266" t="s">
        <v>13</v>
      </c>
      <c r="B99" s="194">
        <f t="shared" ref="B99:K99" si="160">SUM(B95:B98)</f>
        <v>52.578555000000001</v>
      </c>
      <c r="C99" s="54">
        <f t="shared" si="160"/>
        <v>45.666600000000003</v>
      </c>
      <c r="D99" s="54">
        <f t="shared" si="160"/>
        <v>42.292900000000003</v>
      </c>
      <c r="E99" s="54">
        <f t="shared" si="160"/>
        <v>48.269300000000001</v>
      </c>
      <c r="F99" s="54">
        <f t="shared" si="160"/>
        <v>54.415300000000002</v>
      </c>
      <c r="G99" s="54">
        <f t="shared" si="160"/>
        <v>62.374600000000001</v>
      </c>
      <c r="H99" s="54">
        <f t="shared" si="160"/>
        <v>55.264899999999997</v>
      </c>
      <c r="I99" s="54">
        <f t="shared" si="160"/>
        <v>44.551200000000001</v>
      </c>
      <c r="J99" s="186">
        <f t="shared" si="160"/>
        <v>38.838799999999999</v>
      </c>
      <c r="K99" s="267">
        <f t="shared" si="160"/>
        <v>36.444000000000003</v>
      </c>
    </row>
    <row r="100" spans="1:11" x14ac:dyDescent="0.25">
      <c r="A100" s="268" t="s">
        <v>303</v>
      </c>
      <c r="B100" s="256"/>
      <c r="C100" s="257">
        <f>+C95/B95-1</f>
        <v>-0.13145958461581908</v>
      </c>
      <c r="D100" s="257">
        <f t="shared" ref="D100:K100" si="161">+D95/C95-1</f>
        <v>-7.3876750185036699E-2</v>
      </c>
      <c r="E100" s="257">
        <f t="shared" si="161"/>
        <v>0.14130977067072714</v>
      </c>
      <c r="F100" s="257">
        <f t="shared" si="161"/>
        <v>0.12732730741900133</v>
      </c>
      <c r="G100" s="257">
        <f t="shared" si="161"/>
        <v>0.14626952346123234</v>
      </c>
      <c r="H100" s="257">
        <f t="shared" si="161"/>
        <v>-0.1139838972915258</v>
      </c>
      <c r="I100" s="257">
        <f t="shared" si="161"/>
        <v>-0.19386084114872182</v>
      </c>
      <c r="J100" s="258">
        <f t="shared" si="161"/>
        <v>-0.12822101312647027</v>
      </c>
      <c r="K100" s="269">
        <f t="shared" si="161"/>
        <v>-6.1659989495040923E-2</v>
      </c>
    </row>
    <row r="101" spans="1:11" x14ac:dyDescent="0.25">
      <c r="A101" s="268" t="s">
        <v>304</v>
      </c>
      <c r="B101" s="256"/>
      <c r="C101" s="257"/>
      <c r="D101" s="257"/>
      <c r="E101" s="257"/>
      <c r="F101" s="257"/>
      <c r="G101" s="257"/>
      <c r="H101" s="257"/>
      <c r="I101" s="257"/>
      <c r="J101" s="258"/>
      <c r="K101" s="269"/>
    </row>
    <row r="102" spans="1:11" x14ac:dyDescent="0.25">
      <c r="A102" s="268" t="s">
        <v>305</v>
      </c>
      <c r="B102" s="256"/>
      <c r="C102" s="257"/>
      <c r="D102" s="257"/>
      <c r="E102" s="257"/>
      <c r="F102" s="257"/>
      <c r="G102" s="257"/>
      <c r="H102" s="257"/>
      <c r="I102" s="257"/>
      <c r="J102" s="258"/>
      <c r="K102" s="269"/>
    </row>
    <row r="103" spans="1:11" ht="15.75" thickBot="1" x14ac:dyDescent="0.3">
      <c r="A103" s="270" t="s">
        <v>306</v>
      </c>
      <c r="B103" s="271"/>
      <c r="C103" s="272"/>
      <c r="D103" s="272"/>
      <c r="E103" s="272"/>
      <c r="F103" s="272"/>
      <c r="G103" s="272"/>
      <c r="H103" s="272"/>
      <c r="I103" s="272"/>
      <c r="J103" s="273"/>
      <c r="K103" s="274"/>
    </row>
    <row r="107" spans="1:11" ht="15.75" thickBot="1" x14ac:dyDescent="0.3"/>
    <row r="108" spans="1:11" ht="15.75" thickBot="1" x14ac:dyDescent="0.3">
      <c r="A108" s="332" t="str">
        <f>+A41</f>
        <v>EXPORTACION ESPUMANTE - Millones de litros</v>
      </c>
      <c r="B108" s="333"/>
      <c r="C108" s="333"/>
      <c r="D108" s="333"/>
      <c r="E108" s="333"/>
      <c r="F108" s="333"/>
      <c r="G108" s="333"/>
      <c r="H108" s="333"/>
      <c r="I108" s="333"/>
      <c r="J108" s="333"/>
      <c r="K108" s="334"/>
    </row>
    <row r="109" spans="1:11" x14ac:dyDescent="0.25">
      <c r="A109" s="262"/>
      <c r="B109" s="259">
        <v>2016</v>
      </c>
      <c r="C109" s="260">
        <f>+B109+1</f>
        <v>2017</v>
      </c>
      <c r="D109" s="260">
        <f t="shared" ref="D109" si="162">+C109+1</f>
        <v>2018</v>
      </c>
      <c r="E109" s="260">
        <f t="shared" ref="E109" si="163">+D109+1</f>
        <v>2019</v>
      </c>
      <c r="F109" s="260">
        <f t="shared" ref="F109" si="164">+E109+1</f>
        <v>2020</v>
      </c>
      <c r="G109" s="260">
        <f t="shared" ref="G109" si="165">+F109+1</f>
        <v>2021</v>
      </c>
      <c r="H109" s="260">
        <f t="shared" ref="H109" si="166">+G109+1</f>
        <v>2022</v>
      </c>
      <c r="I109" s="260">
        <v>2023</v>
      </c>
      <c r="J109" s="261">
        <v>2024</v>
      </c>
      <c r="K109" s="263">
        <v>2025</v>
      </c>
    </row>
    <row r="110" spans="1:11" x14ac:dyDescent="0.25">
      <c r="A110" s="264" t="s">
        <v>299</v>
      </c>
      <c r="B110" s="193">
        <f>+SUM(B43:B45)</f>
        <v>0.48322499999999996</v>
      </c>
      <c r="C110" s="6">
        <f t="shared" ref="C110:K110" si="167">+SUM(C43:C45)</f>
        <v>0.56379999999999997</v>
      </c>
      <c r="D110" s="6">
        <f t="shared" si="167"/>
        <v>0.55420000000000003</v>
      </c>
      <c r="E110" s="6">
        <f t="shared" si="167"/>
        <v>0.53620000000000001</v>
      </c>
      <c r="F110" s="6">
        <f t="shared" si="167"/>
        <v>0.5101</v>
      </c>
      <c r="G110" s="6">
        <f t="shared" si="167"/>
        <v>0.64889999999999992</v>
      </c>
      <c r="H110" s="6">
        <f t="shared" si="167"/>
        <v>0.98270000000000002</v>
      </c>
      <c r="I110" s="6">
        <f t="shared" si="167"/>
        <v>1.0051000000000001</v>
      </c>
      <c r="J110" s="67">
        <f t="shared" si="167"/>
        <v>0.90090000000000003</v>
      </c>
      <c r="K110" s="265">
        <f t="shared" si="167"/>
        <v>0.8479000000000001</v>
      </c>
    </row>
    <row r="111" spans="1:11" x14ac:dyDescent="0.25">
      <c r="A111" s="264" t="s">
        <v>300</v>
      </c>
      <c r="B111" s="193"/>
      <c r="C111" s="6"/>
      <c r="D111" s="6"/>
      <c r="E111" s="6"/>
      <c r="F111" s="6"/>
      <c r="G111" s="6"/>
      <c r="H111" s="6"/>
      <c r="I111" s="6"/>
      <c r="J111" s="67"/>
      <c r="K111" s="265"/>
    </row>
    <row r="112" spans="1:11" x14ac:dyDescent="0.25">
      <c r="A112" s="264" t="s">
        <v>301</v>
      </c>
      <c r="B112" s="193"/>
      <c r="C112" s="6"/>
      <c r="D112" s="6"/>
      <c r="E112" s="6"/>
      <c r="F112" s="6"/>
      <c r="G112" s="6"/>
      <c r="H112" s="6"/>
      <c r="I112" s="6"/>
      <c r="J112" s="67"/>
      <c r="K112" s="265"/>
    </row>
    <row r="113" spans="1:11" x14ac:dyDescent="0.25">
      <c r="A113" s="264" t="s">
        <v>302</v>
      </c>
      <c r="B113" s="193"/>
      <c r="C113" s="6"/>
      <c r="D113" s="6"/>
      <c r="E113" s="6"/>
      <c r="F113" s="6"/>
      <c r="G113" s="6"/>
      <c r="H113" s="6"/>
      <c r="I113" s="6"/>
      <c r="J113" s="67"/>
      <c r="K113" s="265"/>
    </row>
    <row r="114" spans="1:11" x14ac:dyDescent="0.25">
      <c r="A114" s="266" t="s">
        <v>13</v>
      </c>
      <c r="B114" s="194">
        <f t="shared" ref="B114:K114" si="168">SUM(B110:B113)</f>
        <v>0.48322499999999996</v>
      </c>
      <c r="C114" s="54">
        <f t="shared" si="168"/>
        <v>0.56379999999999997</v>
      </c>
      <c r="D114" s="54">
        <f t="shared" si="168"/>
        <v>0.55420000000000003</v>
      </c>
      <c r="E114" s="54">
        <f t="shared" si="168"/>
        <v>0.53620000000000001</v>
      </c>
      <c r="F114" s="54">
        <f t="shared" si="168"/>
        <v>0.5101</v>
      </c>
      <c r="G114" s="54">
        <f t="shared" si="168"/>
        <v>0.64889999999999992</v>
      </c>
      <c r="H114" s="54">
        <f t="shared" si="168"/>
        <v>0.98270000000000002</v>
      </c>
      <c r="I114" s="54">
        <f t="shared" si="168"/>
        <v>1.0051000000000001</v>
      </c>
      <c r="J114" s="186">
        <f t="shared" si="168"/>
        <v>0.90090000000000003</v>
      </c>
      <c r="K114" s="267">
        <f t="shared" si="168"/>
        <v>0.8479000000000001</v>
      </c>
    </row>
    <row r="115" spans="1:11" x14ac:dyDescent="0.25">
      <c r="A115" s="268" t="s">
        <v>303</v>
      </c>
      <c r="B115" s="256"/>
      <c r="C115" s="257">
        <f>+C110/B110-1</f>
        <v>0.16674427026747374</v>
      </c>
      <c r="D115" s="257">
        <f t="shared" ref="D115:K115" si="169">+D110/C110-1</f>
        <v>-1.7027314650585157E-2</v>
      </c>
      <c r="E115" s="257">
        <f t="shared" si="169"/>
        <v>-3.2479249368459029E-2</v>
      </c>
      <c r="F115" s="257">
        <f t="shared" si="169"/>
        <v>-4.8675867213726298E-2</v>
      </c>
      <c r="G115" s="257">
        <f t="shared" si="169"/>
        <v>0.27210350911585945</v>
      </c>
      <c r="H115" s="257">
        <f t="shared" si="169"/>
        <v>0.51440899984589317</v>
      </c>
      <c r="I115" s="257">
        <f t="shared" si="169"/>
        <v>2.2794342118652722E-2</v>
      </c>
      <c r="J115" s="258">
        <f t="shared" si="169"/>
        <v>-0.1036712764899016</v>
      </c>
      <c r="K115" s="269">
        <f t="shared" si="169"/>
        <v>-5.8830058830058762E-2</v>
      </c>
    </row>
    <row r="116" spans="1:11" x14ac:dyDescent="0.25">
      <c r="A116" s="268" t="s">
        <v>304</v>
      </c>
      <c r="B116" s="256"/>
      <c r="C116" s="257"/>
      <c r="D116" s="257"/>
      <c r="E116" s="257"/>
      <c r="F116" s="257"/>
      <c r="G116" s="257"/>
      <c r="H116" s="257"/>
      <c r="I116" s="257"/>
      <c r="J116" s="258"/>
      <c r="K116" s="269"/>
    </row>
    <row r="117" spans="1:11" x14ac:dyDescent="0.25">
      <c r="A117" s="268" t="s">
        <v>305</v>
      </c>
      <c r="B117" s="256"/>
      <c r="C117" s="257"/>
      <c r="D117" s="257"/>
      <c r="E117" s="257"/>
      <c r="F117" s="257"/>
      <c r="G117" s="257"/>
      <c r="H117" s="257"/>
      <c r="I117" s="257"/>
      <c r="J117" s="258"/>
      <c r="K117" s="269"/>
    </row>
    <row r="118" spans="1:11" ht="15.75" thickBot="1" x14ac:dyDescent="0.3">
      <c r="A118" s="270" t="s">
        <v>306</v>
      </c>
      <c r="B118" s="271"/>
      <c r="C118" s="272"/>
      <c r="D118" s="272"/>
      <c r="E118" s="272"/>
      <c r="F118" s="272"/>
      <c r="G118" s="272"/>
      <c r="H118" s="272"/>
      <c r="I118" s="272"/>
      <c r="J118" s="273"/>
      <c r="K118" s="274"/>
    </row>
    <row r="122" spans="1:11" ht="15.75" thickBot="1" x14ac:dyDescent="0.3"/>
    <row r="123" spans="1:11" ht="15.75" thickBot="1" x14ac:dyDescent="0.3">
      <c r="A123" s="338" t="str">
        <f>+A59</f>
        <v>EXPORTACION DE VINO - Millones de litros</v>
      </c>
      <c r="B123" s="339"/>
      <c r="C123" s="339"/>
      <c r="D123" s="339"/>
      <c r="E123" s="339"/>
      <c r="F123" s="339"/>
      <c r="G123" s="339"/>
      <c r="H123" s="339"/>
      <c r="I123" s="339"/>
      <c r="J123" s="339"/>
      <c r="K123" s="340"/>
    </row>
    <row r="124" spans="1:11" x14ac:dyDescent="0.25">
      <c r="A124" s="262"/>
      <c r="B124" s="259">
        <v>2016</v>
      </c>
      <c r="C124" s="260">
        <f>+B124+1</f>
        <v>2017</v>
      </c>
      <c r="D124" s="260">
        <f t="shared" ref="D124" si="170">+C124+1</f>
        <v>2018</v>
      </c>
      <c r="E124" s="260">
        <f t="shared" ref="E124" si="171">+D124+1</f>
        <v>2019</v>
      </c>
      <c r="F124" s="260">
        <f t="shared" ref="F124" si="172">+E124+1</f>
        <v>2020</v>
      </c>
      <c r="G124" s="260">
        <f t="shared" ref="G124" si="173">+F124+1</f>
        <v>2021</v>
      </c>
      <c r="H124" s="260">
        <f t="shared" ref="H124" si="174">+G124+1</f>
        <v>2022</v>
      </c>
      <c r="I124" s="260">
        <v>2023</v>
      </c>
      <c r="J124" s="261">
        <v>2024</v>
      </c>
      <c r="K124" s="263">
        <v>2025</v>
      </c>
    </row>
    <row r="125" spans="1:11" x14ac:dyDescent="0.25">
      <c r="A125" s="264" t="s">
        <v>299</v>
      </c>
      <c r="B125" s="193">
        <f>+SUM(B61:B63)</f>
        <v>60.89944899999999</v>
      </c>
      <c r="C125" s="6">
        <f t="shared" ref="C125:K125" si="175">+SUM(C61:C63)</f>
        <v>51.521799999999999</v>
      </c>
      <c r="D125" s="6">
        <f t="shared" si="175"/>
        <v>48.679600000000001</v>
      </c>
      <c r="E125" s="6">
        <f t="shared" si="175"/>
        <v>69.075699999999998</v>
      </c>
      <c r="F125" s="6">
        <f t="shared" si="175"/>
        <v>114.7761</v>
      </c>
      <c r="G125" s="6">
        <f t="shared" si="175"/>
        <v>79.608199999999997</v>
      </c>
      <c r="H125" s="6">
        <f t="shared" si="175"/>
        <v>65.318399999999997</v>
      </c>
      <c r="I125" s="6">
        <f t="shared" si="175"/>
        <v>49.598700000000001</v>
      </c>
      <c r="J125" s="67">
        <f t="shared" si="175"/>
        <v>43.489699999999999</v>
      </c>
      <c r="K125" s="265">
        <f t="shared" si="175"/>
        <v>41.487699999999997</v>
      </c>
    </row>
    <row r="126" spans="1:11" x14ac:dyDescent="0.25">
      <c r="A126" s="264" t="s">
        <v>300</v>
      </c>
      <c r="B126" s="193"/>
      <c r="C126" s="6"/>
      <c r="D126" s="6"/>
      <c r="E126" s="6"/>
      <c r="F126" s="6"/>
      <c r="G126" s="6"/>
      <c r="H126" s="6"/>
      <c r="I126" s="6"/>
      <c r="J126" s="67"/>
      <c r="K126" s="265"/>
    </row>
    <row r="127" spans="1:11" x14ac:dyDescent="0.25">
      <c r="A127" s="264" t="s">
        <v>301</v>
      </c>
      <c r="B127" s="193"/>
      <c r="C127" s="6"/>
      <c r="D127" s="6"/>
      <c r="E127" s="6"/>
      <c r="F127" s="6"/>
      <c r="G127" s="6"/>
      <c r="H127" s="6"/>
      <c r="I127" s="6"/>
      <c r="J127" s="67"/>
      <c r="K127" s="265"/>
    </row>
    <row r="128" spans="1:11" x14ac:dyDescent="0.25">
      <c r="A128" s="264" t="s">
        <v>302</v>
      </c>
      <c r="B128" s="193"/>
      <c r="C128" s="6"/>
      <c r="D128" s="6"/>
      <c r="E128" s="6"/>
      <c r="F128" s="6"/>
      <c r="G128" s="6"/>
      <c r="H128" s="6"/>
      <c r="I128" s="6"/>
      <c r="J128" s="67"/>
      <c r="K128" s="265"/>
    </row>
    <row r="129" spans="1:11" x14ac:dyDescent="0.25">
      <c r="A129" s="266" t="s">
        <v>13</v>
      </c>
      <c r="B129" s="194">
        <f t="shared" ref="B129:K129" si="176">SUM(B125:B128)</f>
        <v>60.89944899999999</v>
      </c>
      <c r="C129" s="54">
        <f t="shared" si="176"/>
        <v>51.521799999999999</v>
      </c>
      <c r="D129" s="54">
        <f t="shared" si="176"/>
        <v>48.679600000000001</v>
      </c>
      <c r="E129" s="54">
        <f t="shared" si="176"/>
        <v>69.075699999999998</v>
      </c>
      <c r="F129" s="54">
        <f t="shared" si="176"/>
        <v>114.7761</v>
      </c>
      <c r="G129" s="54">
        <f t="shared" si="176"/>
        <v>79.608199999999997</v>
      </c>
      <c r="H129" s="54">
        <f t="shared" si="176"/>
        <v>65.318399999999997</v>
      </c>
      <c r="I129" s="54">
        <f t="shared" si="176"/>
        <v>49.598700000000001</v>
      </c>
      <c r="J129" s="186">
        <f t="shared" si="176"/>
        <v>43.489699999999999</v>
      </c>
      <c r="K129" s="267">
        <f t="shared" si="176"/>
        <v>41.487699999999997</v>
      </c>
    </row>
    <row r="130" spans="1:11" x14ac:dyDescent="0.25">
      <c r="A130" s="268" t="s">
        <v>303</v>
      </c>
      <c r="B130" s="256"/>
      <c r="C130" s="257">
        <f>+C125/B125-1</f>
        <v>-0.15398577744110609</v>
      </c>
      <c r="D130" s="257">
        <f t="shared" ref="D130:K130" si="177">+D125/C125-1</f>
        <v>-5.51649981173018E-2</v>
      </c>
      <c r="E130" s="257">
        <f t="shared" si="177"/>
        <v>0.41898659808215344</v>
      </c>
      <c r="F130" s="257">
        <f t="shared" si="177"/>
        <v>0.66159879668248034</v>
      </c>
      <c r="G130" s="257">
        <f t="shared" si="177"/>
        <v>-0.30640438209696974</v>
      </c>
      <c r="H130" s="257">
        <f t="shared" si="177"/>
        <v>-0.17950160913071767</v>
      </c>
      <c r="I130" s="257">
        <f t="shared" si="177"/>
        <v>-0.24066266166960604</v>
      </c>
      <c r="J130" s="258">
        <f t="shared" si="177"/>
        <v>-0.12316855078862954</v>
      </c>
      <c r="K130" s="269">
        <f t="shared" si="177"/>
        <v>-4.6033888483939966E-2</v>
      </c>
    </row>
    <row r="131" spans="1:11" x14ac:dyDescent="0.25">
      <c r="A131" s="268" t="s">
        <v>304</v>
      </c>
      <c r="B131" s="256"/>
      <c r="C131" s="257"/>
      <c r="D131" s="257"/>
      <c r="E131" s="257"/>
      <c r="F131" s="257"/>
      <c r="G131" s="257"/>
      <c r="H131" s="257"/>
      <c r="I131" s="257"/>
      <c r="J131" s="258"/>
      <c r="K131" s="269"/>
    </row>
    <row r="132" spans="1:11" x14ac:dyDescent="0.25">
      <c r="A132" s="268" t="s">
        <v>305</v>
      </c>
      <c r="B132" s="256"/>
      <c r="C132" s="257"/>
      <c r="D132" s="257"/>
      <c r="E132" s="257"/>
      <c r="F132" s="257"/>
      <c r="G132" s="257"/>
      <c r="H132" s="257"/>
      <c r="I132" s="257"/>
      <c r="J132" s="258"/>
      <c r="K132" s="269"/>
    </row>
    <row r="133" spans="1:11" ht="15.75" thickBot="1" x14ac:dyDescent="0.3">
      <c r="A133" s="270" t="s">
        <v>306</v>
      </c>
      <c r="B133" s="271"/>
      <c r="C133" s="272"/>
      <c r="D133" s="272"/>
      <c r="E133" s="272"/>
      <c r="F133" s="272"/>
      <c r="G133" s="272"/>
      <c r="H133" s="272"/>
      <c r="I133" s="272"/>
      <c r="J133" s="273"/>
      <c r="K133" s="274"/>
    </row>
  </sheetData>
  <mergeCells count="15">
    <mergeCell ref="A78:K78"/>
    <mergeCell ref="A93:K93"/>
    <mergeCell ref="A108:K108"/>
    <mergeCell ref="A123:K123"/>
    <mergeCell ref="A23:L23"/>
    <mergeCell ref="N23:Z23"/>
    <mergeCell ref="A41:L41"/>
    <mergeCell ref="N41:Z41"/>
    <mergeCell ref="A59:L59"/>
    <mergeCell ref="N59:Z59"/>
    <mergeCell ref="A1:Z1"/>
    <mergeCell ref="A2:Z2"/>
    <mergeCell ref="A3:Z3"/>
    <mergeCell ref="A5:L5"/>
    <mergeCell ref="N5:Z5"/>
  </mergeCells>
  <hyperlinks>
    <hyperlink ref="AB1" location="INDICE!A1" display="VOLVER INDICE" xr:uid="{00000000-0004-0000-09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96"/>
  <sheetViews>
    <sheetView workbookViewId="0">
      <selection activeCell="Y47" sqref="Y47"/>
    </sheetView>
  </sheetViews>
  <sheetFormatPr baseColWidth="10" defaultRowHeight="15" x14ac:dyDescent="0.25"/>
  <cols>
    <col min="1" max="1" width="11.85546875" style="1" customWidth="1"/>
    <col min="2" max="11" width="6.85546875" style="1" customWidth="1"/>
    <col min="12" max="12" width="8" style="1" customWidth="1"/>
    <col min="13" max="13" width="5" style="1" customWidth="1"/>
    <col min="14" max="14" width="10.5703125" style="1" customWidth="1"/>
    <col min="15" max="24" width="7.140625" style="1" customWidth="1"/>
    <col min="25" max="25" width="8.7109375" style="1" customWidth="1"/>
    <col min="26" max="26" width="7.7109375" style="1" customWidth="1"/>
    <col min="27" max="27" width="11.42578125" style="1"/>
    <col min="28" max="28" width="14.42578125" style="1" bestFit="1" customWidth="1"/>
    <col min="29" max="16384" width="11.42578125" style="1"/>
  </cols>
  <sheetData>
    <row r="1" spans="1:28" ht="15.75" x14ac:dyDescent="0.25">
      <c r="A1" s="319" t="s">
        <v>24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B1" s="177" t="s">
        <v>206</v>
      </c>
    </row>
    <row r="2" spans="1:28" ht="15.75" x14ac:dyDescent="0.25">
      <c r="A2" s="319" t="s">
        <v>34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</row>
    <row r="3" spans="1:28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15.75" thickBot="1" x14ac:dyDescent="0.3">
      <c r="A5" s="323" t="s">
        <v>35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  <c r="M5" s="2"/>
      <c r="N5" s="323" t="s">
        <v>36</v>
      </c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5"/>
    </row>
    <row r="6" spans="1:28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192">
        <v>2024</v>
      </c>
      <c r="K6" s="40">
        <v>2025</v>
      </c>
      <c r="L6" s="41" t="s">
        <v>16</v>
      </c>
      <c r="M6" s="2"/>
      <c r="N6" s="65"/>
      <c r="O6" s="64">
        <v>2016</v>
      </c>
      <c r="P6" s="64">
        <f>+O6+1</f>
        <v>2017</v>
      </c>
      <c r="Q6" s="64">
        <f t="shared" ref="Q6:T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39">
        <v>2022</v>
      </c>
      <c r="V6" s="39">
        <v>2023</v>
      </c>
      <c r="W6" s="192">
        <v>2024</v>
      </c>
      <c r="X6" s="40">
        <v>2025</v>
      </c>
      <c r="Y6" s="77" t="s">
        <v>16</v>
      </c>
      <c r="Z6" s="74" t="s">
        <v>21</v>
      </c>
    </row>
    <row r="7" spans="1:28" x14ac:dyDescent="0.25">
      <c r="A7" s="42" t="s">
        <v>10</v>
      </c>
      <c r="B7" s="193">
        <f>+'[1]4.EXPORTACIONES POR ENVASE'!B316/10000</f>
        <v>12.922499999999999</v>
      </c>
      <c r="C7" s="6">
        <f>+'[1]4.EXPORTACIONES POR ENVASE'!B328/10000</f>
        <v>14.651899999999999</v>
      </c>
      <c r="D7" s="6">
        <f>+'[1]4.EXPORTACIONES POR ENVASE'!B340/10000</f>
        <v>13.6029</v>
      </c>
      <c r="E7" s="6">
        <f>+'[1]4.EXPORTACIONES POR ENVASE'!B352/10000</f>
        <v>14.1334</v>
      </c>
      <c r="F7" s="6">
        <f>+'[1]4.EXPORTACIONES POR ENVASE'!B364/10000</f>
        <v>14.162599999999999</v>
      </c>
      <c r="G7" s="6">
        <f>+'[1]4.EXPORTACIONES POR ENVASE'!B376/10000</f>
        <v>14.5259</v>
      </c>
      <c r="H7" s="6">
        <f>+'[1]4.EXPORTACIONES POR ENVASE'!B388/10000</f>
        <v>12.475</v>
      </c>
      <c r="I7" s="6">
        <f>+'[1]4.EXPORTACIONES POR ENVASE'!B400/10000</f>
        <v>13.208399999999999</v>
      </c>
      <c r="J7" s="67">
        <f>+'[1]4.EXPORTACIONES POR ENVASE'!B412/10000</f>
        <v>9.2932000000000006</v>
      </c>
      <c r="K7" s="37">
        <f>+'[1]4.EXPORTACIONES POR ENVASE'!B424/10000</f>
        <v>9.1059999999999999</v>
      </c>
      <c r="L7" s="7">
        <f>+K7/J7-1</f>
        <v>-2.0143761029570051E-2</v>
      </c>
      <c r="M7" s="2"/>
      <c r="N7" s="42" t="s">
        <v>10</v>
      </c>
      <c r="O7" s="6">
        <f>+SUM('[1]4.EXPORTACIONES POR ENVASE'!B305:B316)/10000</f>
        <v>196.161496</v>
      </c>
      <c r="P7" s="6">
        <f t="shared" ref="P7:X7" si="2">+SUM(C7)+SUM(B8:B18)</f>
        <v>208.87951699999999</v>
      </c>
      <c r="Q7" s="6">
        <f t="shared" si="2"/>
        <v>190.9247</v>
      </c>
      <c r="R7" s="6">
        <f t="shared" si="2"/>
        <v>187.04910000000001</v>
      </c>
      <c r="S7" s="6">
        <f t="shared" si="2"/>
        <v>191.40580000000003</v>
      </c>
      <c r="T7" s="6">
        <f t="shared" si="2"/>
        <v>201.93659999999997</v>
      </c>
      <c r="U7" s="6">
        <f t="shared" si="2"/>
        <v>218.27899999999997</v>
      </c>
      <c r="V7" s="6">
        <f t="shared" si="2"/>
        <v>197.9973</v>
      </c>
      <c r="W7" s="67">
        <f t="shared" si="2"/>
        <v>148.28210000000001</v>
      </c>
      <c r="X7" s="37">
        <f t="shared" si="2"/>
        <v>156.38000000000002</v>
      </c>
      <c r="Y7" s="78">
        <f>+X7/W7-1</f>
        <v>5.4611446695184362E-2</v>
      </c>
      <c r="Z7" s="7">
        <f>+POWER(X7/S7,0.2)-1</f>
        <v>-3.9615321276991522E-2</v>
      </c>
    </row>
    <row r="8" spans="1:28" x14ac:dyDescent="0.25">
      <c r="A8" s="42" t="s">
        <v>11</v>
      </c>
      <c r="B8" s="193">
        <f>+'[1]4.EXPORTACIONES POR ENVASE'!B317/10000</f>
        <v>14.1342</v>
      </c>
      <c r="C8" s="6">
        <f>+'[1]4.EXPORTACIONES POR ENVASE'!B329/10000</f>
        <v>11.019600000000001</v>
      </c>
      <c r="D8" s="6">
        <f>+'[1]4.EXPORTACIONES POR ENVASE'!B341/10000</f>
        <v>12.247400000000001</v>
      </c>
      <c r="E8" s="6">
        <f>+'[1]4.EXPORTACIONES POR ENVASE'!B353/10000</f>
        <v>13.151999999999999</v>
      </c>
      <c r="F8" s="6">
        <f>+'[1]4.EXPORTACIONES POR ENVASE'!B365/10000</f>
        <v>13.0428</v>
      </c>
      <c r="G8" s="6">
        <f>+'[1]4.EXPORTACIONES POR ENVASE'!B377/10000</f>
        <v>15.741899999999999</v>
      </c>
      <c r="H8" s="6">
        <f>+'[1]4.EXPORTACIONES POR ENVASE'!B389/10000</f>
        <v>15.1296</v>
      </c>
      <c r="I8" s="6">
        <f>+'[1]4.EXPORTACIONES POR ENVASE'!B401/10000</f>
        <v>11.275600000000001</v>
      </c>
      <c r="J8" s="67">
        <f>+'[1]4.EXPORTACIONES POR ENVASE'!B413/10000</f>
        <v>10.737299999999999</v>
      </c>
      <c r="K8" s="37">
        <f>+'[1]4.EXPORTACIONES POR ENVASE'!B425/10000</f>
        <v>10.737399999999999</v>
      </c>
      <c r="L8" s="7">
        <f>+K8/J8-1</f>
        <v>9.3133283041169079E-6</v>
      </c>
      <c r="M8" s="2"/>
      <c r="N8" s="42" t="s">
        <v>11</v>
      </c>
      <c r="O8" s="6">
        <f>+SUM('[1]4.EXPORTACIONES POR ENVASE'!B306:B317)/10000</f>
        <v>195.874099</v>
      </c>
      <c r="P8" s="6">
        <f t="shared" ref="P8:X8" si="3">+SUM(C7:C8)+SUM(B9:B18)</f>
        <v>205.764917</v>
      </c>
      <c r="Q8" s="6">
        <f t="shared" si="3"/>
        <v>192.1525</v>
      </c>
      <c r="R8" s="6">
        <f t="shared" si="3"/>
        <v>187.9537</v>
      </c>
      <c r="S8" s="6">
        <f t="shared" si="3"/>
        <v>191.29660000000001</v>
      </c>
      <c r="T8" s="6">
        <f t="shared" si="3"/>
        <v>204.63569999999996</v>
      </c>
      <c r="U8" s="6">
        <f t="shared" si="3"/>
        <v>217.66669999999999</v>
      </c>
      <c r="V8" s="6">
        <f t="shared" si="3"/>
        <v>194.14330000000001</v>
      </c>
      <c r="W8" s="67">
        <f t="shared" si="3"/>
        <v>147.74379999999999</v>
      </c>
      <c r="X8" s="37">
        <f t="shared" si="3"/>
        <v>156.3801</v>
      </c>
      <c r="Y8" s="78">
        <f>+X8/W8-1</f>
        <v>5.8454567975102956E-2</v>
      </c>
      <c r="Z8" s="7">
        <f>+POWER(X8/S8,0.2)-1</f>
        <v>-3.9505578015573417E-2</v>
      </c>
    </row>
    <row r="9" spans="1:28" x14ac:dyDescent="0.25">
      <c r="A9" s="42" t="s">
        <v>0</v>
      </c>
      <c r="B9" s="193">
        <f>+'[1]4.EXPORTACIONES POR ENVASE'!B318/10000</f>
        <v>18.283200000000001</v>
      </c>
      <c r="C9" s="6">
        <f>+'[1]4.EXPORTACIONES POR ENVASE'!B330/10000</f>
        <v>16.345600000000001</v>
      </c>
      <c r="D9" s="6">
        <f>+'[1]4.EXPORTACIONES POR ENVASE'!B342/10000</f>
        <v>15.3653</v>
      </c>
      <c r="E9" s="6">
        <f>+'[1]4.EXPORTACIONES POR ENVASE'!B354/10000</f>
        <v>15.424200000000001</v>
      </c>
      <c r="F9" s="6">
        <f>+'[1]4.EXPORTACIONES POR ENVASE'!B366/10000</f>
        <v>14.236599999999999</v>
      </c>
      <c r="G9" s="6">
        <f>+'[1]4.EXPORTACIONES POR ENVASE'!B378/10000</f>
        <v>19.253799999999998</v>
      </c>
      <c r="H9" s="6">
        <f>+'[1]4.EXPORTACIONES POR ENVASE'!B390/10000</f>
        <v>17.780899999999999</v>
      </c>
      <c r="I9" s="6">
        <f>+'[1]4.EXPORTACIONES POR ENVASE'!B402/10000</f>
        <v>14.404500000000001</v>
      </c>
      <c r="J9" s="67">
        <f>+'[1]4.EXPORTACIONES POR ENVASE'!B414/10000</f>
        <v>11.6988</v>
      </c>
      <c r="K9" s="37">
        <f>+'[1]4.EXPORTACIONES POR ENVASE'!B426/10000</f>
        <v>11.1252</v>
      </c>
      <c r="L9" s="7">
        <f>+K9/J9-1</f>
        <v>-4.9030669812288541E-2</v>
      </c>
      <c r="M9" s="2"/>
      <c r="N9" s="42" t="s">
        <v>0</v>
      </c>
      <c r="O9" s="6">
        <f>+SUM('[1]4.EXPORTACIONES POR ENVASE'!B307:B318)/10000</f>
        <v>196.72993699999998</v>
      </c>
      <c r="P9" s="6">
        <f t="shared" ref="P9:X9" si="4">+SUM(C7:C9)+SUM(B10:B18)</f>
        <v>203.82731699999999</v>
      </c>
      <c r="Q9" s="6">
        <f t="shared" si="4"/>
        <v>191.17219999999998</v>
      </c>
      <c r="R9" s="6">
        <f t="shared" si="4"/>
        <v>188.01259999999999</v>
      </c>
      <c r="S9" s="6">
        <f t="shared" si="4"/>
        <v>190.10899999999998</v>
      </c>
      <c r="T9" s="6">
        <f t="shared" si="4"/>
        <v>209.65290000000002</v>
      </c>
      <c r="U9" s="6">
        <f t="shared" si="4"/>
        <v>216.19379999999995</v>
      </c>
      <c r="V9" s="6">
        <f t="shared" si="4"/>
        <v>190.76689999999999</v>
      </c>
      <c r="W9" s="67">
        <f t="shared" si="4"/>
        <v>145.03809999999999</v>
      </c>
      <c r="X9" s="37">
        <f t="shared" si="4"/>
        <v>155.8065</v>
      </c>
      <c r="Y9" s="78">
        <f>+X9/W9-1</f>
        <v>7.4245318988596987E-2</v>
      </c>
      <c r="Z9" s="7">
        <f>+POWER(X9/S9,0.2)-1</f>
        <v>-3.9015066266432585E-2</v>
      </c>
    </row>
    <row r="10" spans="1:28" x14ac:dyDescent="0.25">
      <c r="A10" s="42" t="s">
        <v>1</v>
      </c>
      <c r="B10" s="193">
        <f>+'[1]4.EXPORTACIONES POR ENVASE'!B319/10000</f>
        <v>18.42886</v>
      </c>
      <c r="C10" s="6">
        <f>+'[1]4.EXPORTACIONES POR ENVASE'!B331/10000</f>
        <v>15.791399999999999</v>
      </c>
      <c r="D10" s="6">
        <f>+'[1]4.EXPORTACIONES POR ENVASE'!B343/10000</f>
        <v>14.3178</v>
      </c>
      <c r="E10" s="6">
        <f>+'[1]4.EXPORTACIONES POR ENVASE'!B355/10000</f>
        <v>16.73</v>
      </c>
      <c r="F10" s="6">
        <f>+'[1]4.EXPORTACIONES POR ENVASE'!B367/10000</f>
        <v>17.7303</v>
      </c>
      <c r="G10" s="6">
        <f>+'[1]4.EXPORTACIONES POR ENVASE'!B379/10000</f>
        <v>17.653600000000001</v>
      </c>
      <c r="H10" s="6">
        <f>+'[1]4.EXPORTACIONES POR ENVASE'!B391/10000</f>
        <v>16.765599999999999</v>
      </c>
      <c r="I10" s="6">
        <f>+'[1]4.EXPORTACIONES POR ENVASE'!B403/10000</f>
        <v>11.0488</v>
      </c>
      <c r="J10" s="67">
        <f>+'[1]4.EXPORTACIONES POR ENVASE'!B415/10000</f>
        <v>14.9064</v>
      </c>
      <c r="K10" s="37">
        <f>+'[1]4.EXPORTACIONES POR ENVASE'!B427/10000</f>
        <v>13.251200000000001</v>
      </c>
      <c r="L10" s="7">
        <f>+K10/J10-1</f>
        <v>-0.11103955348038419</v>
      </c>
      <c r="M10" s="2"/>
      <c r="N10" s="42" t="s">
        <v>1</v>
      </c>
      <c r="O10" s="6">
        <f>+SUM('[1]4.EXPORTACIONES POR ENVASE'!B308:B319)/10000</f>
        <v>197.26620199999999</v>
      </c>
      <c r="P10" s="6">
        <f t="shared" ref="P10:X10" si="5">+SUM(C7:C10)+SUM(B11:B18)</f>
        <v>201.18985700000002</v>
      </c>
      <c r="Q10" s="6">
        <f t="shared" si="5"/>
        <v>189.6986</v>
      </c>
      <c r="R10" s="6">
        <f t="shared" si="5"/>
        <v>190.4248</v>
      </c>
      <c r="S10" s="6">
        <f t="shared" si="5"/>
        <v>191.10929999999996</v>
      </c>
      <c r="T10" s="6">
        <f t="shared" si="5"/>
        <v>209.57620000000003</v>
      </c>
      <c r="U10" s="6">
        <f t="shared" si="5"/>
        <v>215.30579999999998</v>
      </c>
      <c r="V10" s="6">
        <f t="shared" si="5"/>
        <v>185.05009999999999</v>
      </c>
      <c r="W10" s="67">
        <f t="shared" si="5"/>
        <v>148.89570000000001</v>
      </c>
      <c r="X10" s="37">
        <f t="shared" si="5"/>
        <v>154.15129999999999</v>
      </c>
      <c r="Y10" s="78">
        <f t="shared" ref="Y10" si="6">+X10/W10-1</f>
        <v>3.5297191255355242E-2</v>
      </c>
      <c r="Z10" s="7">
        <f t="shared" ref="Z10" si="7">+POWER(X10/S10,0.2)-1</f>
        <v>-4.207154517224343E-2</v>
      </c>
    </row>
    <row r="11" spans="1:28" x14ac:dyDescent="0.25">
      <c r="A11" s="42" t="s">
        <v>2</v>
      </c>
      <c r="B11" s="193">
        <f>+'[1]4.EXPORTACIONES POR ENVASE'!B320/10000</f>
        <v>18.728999999999999</v>
      </c>
      <c r="C11" s="6">
        <f>+'[1]4.EXPORTACIONES POR ENVASE'!B332/10000</f>
        <v>16.462399999999999</v>
      </c>
      <c r="D11" s="6">
        <f>+'[1]4.EXPORTACIONES POR ENVASE'!B344/10000</f>
        <v>15.8309</v>
      </c>
      <c r="E11" s="6">
        <f>+'[1]4.EXPORTACIONES POR ENVASE'!B356/10000</f>
        <v>18.068899999999999</v>
      </c>
      <c r="F11" s="6">
        <f>+'[1]4.EXPORTACIONES POR ENVASE'!B368/10000</f>
        <v>17.876999999999999</v>
      </c>
      <c r="G11" s="6">
        <f>+'[1]4.EXPORTACIONES POR ENVASE'!B380/10000</f>
        <v>18.906199999999998</v>
      </c>
      <c r="H11" s="6">
        <f>+'[1]4.EXPORTACIONES POR ENVASE'!B392/10000</f>
        <v>18.1328</v>
      </c>
      <c r="I11" s="6">
        <f>+'[1]4.EXPORTACIONES POR ENVASE'!B404/10000</f>
        <v>13.311999999999999</v>
      </c>
      <c r="J11" s="67">
        <f>+'[1]4.EXPORTACIONES POR ENVASE'!B416/10000</f>
        <v>14.646000000000001</v>
      </c>
      <c r="K11" s="37">
        <f>+'[1]4.EXPORTACIONES POR ENVASE'!B428/10000</f>
        <v>13.2316</v>
      </c>
      <c r="L11" s="7">
        <f>+K11/J11-1</f>
        <v>-9.6572442987846507E-2</v>
      </c>
      <c r="M11" s="2"/>
      <c r="N11" s="42" t="s">
        <v>2</v>
      </c>
      <c r="O11" s="6">
        <f>+SUM('[1]4.EXPORTACIONES POR ENVASE'!B309:B320)/10000</f>
        <v>200.31826100000001</v>
      </c>
      <c r="P11" s="6">
        <f t="shared" ref="P11:X11" si="8">+SUM(C7:C11)+SUM(B12:B18)</f>
        <v>198.92325699999998</v>
      </c>
      <c r="Q11" s="6">
        <f t="shared" si="8"/>
        <v>189.06710000000001</v>
      </c>
      <c r="R11" s="6">
        <f t="shared" si="8"/>
        <v>192.6628</v>
      </c>
      <c r="S11" s="6">
        <f t="shared" si="8"/>
        <v>190.91739999999999</v>
      </c>
      <c r="T11" s="6">
        <f t="shared" si="8"/>
        <v>210.60540000000003</v>
      </c>
      <c r="U11" s="6">
        <f t="shared" si="8"/>
        <v>214.5324</v>
      </c>
      <c r="V11" s="6">
        <f t="shared" si="8"/>
        <v>180.22929999999999</v>
      </c>
      <c r="W11" s="67">
        <f t="shared" si="8"/>
        <v>150.22970000000001</v>
      </c>
      <c r="X11" s="37">
        <f t="shared" si="8"/>
        <v>152.73689999999999</v>
      </c>
      <c r="Y11" s="78">
        <f t="shared" ref="Y11" si="9">+X11/W11-1</f>
        <v>1.6689110076103297E-2</v>
      </c>
      <c r="Z11" s="7">
        <f t="shared" ref="Z11" si="10">+POWER(X11/S11,0.2)-1</f>
        <v>-4.3643768349735046E-2</v>
      </c>
    </row>
    <row r="12" spans="1:28" x14ac:dyDescent="0.25">
      <c r="A12" s="42" t="s">
        <v>3</v>
      </c>
      <c r="B12" s="193">
        <f>+'[1]4.EXPORTACIONES POR ENVASE'!B321/10000</f>
        <v>15.754957000000001</v>
      </c>
      <c r="C12" s="6">
        <f>+'[1]4.EXPORTACIONES POR ENVASE'!B333/10000</f>
        <v>17.805900000000001</v>
      </c>
      <c r="D12" s="6">
        <f>+'[1]4.EXPORTACIONES POR ENVASE'!B345/10000</f>
        <v>15.2623</v>
      </c>
      <c r="E12" s="6">
        <f>+'[1]4.EXPORTACIONES POR ENVASE'!B357/10000</f>
        <v>14.8011</v>
      </c>
      <c r="F12" s="6">
        <f>+'[1]4.EXPORTACIONES POR ENVASE'!B369/10000</f>
        <v>17.348600000000001</v>
      </c>
      <c r="G12" s="6">
        <f>+'[1]4.EXPORTACIONES POR ENVASE'!B381/10000</f>
        <v>21.069199999999999</v>
      </c>
      <c r="H12" s="6">
        <f>+'[1]4.EXPORTACIONES POR ENVASE'!B393/10000</f>
        <v>20.3399</v>
      </c>
      <c r="I12" s="6">
        <f>+'[1]4.EXPORTACIONES POR ENVASE'!B405/10000</f>
        <v>11.5684</v>
      </c>
      <c r="J12" s="67">
        <f>+'[1]4.EXPORTACIONES POR ENVASE'!B417/10000</f>
        <v>9.9525000000000006</v>
      </c>
      <c r="K12" s="37"/>
      <c r="L12" s="7"/>
      <c r="M12" s="2"/>
      <c r="N12" s="42" t="s">
        <v>3</v>
      </c>
      <c r="O12" s="6">
        <f>+SUM('[1]4.EXPORTACIONES POR ENVASE'!B310:B321)/10000</f>
        <v>196.99139000000002</v>
      </c>
      <c r="P12" s="6">
        <f t="shared" ref="P12:W12" si="11">+SUM(C7:C12)+SUM(B13:B18)</f>
        <v>200.9742</v>
      </c>
      <c r="Q12" s="6">
        <f t="shared" si="11"/>
        <v>186.52350000000001</v>
      </c>
      <c r="R12" s="6">
        <f t="shared" si="11"/>
        <v>192.20160000000001</v>
      </c>
      <c r="S12" s="6">
        <f t="shared" si="11"/>
        <v>193.4649</v>
      </c>
      <c r="T12" s="6">
        <f t="shared" si="11"/>
        <v>214.32600000000002</v>
      </c>
      <c r="U12" s="6">
        <f t="shared" si="11"/>
        <v>213.8031</v>
      </c>
      <c r="V12" s="6">
        <f t="shared" si="11"/>
        <v>171.45780000000002</v>
      </c>
      <c r="W12" s="67">
        <f t="shared" si="11"/>
        <v>148.6138</v>
      </c>
      <c r="X12" s="37"/>
      <c r="Y12" s="78"/>
      <c r="Z12" s="7"/>
    </row>
    <row r="13" spans="1:28" x14ac:dyDescent="0.25">
      <c r="A13" s="42" t="s">
        <v>4</v>
      </c>
      <c r="B13" s="193">
        <f>+'[1]4.EXPORTACIONES POR ENVASE'!B322/10000</f>
        <v>15.766299999999999</v>
      </c>
      <c r="C13" s="6">
        <f>+'[1]4.EXPORTACIONES POR ENVASE'!B334/10000</f>
        <v>16.665900000000001</v>
      </c>
      <c r="D13" s="6">
        <f>+'[1]4.EXPORTACIONES POR ENVASE'!B346/10000</f>
        <v>18.724399999999999</v>
      </c>
      <c r="E13" s="6">
        <f>+'[1]4.EXPORTACIONES POR ENVASE'!B358/10000</f>
        <v>16.348600000000001</v>
      </c>
      <c r="F13" s="6">
        <f>+'[1]4.EXPORTACIONES POR ENVASE'!B370/10000</f>
        <v>19.435400000000001</v>
      </c>
      <c r="G13" s="6">
        <f>+'[1]4.EXPORTACIONES POR ENVASE'!B382/10000</f>
        <v>18.954999999999998</v>
      </c>
      <c r="H13" s="6">
        <f>+'[1]4.EXPORTACIONES POR ENVASE'!B394/10000</f>
        <v>15.5777</v>
      </c>
      <c r="I13" s="6">
        <f>+'[1]4.EXPORTACIONES POR ENVASE'!B406/10000</f>
        <v>13.450200000000001</v>
      </c>
      <c r="J13" s="67">
        <f>+'[1]4.EXPORTACIONES POR ENVASE'!B418/10000</f>
        <v>17.655100000000001</v>
      </c>
      <c r="K13" s="37"/>
      <c r="L13" s="7"/>
      <c r="M13" s="2"/>
      <c r="N13" s="42" t="s">
        <v>4</v>
      </c>
      <c r="O13" s="6">
        <f>+SUM('[1]4.EXPORTACIONES POR ENVASE'!B311:B322)/10000</f>
        <v>196.04233000000002</v>
      </c>
      <c r="P13" s="6">
        <f t="shared" ref="P13:W13" si="12">+SUM(C7:C13)+SUM(B14:B18)</f>
        <v>201.87379999999999</v>
      </c>
      <c r="Q13" s="6">
        <f t="shared" si="12"/>
        <v>188.58199999999999</v>
      </c>
      <c r="R13" s="6">
        <f t="shared" si="12"/>
        <v>189.82580000000002</v>
      </c>
      <c r="S13" s="6">
        <f t="shared" si="12"/>
        <v>196.55169999999998</v>
      </c>
      <c r="T13" s="6">
        <f t="shared" si="12"/>
        <v>213.84559999999999</v>
      </c>
      <c r="U13" s="6">
        <f t="shared" si="12"/>
        <v>210.42579999999998</v>
      </c>
      <c r="V13" s="6">
        <f t="shared" si="12"/>
        <v>169.33029999999999</v>
      </c>
      <c r="W13" s="67">
        <f t="shared" si="12"/>
        <v>152.81870000000001</v>
      </c>
      <c r="X13" s="37"/>
      <c r="Y13" s="78"/>
      <c r="Z13" s="7"/>
    </row>
    <row r="14" spans="1:28" x14ac:dyDescent="0.25">
      <c r="A14" s="42" t="s">
        <v>5</v>
      </c>
      <c r="B14" s="193">
        <f>+'[1]4.EXPORTACIONES POR ENVASE'!B323/10000</f>
        <v>23.944400000000002</v>
      </c>
      <c r="C14" s="6">
        <f>+'[1]4.EXPORTACIONES POR ENVASE'!B335/10000</f>
        <v>20.975200000000001</v>
      </c>
      <c r="D14" s="6">
        <f>+'[1]4.EXPORTACIONES POR ENVASE'!B347/10000</f>
        <v>20.084700000000002</v>
      </c>
      <c r="E14" s="6">
        <f>+'[1]4.EXPORTACIONES POR ENVASE'!B359/10000</f>
        <v>19.145299999999999</v>
      </c>
      <c r="F14" s="6">
        <f>+'[1]4.EXPORTACIONES POR ENVASE'!B371/10000</f>
        <v>18.5198</v>
      </c>
      <c r="G14" s="6">
        <f>+'[1]4.EXPORTACIONES POR ENVASE'!B383/10000</f>
        <v>19.845700000000001</v>
      </c>
      <c r="H14" s="6">
        <f>+'[1]4.EXPORTACIONES POR ENVASE'!B395/10000</f>
        <v>21.0032</v>
      </c>
      <c r="I14" s="6">
        <f>+'[1]4.EXPORTACIONES POR ENVASE'!B407/10000</f>
        <v>13.6685</v>
      </c>
      <c r="J14" s="67">
        <f>+'[1]4.EXPORTACIONES POR ENVASE'!B419/10000</f>
        <v>16.054099999999998</v>
      </c>
      <c r="K14" s="37"/>
      <c r="L14" s="7"/>
      <c r="M14" s="2"/>
      <c r="N14" s="42" t="s">
        <v>5</v>
      </c>
      <c r="O14" s="6">
        <f>+SUM('[1]4.EXPORTACIONES POR ENVASE'!B312:B323)/10000</f>
        <v>202.171232</v>
      </c>
      <c r="P14" s="6">
        <f t="shared" ref="P14:W14" si="13">+SUM(C7:C14)+SUM(B15:B18)</f>
        <v>198.90459999999999</v>
      </c>
      <c r="Q14" s="6">
        <f t="shared" si="13"/>
        <v>187.69150000000002</v>
      </c>
      <c r="R14" s="6">
        <f t="shared" si="13"/>
        <v>188.88640000000004</v>
      </c>
      <c r="S14" s="6">
        <f t="shared" si="13"/>
        <v>195.92619999999999</v>
      </c>
      <c r="T14" s="6">
        <f t="shared" si="13"/>
        <v>215.17150000000001</v>
      </c>
      <c r="U14" s="6">
        <f t="shared" si="13"/>
        <v>211.58329999999998</v>
      </c>
      <c r="V14" s="6">
        <f t="shared" si="13"/>
        <v>161.9956</v>
      </c>
      <c r="W14" s="67">
        <f t="shared" si="13"/>
        <v>155.20429999999999</v>
      </c>
      <c r="X14" s="37"/>
      <c r="Y14" s="78"/>
      <c r="Z14" s="7"/>
    </row>
    <row r="15" spans="1:28" x14ac:dyDescent="0.25">
      <c r="A15" s="42" t="s">
        <v>6</v>
      </c>
      <c r="B15" s="193">
        <f>+'[1]4.EXPORTACIONES POR ENVASE'!B324/10000</f>
        <v>18.398</v>
      </c>
      <c r="C15" s="6">
        <f>+'[1]4.EXPORTACIONES POR ENVASE'!B336/10000</f>
        <v>15.401400000000001</v>
      </c>
      <c r="D15" s="6">
        <f>+'[1]4.EXPORTACIONES POR ENVASE'!B348/10000</f>
        <v>13.5037</v>
      </c>
      <c r="E15" s="6">
        <f>+'[1]4.EXPORTACIONES POR ENVASE'!B360/10000</f>
        <v>14.9513</v>
      </c>
      <c r="F15" s="6">
        <f>+'[1]4.EXPORTACIONES POR ENVASE'!B372/10000</f>
        <v>19.797999999999998</v>
      </c>
      <c r="G15" s="6">
        <f>+'[1]4.EXPORTACIONES POR ENVASE'!B384/10000</f>
        <v>19.769500000000001</v>
      </c>
      <c r="H15" s="6">
        <f>+'[1]4.EXPORTACIONES POR ENVASE'!B396/10000</f>
        <v>17.5703</v>
      </c>
      <c r="I15" s="6">
        <f>+'[1]4.EXPORTACIONES POR ENVASE'!B408/10000</f>
        <v>12.879099999999999</v>
      </c>
      <c r="J15" s="67">
        <f>+'[1]4.EXPORTACIONES POR ENVASE'!B420/10000</f>
        <v>13.092000000000001</v>
      </c>
      <c r="K15" s="37"/>
      <c r="L15" s="7"/>
      <c r="M15" s="2"/>
      <c r="N15" s="42" t="s">
        <v>6</v>
      </c>
      <c r="O15" s="6">
        <f>+SUM('[1]4.EXPORTACIONES POR ENVASE'!B313:B324)/10000</f>
        <v>202.838088</v>
      </c>
      <c r="P15" s="6">
        <f t="shared" ref="P15:W15" si="14">+SUM(C7:C15)+SUM(B16:B18)</f>
        <v>195.90799999999999</v>
      </c>
      <c r="Q15" s="6">
        <f t="shared" si="14"/>
        <v>185.7938</v>
      </c>
      <c r="R15" s="6">
        <f t="shared" si="14"/>
        <v>190.334</v>
      </c>
      <c r="S15" s="6">
        <f t="shared" si="14"/>
        <v>200.77289999999999</v>
      </c>
      <c r="T15" s="6">
        <f t="shared" si="14"/>
        <v>215.143</v>
      </c>
      <c r="U15" s="6">
        <f t="shared" si="14"/>
        <v>209.38409999999999</v>
      </c>
      <c r="V15" s="6">
        <f t="shared" si="14"/>
        <v>157.30439999999999</v>
      </c>
      <c r="W15" s="67">
        <f t="shared" si="14"/>
        <v>155.41719999999998</v>
      </c>
      <c r="X15" s="37"/>
      <c r="Y15" s="78"/>
      <c r="Z15" s="7"/>
    </row>
    <row r="16" spans="1:28" x14ac:dyDescent="0.25">
      <c r="A16" s="42" t="s">
        <v>7</v>
      </c>
      <c r="B16" s="193">
        <f>+'[1]4.EXPORTACIONES POR ENVASE'!B325/10000</f>
        <v>18.471399999999999</v>
      </c>
      <c r="C16" s="6">
        <f>+'[1]4.EXPORTACIONES POR ENVASE'!B337/10000</f>
        <v>17.101199999999999</v>
      </c>
      <c r="D16" s="6">
        <f>+'[1]4.EXPORTACIONES POR ENVASE'!B349/10000</f>
        <v>17.113900000000001</v>
      </c>
      <c r="E16" s="6">
        <f>+'[1]4.EXPORTACIONES POR ENVASE'!B361/10000</f>
        <v>18.5748</v>
      </c>
      <c r="F16" s="6">
        <f>+'[1]4.EXPORTACIONES POR ENVASE'!B373/10000</f>
        <v>18.479399999999998</v>
      </c>
      <c r="G16" s="6">
        <f>+'[1]4.EXPORTACIONES POR ENVASE'!B385/10000</f>
        <v>18.3581</v>
      </c>
      <c r="H16" s="6">
        <f>+'[1]4.EXPORTACIONES POR ENVASE'!B397/10000</f>
        <v>15.7539</v>
      </c>
      <c r="I16" s="6">
        <f>+'[1]4.EXPORTACIONES POR ENVASE'!B409/10000</f>
        <v>13.473000000000001</v>
      </c>
      <c r="J16" s="67">
        <f>+'[1]4.EXPORTACIONES POR ENVASE'!B421/10000</f>
        <v>14.077</v>
      </c>
      <c r="K16" s="37"/>
      <c r="L16" s="7"/>
      <c r="M16" s="2"/>
      <c r="N16" s="42" t="s">
        <v>7</v>
      </c>
      <c r="O16" s="6">
        <f>+SUM('[1]4.EXPORTACIONES POR ENVASE'!B314:B325)/10000</f>
        <v>203.99690900000002</v>
      </c>
      <c r="P16" s="6">
        <f t="shared" ref="P16:W16" si="15">+SUM(C7:C16)+SUM(B17:B18)</f>
        <v>194.5378</v>
      </c>
      <c r="Q16" s="6">
        <f t="shared" si="15"/>
        <v>185.8065</v>
      </c>
      <c r="R16" s="6">
        <f t="shared" si="15"/>
        <v>191.79490000000004</v>
      </c>
      <c r="S16" s="6">
        <f t="shared" si="15"/>
        <v>200.67749999999998</v>
      </c>
      <c r="T16" s="6">
        <f t="shared" si="15"/>
        <v>215.02170000000001</v>
      </c>
      <c r="U16" s="6">
        <f t="shared" si="15"/>
        <v>206.77989999999997</v>
      </c>
      <c r="V16" s="6">
        <f t="shared" si="15"/>
        <v>155.02350000000001</v>
      </c>
      <c r="W16" s="67">
        <f t="shared" si="15"/>
        <v>156.02120000000002</v>
      </c>
      <c r="X16" s="37"/>
      <c r="Y16" s="78"/>
      <c r="Z16" s="7"/>
    </row>
    <row r="17" spans="1:26" x14ac:dyDescent="0.25">
      <c r="A17" s="42" t="s">
        <v>8</v>
      </c>
      <c r="B17" s="193">
        <f>+'[1]4.EXPORTACIONES POR ENVASE'!B326/10000</f>
        <v>15.7019</v>
      </c>
      <c r="C17" s="6">
        <f>+'[1]4.EXPORTACIONES POR ENVASE'!B338/10000</f>
        <v>15.159800000000001</v>
      </c>
      <c r="D17" s="6">
        <f>+'[1]4.EXPORTACIONES POR ENVASE'!B350/10000</f>
        <v>15.925000000000001</v>
      </c>
      <c r="E17" s="6">
        <f>+'[1]4.EXPORTACIONES POR ENVASE'!B362/10000</f>
        <v>15.5062</v>
      </c>
      <c r="F17" s="6">
        <f>+'[1]4.EXPORTACIONES POR ENVASE'!B374/10000</f>
        <v>16.560500000000001</v>
      </c>
      <c r="G17" s="6">
        <f>+'[1]4.EXPORTACIONES POR ENVASE'!B386/10000</f>
        <v>18.906300000000002</v>
      </c>
      <c r="H17" s="6">
        <f>+'[1]4.EXPORTACIONES POR ENVASE'!B398/10000</f>
        <v>13.208399999999999</v>
      </c>
      <c r="I17" s="6">
        <f>+'[1]4.EXPORTACIONES POR ENVASE'!B410/10000</f>
        <v>11.8995</v>
      </c>
      <c r="J17" s="67">
        <f>+'[1]4.EXPORTACIONES POR ENVASE'!B422/10000</f>
        <v>12.4819</v>
      </c>
      <c r="K17" s="37"/>
      <c r="L17" s="7"/>
      <c r="M17" s="2"/>
      <c r="N17" s="42" t="s">
        <v>8</v>
      </c>
      <c r="O17" s="6">
        <f>+SUM('[1]4.EXPORTACIONES POR ENVASE'!B315:B326)/10000</f>
        <v>205.27591199999998</v>
      </c>
      <c r="P17" s="6">
        <f t="shared" ref="P17:W17" si="16">+SUM(C7:C17)+SUM(B18)</f>
        <v>193.99569999999997</v>
      </c>
      <c r="Q17" s="6">
        <f t="shared" si="16"/>
        <v>186.57170000000002</v>
      </c>
      <c r="R17" s="6">
        <f t="shared" si="16"/>
        <v>191.37610000000004</v>
      </c>
      <c r="S17" s="6">
        <f t="shared" si="16"/>
        <v>201.73179999999996</v>
      </c>
      <c r="T17" s="6">
        <f t="shared" si="16"/>
        <v>217.36750000000001</v>
      </c>
      <c r="U17" s="6">
        <f t="shared" si="16"/>
        <v>201.08199999999997</v>
      </c>
      <c r="V17" s="6">
        <f t="shared" si="16"/>
        <v>153.71459999999999</v>
      </c>
      <c r="W17" s="67">
        <f t="shared" si="16"/>
        <v>156.6036</v>
      </c>
      <c r="X17" s="37"/>
      <c r="Y17" s="78"/>
      <c r="Z17" s="7"/>
    </row>
    <row r="18" spans="1:26" x14ac:dyDescent="0.25">
      <c r="A18" s="42" t="s">
        <v>9</v>
      </c>
      <c r="B18" s="193">
        <f>+'[1]4.EXPORTACIONES POR ENVASE'!B327/10000</f>
        <v>16.615400000000001</v>
      </c>
      <c r="C18" s="6">
        <f>+'[1]4.EXPORTACIONES POR ENVASE'!B339/10000</f>
        <v>14.593400000000001</v>
      </c>
      <c r="D18" s="6">
        <f>+'[1]4.EXPORTACIONES POR ENVASE'!B351/10000</f>
        <v>14.5403</v>
      </c>
      <c r="E18" s="6">
        <f>+'[1]4.EXPORTACIONES POR ENVASE'!B363/10000</f>
        <v>14.540800000000001</v>
      </c>
      <c r="F18" s="6">
        <f>+'[1]4.EXPORTACIONES POR ENVASE'!B375/10000</f>
        <v>14.382300000000001</v>
      </c>
      <c r="G18" s="6">
        <f>+'[1]4.EXPORTACIONES POR ENVASE'!B387/10000</f>
        <v>17.3447</v>
      </c>
      <c r="H18" s="6">
        <f>+'[1]4.EXPORTACIONES POR ENVASE'!B399/10000</f>
        <v>13.5266</v>
      </c>
      <c r="I18" s="6">
        <f>+'[1]4.EXPORTACIONES POR ENVASE'!B411/10000</f>
        <v>12.0093</v>
      </c>
      <c r="J18" s="67">
        <f>+'[1]4.EXPORTACIONES POR ENVASE'!B423/10000</f>
        <v>11.972899999999999</v>
      </c>
      <c r="K18" s="37"/>
      <c r="L18" s="7"/>
      <c r="M18" s="2"/>
      <c r="N18" s="42" t="s">
        <v>9</v>
      </c>
      <c r="O18" s="6">
        <f>+SUM('[1]4.EXPORTACIONES POR ENVASE'!B316:B327)/10000</f>
        <v>207.15011699999999</v>
      </c>
      <c r="P18" s="6">
        <f t="shared" ref="P18:W18" si="17">+SUM(C7:C18)</f>
        <v>191.97369999999998</v>
      </c>
      <c r="Q18" s="6">
        <f t="shared" si="17"/>
        <v>186.51860000000002</v>
      </c>
      <c r="R18" s="6">
        <f t="shared" si="17"/>
        <v>191.37660000000002</v>
      </c>
      <c r="S18" s="6">
        <f t="shared" si="17"/>
        <v>201.57329999999996</v>
      </c>
      <c r="T18" s="6">
        <f t="shared" si="17"/>
        <v>220.32990000000001</v>
      </c>
      <c r="U18" s="6">
        <f t="shared" si="17"/>
        <v>197.26389999999998</v>
      </c>
      <c r="V18" s="6">
        <f t="shared" si="17"/>
        <v>152.19729999999998</v>
      </c>
      <c r="W18" s="67">
        <f t="shared" si="17"/>
        <v>156.56720000000001</v>
      </c>
      <c r="X18" s="37"/>
      <c r="Y18" s="78"/>
      <c r="Z18" s="7"/>
    </row>
    <row r="19" spans="1:26" ht="25.5" x14ac:dyDescent="0.25">
      <c r="A19" s="53" t="s">
        <v>13</v>
      </c>
      <c r="B19" s="194">
        <f>SUM(B7:B18)</f>
        <v>207.15011699999997</v>
      </c>
      <c r="C19" s="54">
        <f t="shared" ref="C19:F19" si="18">SUM(C7:C18)</f>
        <v>191.97369999999998</v>
      </c>
      <c r="D19" s="54">
        <f t="shared" si="18"/>
        <v>186.51860000000002</v>
      </c>
      <c r="E19" s="54">
        <f t="shared" si="18"/>
        <v>191.37660000000002</v>
      </c>
      <c r="F19" s="54">
        <f t="shared" si="18"/>
        <v>201.57329999999996</v>
      </c>
      <c r="G19" s="54">
        <f t="shared" ref="G19:H19" si="19">SUM(G7:G18)</f>
        <v>220.32990000000001</v>
      </c>
      <c r="H19" s="54">
        <f t="shared" si="19"/>
        <v>197.26389999999998</v>
      </c>
      <c r="I19" s="54">
        <f t="shared" ref="I19:J19" si="20">SUM(I7:I18)</f>
        <v>152.19729999999998</v>
      </c>
      <c r="J19" s="186">
        <f t="shared" si="20"/>
        <v>156.56720000000001</v>
      </c>
      <c r="K19" s="186"/>
      <c r="L19" s="56"/>
      <c r="M19" s="3"/>
      <c r="N19" s="43" t="s">
        <v>14</v>
      </c>
      <c r="O19" s="46">
        <f t="shared" ref="O19" si="21">+AVERAGE(O7:O18)</f>
        <v>200.06799775000002</v>
      </c>
      <c r="P19" s="46">
        <f>+AVERAGE(P7:P18)</f>
        <v>199.72938875</v>
      </c>
      <c r="Q19" s="46">
        <f t="shared" ref="Q19:U19" si="22">+AVERAGE(Q7:Q18)</f>
        <v>188.37522499999997</v>
      </c>
      <c r="R19" s="46">
        <f t="shared" si="22"/>
        <v>190.15820000000005</v>
      </c>
      <c r="S19" s="46">
        <f t="shared" si="22"/>
        <v>195.46136666666663</v>
      </c>
      <c r="T19" s="46">
        <f t="shared" si="22"/>
        <v>212.30100000000002</v>
      </c>
      <c r="U19" s="226">
        <f t="shared" si="22"/>
        <v>211.02498333333332</v>
      </c>
      <c r="V19" s="226">
        <f t="shared" ref="V19:W19" si="23">+AVERAGE(V7:V18)</f>
        <v>172.4342</v>
      </c>
      <c r="W19" s="220">
        <f t="shared" si="23"/>
        <v>151.78628333333333</v>
      </c>
      <c r="X19" s="197">
        <f t="shared" ref="X19" si="24">+AVERAGE(X7:X18)</f>
        <v>155.09096</v>
      </c>
      <c r="Y19" s="79">
        <f>+X19/W19-1</f>
        <v>2.1771905827678628E-2</v>
      </c>
      <c r="Z19" s="75">
        <f>+POWER(X19/S19,0.2)-1</f>
        <v>-4.5216048304974721E-2</v>
      </c>
    </row>
    <row r="20" spans="1:26" ht="25.5" x14ac:dyDescent="0.25">
      <c r="A20" s="57" t="s">
        <v>15</v>
      </c>
      <c r="B20" s="195">
        <f t="shared" ref="B20:G20" si="25">+B19/B$55</f>
        <v>0.79732120318830846</v>
      </c>
      <c r="C20" s="58">
        <f t="shared" si="25"/>
        <v>0.85985875780865417</v>
      </c>
      <c r="D20" s="58">
        <f t="shared" si="25"/>
        <v>0.67736936700062089</v>
      </c>
      <c r="E20" s="58">
        <f t="shared" si="25"/>
        <v>0.61268980018875974</v>
      </c>
      <c r="F20" s="58">
        <f t="shared" si="25"/>
        <v>0.51050950582668264</v>
      </c>
      <c r="G20" s="58">
        <f t="shared" si="25"/>
        <v>0.65516716389772467</v>
      </c>
      <c r="H20" s="58">
        <f t="shared" ref="H20:I20" si="26">+H19/H$55</f>
        <v>0.74470541378731037</v>
      </c>
      <c r="I20" s="58">
        <f t="shared" si="26"/>
        <v>0.76046748094425543</v>
      </c>
      <c r="J20" s="189">
        <f t="shared" ref="J20" si="27">+J19/J$55</f>
        <v>0.74873164780816226</v>
      </c>
      <c r="K20" s="189"/>
      <c r="L20" s="59"/>
      <c r="M20" s="3"/>
      <c r="N20" s="44" t="s">
        <v>15</v>
      </c>
      <c r="O20" s="48">
        <f t="shared" ref="O20:T20" si="28">+O19/O$55</f>
        <v>0.76685305332860354</v>
      </c>
      <c r="P20" s="48">
        <f t="shared" si="28"/>
        <v>0.83194539708175452</v>
      </c>
      <c r="Q20" s="48">
        <f t="shared" si="28"/>
        <v>0.7937989504378582</v>
      </c>
      <c r="R20" s="48">
        <f t="shared" si="28"/>
        <v>0.63430349860640234</v>
      </c>
      <c r="S20" s="48">
        <f t="shared" si="28"/>
        <v>0.5160766095311653</v>
      </c>
      <c r="T20" s="48">
        <f t="shared" si="28"/>
        <v>0.60100457597387735</v>
      </c>
      <c r="U20" s="58">
        <f t="shared" ref="U20:V20" si="29">+U19/U$55</f>
        <v>0.70299327246794896</v>
      </c>
      <c r="V20" s="58">
        <f t="shared" si="29"/>
        <v>0.75960482099212367</v>
      </c>
      <c r="W20" s="189">
        <f t="shared" ref="W20:X20" si="30">+W19/W$55</f>
        <v>0.75853489255158524</v>
      </c>
      <c r="X20" s="188">
        <f t="shared" si="30"/>
        <v>0.75110131625223264</v>
      </c>
      <c r="Y20" s="72"/>
      <c r="Z20" s="76"/>
    </row>
    <row r="21" spans="1:26" ht="26.25" thickBot="1" x14ac:dyDescent="0.3">
      <c r="A21" s="60" t="s">
        <v>12</v>
      </c>
      <c r="B21" s="196"/>
      <c r="C21" s="62">
        <f>+C19/B19-1</f>
        <v>-7.3262893691727893E-2</v>
      </c>
      <c r="D21" s="62">
        <f t="shared" ref="D21:J21" si="31">+D19/C19-1</f>
        <v>-2.8415871549071325E-2</v>
      </c>
      <c r="E21" s="62">
        <f t="shared" si="31"/>
        <v>2.6045659789425857E-2</v>
      </c>
      <c r="F21" s="62">
        <f t="shared" si="31"/>
        <v>5.328080862550566E-2</v>
      </c>
      <c r="G21" s="62">
        <f t="shared" si="31"/>
        <v>9.3051014196821047E-2</v>
      </c>
      <c r="H21" s="62">
        <f t="shared" si="31"/>
        <v>-0.10468846942698218</v>
      </c>
      <c r="I21" s="62">
        <f t="shared" si="31"/>
        <v>-0.2284584254899148</v>
      </c>
      <c r="J21" s="190">
        <f t="shared" si="31"/>
        <v>2.8712073078826172E-2</v>
      </c>
      <c r="K21" s="190"/>
      <c r="L21" s="63"/>
      <c r="M21" s="2"/>
      <c r="N21" s="45" t="s">
        <v>12</v>
      </c>
      <c r="O21" s="49"/>
      <c r="P21" s="50">
        <f>+P19/O19-1</f>
        <v>-1.6924695793834044E-3</v>
      </c>
      <c r="Q21" s="50">
        <f t="shared" ref="Q21:X21" si="32">+Q19/P19-1</f>
        <v>-5.6847736935759396E-2</v>
      </c>
      <c r="R21" s="50">
        <f t="shared" si="32"/>
        <v>9.4650185553863952E-3</v>
      </c>
      <c r="S21" s="50">
        <f t="shared" si="32"/>
        <v>2.7888182926987026E-2</v>
      </c>
      <c r="T21" s="50">
        <f t="shared" si="32"/>
        <v>8.6153256884011986E-2</v>
      </c>
      <c r="U21" s="62">
        <f t="shared" si="32"/>
        <v>-6.0104128886189212E-3</v>
      </c>
      <c r="V21" s="62">
        <f t="shared" si="32"/>
        <v>-0.18287305476231519</v>
      </c>
      <c r="W21" s="190">
        <f t="shared" si="32"/>
        <v>-0.11974374379715091</v>
      </c>
      <c r="X21" s="187">
        <f t="shared" si="32"/>
        <v>2.1771905827678628E-2</v>
      </c>
      <c r="Y21" s="73"/>
      <c r="Z21" s="52"/>
    </row>
    <row r="22" spans="1:26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ht="15.75" thickBot="1" x14ac:dyDescent="0.3">
      <c r="A23" s="323" t="s">
        <v>37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5"/>
      <c r="M23" s="2"/>
      <c r="N23" s="323" t="s">
        <v>38</v>
      </c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5"/>
    </row>
    <row r="24" spans="1:26" ht="51" x14ac:dyDescent="0.25">
      <c r="A24" s="38"/>
      <c r="B24" s="191">
        <v>2016</v>
      </c>
      <c r="C24" s="39">
        <f>+B24+1</f>
        <v>2017</v>
      </c>
      <c r="D24" s="39">
        <f t="shared" ref="D24:G24" si="33">+C24+1</f>
        <v>2018</v>
      </c>
      <c r="E24" s="39">
        <f t="shared" si="33"/>
        <v>2019</v>
      </c>
      <c r="F24" s="39">
        <f t="shared" si="33"/>
        <v>2020</v>
      </c>
      <c r="G24" s="39">
        <f t="shared" si="33"/>
        <v>2021</v>
      </c>
      <c r="H24" s="39">
        <v>2022</v>
      </c>
      <c r="I24" s="39">
        <v>2023</v>
      </c>
      <c r="J24" s="192">
        <v>2024</v>
      </c>
      <c r="K24" s="40">
        <v>2025</v>
      </c>
      <c r="L24" s="41" t="s">
        <v>16</v>
      </c>
      <c r="M24" s="2"/>
      <c r="N24" s="65"/>
      <c r="O24" s="64">
        <v>2016</v>
      </c>
      <c r="P24" s="64">
        <f>+O24+1</f>
        <v>2017</v>
      </c>
      <c r="Q24" s="64">
        <f t="shared" ref="Q24:S24" si="34">+P24+1</f>
        <v>2018</v>
      </c>
      <c r="R24" s="64">
        <f t="shared" si="34"/>
        <v>2019</v>
      </c>
      <c r="S24" s="64">
        <f t="shared" si="34"/>
        <v>2020</v>
      </c>
      <c r="T24" s="64">
        <f t="shared" ref="T24" si="35">+S24+1</f>
        <v>2021</v>
      </c>
      <c r="U24" s="39">
        <v>2022</v>
      </c>
      <c r="V24" s="39">
        <v>2023</v>
      </c>
      <c r="W24" s="192">
        <v>2024</v>
      </c>
      <c r="X24" s="40">
        <v>2025</v>
      </c>
      <c r="Y24" s="77" t="s">
        <v>16</v>
      </c>
      <c r="Z24" s="74" t="s">
        <v>21</v>
      </c>
    </row>
    <row r="25" spans="1:26" x14ac:dyDescent="0.25">
      <c r="A25" s="42" t="s">
        <v>10</v>
      </c>
      <c r="B25" s="193">
        <f>+'[1]4.EXPORTACIONES POR ENVASE'!C316/10000</f>
        <v>5.9383800000000004</v>
      </c>
      <c r="C25" s="6">
        <f>+'[1]4.EXPORTACIONES POR ENVASE'!C328/10000</f>
        <v>5.2961999999999998</v>
      </c>
      <c r="D25" s="6">
        <f>+'[1]4.EXPORTACIONES POR ENVASE'!C340/10000</f>
        <v>2.149</v>
      </c>
      <c r="E25" s="6">
        <f>+'[1]4.EXPORTACIONES POR ENVASE'!C352/10000</f>
        <v>12.4057</v>
      </c>
      <c r="F25" s="6">
        <f>+'[1]4.EXPORTACIONES POR ENVASE'!C364/10000</f>
        <v>29.1859</v>
      </c>
      <c r="G25" s="6">
        <f>+'[1]4.EXPORTACIONES POR ENVASE'!C376/10000</f>
        <v>8.7712000000000003</v>
      </c>
      <c r="H25" s="6">
        <f>+'[1]4.EXPORTACIONES POR ENVASE'!C388/10000</f>
        <v>5.5629999999999997</v>
      </c>
      <c r="I25" s="6">
        <f>+'[1]4.EXPORTACIONES POR ENVASE'!C400/10000</f>
        <v>5.7137000000000002</v>
      </c>
      <c r="J25" s="67">
        <f>+'[1]4.EXPORTACIONES POR ENVASE'!C412/10000</f>
        <v>4.3319999999999999</v>
      </c>
      <c r="K25" s="37">
        <f>+'[1]4.EXPORTACIONES POR ENVASE'!C424/10000</f>
        <v>3.1179999999999999</v>
      </c>
      <c r="L25" s="7">
        <f>+K25/J25-1</f>
        <v>-0.28024007386888272</v>
      </c>
      <c r="M25" s="2"/>
      <c r="N25" s="42" t="s">
        <v>10</v>
      </c>
      <c r="O25" s="6">
        <f>+SUM('[1]4.EXPORTACIONES POR ENVASE'!C305:C316)/10000</f>
        <v>65.511921999999998</v>
      </c>
      <c r="P25" s="6">
        <f t="shared" ref="P25:X25" si="36">+SUM(C25)+SUM(B26:B36)</f>
        <v>52.015313999999996</v>
      </c>
      <c r="Q25" s="6">
        <f t="shared" si="36"/>
        <v>28.141000000000002</v>
      </c>
      <c r="R25" s="6">
        <f t="shared" si="36"/>
        <v>99.095399999999984</v>
      </c>
      <c r="S25" s="6">
        <f t="shared" si="36"/>
        <v>137.75839999999999</v>
      </c>
      <c r="T25" s="6">
        <f t="shared" si="36"/>
        <v>172.85930000000002</v>
      </c>
      <c r="U25" s="6">
        <f t="shared" si="36"/>
        <v>112.75760000000001</v>
      </c>
      <c r="V25" s="6">
        <f t="shared" si="36"/>
        <v>67.775300000000001</v>
      </c>
      <c r="W25" s="67">
        <f t="shared" si="36"/>
        <v>46.557499999999997</v>
      </c>
      <c r="X25" s="37">
        <f t="shared" si="36"/>
        <v>51.328699999999998</v>
      </c>
      <c r="Y25" s="78">
        <f>+X25/W25-1</f>
        <v>0.10247972936691196</v>
      </c>
      <c r="Z25" s="7">
        <f>+POWER(X25/S25,0.2)-1</f>
        <v>-0.17917904527493089</v>
      </c>
    </row>
    <row r="26" spans="1:26" x14ac:dyDescent="0.25">
      <c r="A26" s="42" t="s">
        <v>11</v>
      </c>
      <c r="B26" s="193">
        <f>+'[1]4.EXPORTACIONES POR ENVASE'!C317/10000</f>
        <v>5.6895059999999997</v>
      </c>
      <c r="C26" s="6">
        <f>+'[1]4.EXPORTACIONES POR ENVASE'!C329/10000</f>
        <v>2.3675000000000002</v>
      </c>
      <c r="D26" s="6">
        <f>+'[1]4.EXPORTACIONES POR ENVASE'!C341/10000</f>
        <v>2.6259999999999999</v>
      </c>
      <c r="E26" s="6">
        <f>+'[1]4.EXPORTACIONES POR ENVASE'!C353/10000</f>
        <v>7.1388999999999996</v>
      </c>
      <c r="F26" s="6">
        <f>+'[1]4.EXPORTACIONES POR ENVASE'!C365/10000</f>
        <v>28.630800000000001</v>
      </c>
      <c r="G26" s="6">
        <f>+'[1]4.EXPORTACIONES POR ENVASE'!C377/10000</f>
        <v>9.8102</v>
      </c>
      <c r="H26" s="6">
        <f>+'[1]4.EXPORTACIONES POR ENVASE'!C389/10000</f>
        <v>6.4576000000000002</v>
      </c>
      <c r="I26" s="6">
        <f>+'[1]4.EXPORTACIONES POR ENVASE'!C401/10000</f>
        <v>3.6859999999999999</v>
      </c>
      <c r="J26" s="67">
        <f>+'[1]4.EXPORTACIONES POR ENVASE'!C413/10000</f>
        <v>3.1966999999999999</v>
      </c>
      <c r="K26" s="37">
        <f>+'[1]4.EXPORTACIONES POR ENVASE'!C425/10000</f>
        <v>3.6355</v>
      </c>
      <c r="L26" s="7">
        <f>+K26/J26-1</f>
        <v>0.13726655613601535</v>
      </c>
      <c r="M26" s="2"/>
      <c r="N26" s="42" t="s">
        <v>11</v>
      </c>
      <c r="O26" s="6">
        <f>+SUM('[1]4.EXPORTACIONES POR ENVASE'!C306:C317)/10000</f>
        <v>65.948527999999996</v>
      </c>
      <c r="P26" s="6">
        <f t="shared" ref="P26:V26" si="37">+SUM(C25:C26)+SUM(B27:B36)</f>
        <v>48.693307999999995</v>
      </c>
      <c r="Q26" s="6">
        <f t="shared" si="37"/>
        <v>28.399500000000003</v>
      </c>
      <c r="R26" s="6">
        <f t="shared" si="37"/>
        <v>103.60830000000001</v>
      </c>
      <c r="S26" s="6">
        <f t="shared" si="37"/>
        <v>159.25029999999998</v>
      </c>
      <c r="T26" s="6">
        <f t="shared" si="37"/>
        <v>154.03870000000001</v>
      </c>
      <c r="U26" s="6">
        <f t="shared" si="37"/>
        <v>109.405</v>
      </c>
      <c r="V26" s="6">
        <f t="shared" si="37"/>
        <v>65.003699999999995</v>
      </c>
      <c r="W26" s="67">
        <f t="shared" ref="W26" si="38">+SUM(J25:J26)+SUM(I27:I36)</f>
        <v>46.068200000000004</v>
      </c>
      <c r="X26" s="37">
        <f t="shared" ref="X26" si="39">+SUM(K25:K26)+SUM(J27:J36)</f>
        <v>51.767499999999991</v>
      </c>
      <c r="Y26" s="78">
        <f>+X26/W26-1</f>
        <v>0.1237144060327946</v>
      </c>
      <c r="Z26" s="7">
        <f>+POWER(X26/S26,0.2)-1</f>
        <v>-0.20127847853966518</v>
      </c>
    </row>
    <row r="27" spans="1:26" x14ac:dyDescent="0.25">
      <c r="A27" s="42" t="s">
        <v>0</v>
      </c>
      <c r="B27" s="193">
        <f>+'[1]4.EXPORTACIONES POR ENVASE'!C318/10000</f>
        <v>3.9316</v>
      </c>
      <c r="C27" s="6">
        <f>+'[1]4.EXPORTACIONES POR ENVASE'!C330/10000</f>
        <v>1.841</v>
      </c>
      <c r="D27" s="6">
        <f>+'[1]4.EXPORTACIONES POR ENVASE'!C342/10000</f>
        <v>2.6890000000000001</v>
      </c>
      <c r="E27" s="6">
        <f>+'[1]4.EXPORTACIONES POR ENVASE'!C354/10000</f>
        <v>6.8131000000000004</v>
      </c>
      <c r="F27" s="6">
        <f>+'[1]4.EXPORTACIONES POR ENVASE'!C366/10000</f>
        <v>15.5174</v>
      </c>
      <c r="G27" s="6">
        <f>+'[1]4.EXPORTACIONES POR ENVASE'!C378/10000</f>
        <v>11.505100000000001</v>
      </c>
      <c r="H27" s="6">
        <f>+'[1]4.EXPORTACIONES POR ENVASE'!C390/10000</f>
        <v>7.5347</v>
      </c>
      <c r="I27" s="6">
        <f>+'[1]4.EXPORTACIONES POR ENVASE'!C402/10000</f>
        <v>4.1219999999999999</v>
      </c>
      <c r="J27" s="67">
        <f>+'[1]4.EXPORTACIONES POR ENVASE'!C414/10000</f>
        <v>3.5169000000000001</v>
      </c>
      <c r="K27" s="37">
        <f>+'[1]4.EXPORTACIONES POR ENVASE'!C426/10000</f>
        <v>3.7656000000000001</v>
      </c>
      <c r="L27" s="7">
        <f>+K27/J27-1</f>
        <v>7.071568711080789E-2</v>
      </c>
      <c r="M27" s="2"/>
      <c r="N27" s="42" t="s">
        <v>0</v>
      </c>
      <c r="O27" s="6">
        <f>+SUM('[1]4.EXPORTACIONES POR ENVASE'!C307:C318)/10000</f>
        <v>58.997167999999995</v>
      </c>
      <c r="P27" s="6">
        <f t="shared" ref="P27:V27" si="40">+SUM(C25:C27)+SUM(B28:B36)</f>
        <v>46.602707999999993</v>
      </c>
      <c r="Q27" s="6">
        <f t="shared" si="40"/>
        <v>29.247500000000002</v>
      </c>
      <c r="R27" s="6">
        <f t="shared" si="40"/>
        <v>107.73239999999998</v>
      </c>
      <c r="S27" s="6">
        <f t="shared" si="40"/>
        <v>167.95459999999997</v>
      </c>
      <c r="T27" s="6">
        <f t="shared" si="40"/>
        <v>150.0264</v>
      </c>
      <c r="U27" s="6">
        <f t="shared" si="40"/>
        <v>105.4346</v>
      </c>
      <c r="V27" s="6">
        <f t="shared" si="40"/>
        <v>61.590999999999994</v>
      </c>
      <c r="W27" s="67">
        <f t="shared" ref="W27" si="41">+SUM(J25:J27)+SUM(I28:I36)</f>
        <v>45.463099999999997</v>
      </c>
      <c r="X27" s="37">
        <f t="shared" ref="X27" si="42">+SUM(K25:K27)+SUM(J28:J36)</f>
        <v>52.016199999999998</v>
      </c>
      <c r="Y27" s="78">
        <f>+X27/W27-1</f>
        <v>0.14414107265012732</v>
      </c>
      <c r="Z27" s="7">
        <f>+POWER(X27/S27,0.2)-1</f>
        <v>-0.2089765765912176</v>
      </c>
    </row>
    <row r="28" spans="1:26" x14ac:dyDescent="0.25">
      <c r="A28" s="42" t="s">
        <v>1</v>
      </c>
      <c r="B28" s="193">
        <f>+'[1]4.EXPORTACIONES POR ENVASE'!C319/10000</f>
        <v>4.1897699999999993</v>
      </c>
      <c r="C28" s="6">
        <f>+'[1]4.EXPORTACIONES POR ENVASE'!C331/10000</f>
        <v>1.7083999999999999</v>
      </c>
      <c r="D28" s="6">
        <f>+'[1]4.EXPORTACIONES POR ENVASE'!C343/10000</f>
        <v>3.9878</v>
      </c>
      <c r="E28" s="6">
        <f>+'[1]4.EXPORTACIONES POR ENVASE'!C355/10000</f>
        <v>5.8208000000000002</v>
      </c>
      <c r="F28" s="6">
        <f>+'[1]4.EXPORTACIONES POR ENVASE'!C367/10000</f>
        <v>12.5017</v>
      </c>
      <c r="G28" s="6">
        <f>+'[1]4.EXPORTACIONES POR ENVASE'!C379/10000</f>
        <v>13.821</v>
      </c>
      <c r="H28" s="6">
        <f>+'[1]4.EXPORTACIONES POR ENVASE'!C391/10000</f>
        <v>8.6419999999999995</v>
      </c>
      <c r="I28" s="6">
        <f>+'[1]4.EXPORTACIONES POR ENVASE'!C403/10000</f>
        <v>3.9036</v>
      </c>
      <c r="J28" s="67">
        <f>+'[1]4.EXPORTACIONES POR ENVASE'!C415/10000</f>
        <v>4.7605000000000004</v>
      </c>
      <c r="K28" s="37">
        <f>+'[1]4.EXPORTACIONES POR ENVASE'!C427/10000</f>
        <v>3.7149999999999999</v>
      </c>
      <c r="L28" s="7">
        <f>+K28/J28-1</f>
        <v>-0.21961978783741209</v>
      </c>
      <c r="M28" s="2"/>
      <c r="N28" s="42" t="s">
        <v>1</v>
      </c>
      <c r="O28" s="6">
        <f>+SUM('[1]4.EXPORTACIONES POR ENVASE'!C308:C319)/10000</f>
        <v>56.367938000000002</v>
      </c>
      <c r="P28" s="6">
        <f t="shared" ref="P28:V28" si="43">+SUM(C25:C28)+SUM(B29:B36)</f>
        <v>44.121337999999994</v>
      </c>
      <c r="Q28" s="6">
        <f t="shared" si="43"/>
        <v>31.526899999999998</v>
      </c>
      <c r="R28" s="6">
        <f t="shared" si="43"/>
        <v>109.5654</v>
      </c>
      <c r="S28" s="6">
        <f t="shared" si="43"/>
        <v>174.63549999999998</v>
      </c>
      <c r="T28" s="6">
        <f t="shared" si="43"/>
        <v>151.34570000000002</v>
      </c>
      <c r="U28" s="6">
        <f t="shared" si="43"/>
        <v>100.2556</v>
      </c>
      <c r="V28" s="6">
        <f t="shared" si="43"/>
        <v>56.852600000000002</v>
      </c>
      <c r="W28" s="67">
        <f t="shared" ref="W28" si="44">+SUM(J25:J28)+SUM(I29:I36)</f>
        <v>46.32</v>
      </c>
      <c r="X28" s="37">
        <f t="shared" ref="X28" si="45">+SUM(K25:K28)+SUM(J29:J36)</f>
        <v>50.970700000000001</v>
      </c>
      <c r="Y28" s="78">
        <f t="shared" ref="Y28:Y29" si="46">+X28/W28-1</f>
        <v>0.10040371329879094</v>
      </c>
      <c r="Z28" s="7">
        <f t="shared" ref="Z28:Z29" si="47">+POWER(X28/S28,0.2)-1</f>
        <v>-0.21830449757795056</v>
      </c>
    </row>
    <row r="29" spans="1:26" x14ac:dyDescent="0.25">
      <c r="A29" s="42" t="s">
        <v>2</v>
      </c>
      <c r="B29" s="193">
        <f>+'[1]4.EXPORTACIONES POR ENVASE'!C320/10000</f>
        <v>4.6754199999999999</v>
      </c>
      <c r="C29" s="6">
        <f>+'[1]4.EXPORTACIONES POR ENVASE'!C332/10000</f>
        <v>1.571</v>
      </c>
      <c r="D29" s="6">
        <f>+'[1]4.EXPORTACIONES POR ENVASE'!C344/10000</f>
        <v>4.0774999999999997</v>
      </c>
      <c r="E29" s="6">
        <f>+'[1]4.EXPORTACIONES POR ENVASE'!C356/10000</f>
        <v>5.4877000000000002</v>
      </c>
      <c r="F29" s="6">
        <f>+'[1]4.EXPORTACIONES POR ENVASE'!C368/10000</f>
        <v>14.400700000000001</v>
      </c>
      <c r="G29" s="6">
        <f>+'[1]4.EXPORTACIONES POR ENVASE'!C380/10000</f>
        <v>12.145300000000001</v>
      </c>
      <c r="H29" s="6">
        <f>+'[1]4.EXPORTACIONES POR ENVASE'!C392/10000</f>
        <v>5.5487000000000002</v>
      </c>
      <c r="I29" s="6">
        <f>+'[1]4.EXPORTACIONES POR ENVASE'!C404/10000</f>
        <v>4.07</v>
      </c>
      <c r="J29" s="67">
        <f>+'[1]4.EXPORTACIONES POR ENVASE'!C416/10000</f>
        <v>3.4559000000000002</v>
      </c>
      <c r="K29" s="37">
        <f>+'[1]4.EXPORTACIONES POR ENVASE'!C428/10000</f>
        <v>3.371</v>
      </c>
      <c r="L29" s="7">
        <f>+K29/J29-1</f>
        <v>-2.4566683063746098E-2</v>
      </c>
      <c r="M29" s="2"/>
      <c r="N29" s="42" t="s">
        <v>2</v>
      </c>
      <c r="O29" s="6">
        <f>+SUM('[1]4.EXPORTACIONES POR ENVASE'!C309:C320)/10000</f>
        <v>55.852148</v>
      </c>
      <c r="P29" s="6">
        <f t="shared" ref="P29:W29" si="48">+SUM(C25:C29)+SUM(B30:B36)</f>
        <v>41.016918000000004</v>
      </c>
      <c r="Q29" s="6">
        <f t="shared" si="48"/>
        <v>34.0334</v>
      </c>
      <c r="R29" s="6">
        <f t="shared" si="48"/>
        <v>110.97560000000001</v>
      </c>
      <c r="S29" s="6">
        <f t="shared" si="48"/>
        <v>183.54849999999999</v>
      </c>
      <c r="T29" s="6">
        <f t="shared" si="48"/>
        <v>149.09029999999998</v>
      </c>
      <c r="U29" s="6">
        <f t="shared" si="48"/>
        <v>93.658999999999992</v>
      </c>
      <c r="V29" s="6">
        <f t="shared" si="48"/>
        <v>55.373900000000006</v>
      </c>
      <c r="W29" s="67">
        <f t="shared" si="48"/>
        <v>45.7059</v>
      </c>
      <c r="X29" s="37">
        <f t="shared" ref="X29" si="49">+SUM(K25:K29)+SUM(J30:J36)</f>
        <v>50.885800000000003</v>
      </c>
      <c r="Y29" s="78">
        <f t="shared" si="46"/>
        <v>0.11333110167396332</v>
      </c>
      <c r="Z29" s="7">
        <f t="shared" si="47"/>
        <v>-0.2263061345454731</v>
      </c>
    </row>
    <row r="30" spans="1:26" x14ac:dyDescent="0.25">
      <c r="A30" s="42" t="s">
        <v>3</v>
      </c>
      <c r="B30" s="193">
        <f>+'[1]4.EXPORTACIONES POR ENVASE'!C321/10000</f>
        <v>3.8370000000000002</v>
      </c>
      <c r="C30" s="6">
        <f>+'[1]4.EXPORTACIONES POR ENVASE'!C333/10000</f>
        <v>2.8079999999999998</v>
      </c>
      <c r="D30" s="6">
        <f>+'[1]4.EXPORTACIONES POR ENVASE'!C345/10000</f>
        <v>2.0466000000000002</v>
      </c>
      <c r="E30" s="6">
        <f>+'[1]4.EXPORTACIONES POR ENVASE'!C357/10000</f>
        <v>6.6390000000000002</v>
      </c>
      <c r="F30" s="6">
        <f>+'[1]4.EXPORTACIONES POR ENVASE'!C369/10000</f>
        <v>11.9945</v>
      </c>
      <c r="G30" s="6">
        <f>+'[1]4.EXPORTACIONES POR ENVASE'!C381/10000</f>
        <v>10.536799999999999</v>
      </c>
      <c r="H30" s="6">
        <f>+'[1]4.EXPORTACIONES POR ENVASE'!C393/10000</f>
        <v>5.7409999999999997</v>
      </c>
      <c r="I30" s="6">
        <f>+'[1]4.EXPORTACIONES POR ENVASE'!C405/10000</f>
        <v>2.3999000000000001</v>
      </c>
      <c r="J30" s="67">
        <f>+'[1]4.EXPORTACIONES POR ENVASE'!C417/10000</f>
        <v>2.4940000000000002</v>
      </c>
      <c r="K30" s="37"/>
      <c r="L30" s="7"/>
      <c r="M30" s="2"/>
      <c r="N30" s="42" t="s">
        <v>3</v>
      </c>
      <c r="O30" s="6">
        <f>+SUM('[1]4.EXPORTACIONES POR ENVASE'!C310:C321)/10000</f>
        <v>53.341147999999997</v>
      </c>
      <c r="P30" s="6">
        <f t="shared" ref="P30:V30" si="50">+SUM(C25:C30)+SUM(B31:B36)</f>
        <v>39.987917999999993</v>
      </c>
      <c r="Q30" s="6">
        <f t="shared" si="50"/>
        <v>33.272000000000006</v>
      </c>
      <c r="R30" s="6">
        <f t="shared" si="50"/>
        <v>115.56800000000001</v>
      </c>
      <c r="S30" s="6">
        <f t="shared" si="50"/>
        <v>188.904</v>
      </c>
      <c r="T30" s="6">
        <f t="shared" si="50"/>
        <v>147.63259999999997</v>
      </c>
      <c r="U30" s="6">
        <f t="shared" si="50"/>
        <v>88.863200000000006</v>
      </c>
      <c r="V30" s="6">
        <f t="shared" si="50"/>
        <v>52.032800000000002</v>
      </c>
      <c r="W30" s="67">
        <f t="shared" ref="W30" si="51">+SUM(J25:J30)+SUM(I31:I36)</f>
        <v>45.8</v>
      </c>
      <c r="X30" s="37"/>
      <c r="Y30" s="78"/>
      <c r="Z30" s="7"/>
    </row>
    <row r="31" spans="1:26" x14ac:dyDescent="0.25">
      <c r="A31" s="42" t="s">
        <v>4</v>
      </c>
      <c r="B31" s="193">
        <f>+'[1]4.EXPORTACIONES POR ENVASE'!C322/10000</f>
        <v>3.5724800000000001</v>
      </c>
      <c r="C31" s="6">
        <f>+'[1]4.EXPORTACIONES POR ENVASE'!C334/10000</f>
        <v>2.1475</v>
      </c>
      <c r="D31" s="6">
        <f>+'[1]4.EXPORTACIONES POR ENVASE'!C346/10000</f>
        <v>5.3518999999999997</v>
      </c>
      <c r="E31" s="6">
        <f>+'[1]4.EXPORTACIONES POR ENVASE'!C358/10000</f>
        <v>9.3078000000000003</v>
      </c>
      <c r="F31" s="6">
        <f>+'[1]4.EXPORTACIONES POR ENVASE'!C370/10000</f>
        <v>14.369899999999999</v>
      </c>
      <c r="G31" s="6">
        <f>+'[1]4.EXPORTACIONES POR ENVASE'!C382/10000</f>
        <v>8.2733000000000008</v>
      </c>
      <c r="H31" s="6">
        <f>+'[1]4.EXPORTACIONES POR ENVASE'!C394/10000</f>
        <v>3.0226000000000002</v>
      </c>
      <c r="I31" s="6">
        <f>+'[1]4.EXPORTACIONES POR ENVASE'!C406/10000</f>
        <v>3.1434000000000002</v>
      </c>
      <c r="J31" s="67">
        <f>+'[1]4.EXPORTACIONES POR ENVASE'!C418/10000</f>
        <v>5.8788</v>
      </c>
      <c r="K31" s="37"/>
      <c r="L31" s="7"/>
      <c r="M31" s="2"/>
      <c r="N31" s="42" t="s">
        <v>4</v>
      </c>
      <c r="O31" s="6">
        <f>+SUM('[1]4.EXPORTACIONES POR ENVASE'!C311:C322)/10000</f>
        <v>53.857628000000005</v>
      </c>
      <c r="P31" s="6">
        <f t="shared" ref="P31:V31" si="52">+SUM(C25:C31)+SUM(B32:B36)</f>
        <v>38.562938000000003</v>
      </c>
      <c r="Q31" s="6">
        <f t="shared" si="52"/>
        <v>36.476399999999998</v>
      </c>
      <c r="R31" s="6">
        <f t="shared" si="52"/>
        <v>119.5239</v>
      </c>
      <c r="S31" s="6">
        <f t="shared" si="52"/>
        <v>193.96609999999998</v>
      </c>
      <c r="T31" s="6">
        <f t="shared" si="52"/>
        <v>141.536</v>
      </c>
      <c r="U31" s="6">
        <f t="shared" si="52"/>
        <v>83.612499999999983</v>
      </c>
      <c r="V31" s="6">
        <f t="shared" si="52"/>
        <v>52.153599999999997</v>
      </c>
      <c r="W31" s="67">
        <f t="shared" ref="W31" si="53">+SUM(J25:J31)+SUM(I32:I36)</f>
        <v>48.535399999999996</v>
      </c>
      <c r="X31" s="37"/>
      <c r="Y31" s="78"/>
      <c r="Z31" s="7"/>
    </row>
    <row r="32" spans="1:26" x14ac:dyDescent="0.25">
      <c r="A32" s="42" t="s">
        <v>5</v>
      </c>
      <c r="B32" s="193">
        <f>+'[1]4.EXPORTACIONES POR ENVASE'!C323/10000</f>
        <v>4.8603379999999996</v>
      </c>
      <c r="C32" s="6">
        <f>+'[1]4.EXPORTACIONES POR ENVASE'!C335/10000</f>
        <v>3.1305000000000001</v>
      </c>
      <c r="D32" s="6">
        <f>+'[1]4.EXPORTACIONES POR ENVASE'!C347/10000</f>
        <v>15.9596</v>
      </c>
      <c r="E32" s="6">
        <f>+'[1]4.EXPORTACIONES POR ENVASE'!C359/10000</f>
        <v>11.2056</v>
      </c>
      <c r="F32" s="6">
        <f>+'[1]4.EXPORTACIONES POR ENVASE'!C371/10000</f>
        <v>14.314399999999999</v>
      </c>
      <c r="G32" s="6">
        <f>+'[1]4.EXPORTACIONES POR ENVASE'!C383/10000</f>
        <v>7.6509</v>
      </c>
      <c r="H32" s="6">
        <f>+'[1]4.EXPORTACIONES POR ENVASE'!C395/10000</f>
        <v>4.3734999999999999</v>
      </c>
      <c r="I32" s="6">
        <f>+'[1]4.EXPORTACIONES POR ENVASE'!C407/10000</f>
        <v>2.7174999999999998</v>
      </c>
      <c r="J32" s="67">
        <f>+'[1]4.EXPORTACIONES POR ENVASE'!C419/10000</f>
        <v>4.8810000000000002</v>
      </c>
      <c r="K32" s="37"/>
      <c r="L32" s="7"/>
      <c r="M32" s="2"/>
      <c r="N32" s="42" t="s">
        <v>5</v>
      </c>
      <c r="O32" s="6">
        <f>+SUM('[1]4.EXPORTACIONES POR ENVASE'!C312:C323)/10000</f>
        <v>55.511373999999996</v>
      </c>
      <c r="P32" s="6">
        <f t="shared" ref="P32:V32" si="54">+SUM(C25:C32)+SUM(B33:B36)</f>
        <v>36.833100000000002</v>
      </c>
      <c r="Q32" s="6">
        <f t="shared" si="54"/>
        <v>49.305500000000002</v>
      </c>
      <c r="R32" s="6">
        <f t="shared" si="54"/>
        <v>114.76990000000001</v>
      </c>
      <c r="S32" s="6">
        <f t="shared" si="54"/>
        <v>197.07490000000001</v>
      </c>
      <c r="T32" s="6">
        <f t="shared" si="54"/>
        <v>134.8725</v>
      </c>
      <c r="U32" s="6">
        <f t="shared" si="54"/>
        <v>80.335099999999983</v>
      </c>
      <c r="V32" s="6">
        <f t="shared" si="54"/>
        <v>50.497599999999998</v>
      </c>
      <c r="W32" s="67">
        <f t="shared" ref="W32" si="55">+SUM(J25:J32)+SUM(I33:I36)</f>
        <v>50.698899999999995</v>
      </c>
      <c r="X32" s="37"/>
      <c r="Y32" s="78"/>
      <c r="Z32" s="7"/>
    </row>
    <row r="33" spans="1:26" x14ac:dyDescent="0.25">
      <c r="A33" s="42" t="s">
        <v>6</v>
      </c>
      <c r="B33" s="193">
        <f>+'[1]4.EXPORTACIONES POR ENVASE'!C324/10000</f>
        <v>3.4089999999999998</v>
      </c>
      <c r="C33" s="6">
        <f>+'[1]4.EXPORTACIONES POR ENVASE'!C336/10000</f>
        <v>2.7810000000000001</v>
      </c>
      <c r="D33" s="6">
        <f>+'[1]4.EXPORTACIONES POR ENVASE'!C348/10000</f>
        <v>18.888999999999999</v>
      </c>
      <c r="E33" s="6">
        <f>+'[1]4.EXPORTACIONES POR ENVASE'!C360/10000</f>
        <v>9.7518999999999991</v>
      </c>
      <c r="F33" s="6">
        <f>+'[1]4.EXPORTACIONES POR ENVASE'!C372/10000</f>
        <v>11.907500000000001</v>
      </c>
      <c r="G33" s="6">
        <f>+'[1]4.EXPORTACIONES POR ENVASE'!C384/10000</f>
        <v>7.3040000000000003</v>
      </c>
      <c r="H33" s="6">
        <f>+'[1]4.EXPORTACIONES POR ENVASE'!C396/10000</f>
        <v>6.4187000000000003</v>
      </c>
      <c r="I33" s="6">
        <f>+'[1]4.EXPORTACIONES POR ENVASE'!C408/10000</f>
        <v>5.1524999999999999</v>
      </c>
      <c r="J33" s="67">
        <f>+'[1]4.EXPORTACIONES POR ENVASE'!C420/10000</f>
        <v>4.0599999999999996</v>
      </c>
      <c r="K33" s="37"/>
      <c r="L33" s="7"/>
      <c r="M33" s="2"/>
      <c r="N33" s="42" t="s">
        <v>6</v>
      </c>
      <c r="O33" s="6">
        <f>+SUM('[1]4.EXPORTACIONES POR ENVASE'!C313:C324)/10000</f>
        <v>54.820873999999996</v>
      </c>
      <c r="P33" s="6">
        <f t="shared" ref="P33:V33" si="56">+SUM(C25:C33)+SUM(B34:B36)</f>
        <v>36.205100000000002</v>
      </c>
      <c r="Q33" s="6">
        <f t="shared" si="56"/>
        <v>65.413499999999999</v>
      </c>
      <c r="R33" s="6">
        <f t="shared" si="56"/>
        <v>105.6328</v>
      </c>
      <c r="S33" s="6">
        <f t="shared" si="56"/>
        <v>199.23050000000001</v>
      </c>
      <c r="T33" s="6">
        <f t="shared" si="56"/>
        <v>130.26900000000001</v>
      </c>
      <c r="U33" s="6">
        <f t="shared" si="56"/>
        <v>79.449799999999996</v>
      </c>
      <c r="V33" s="6">
        <f t="shared" si="56"/>
        <v>49.231400000000001</v>
      </c>
      <c r="W33" s="67">
        <f t="shared" ref="W33" si="57">+SUM(J25:J33)+SUM(I34:I36)</f>
        <v>49.606400000000001</v>
      </c>
      <c r="X33" s="37"/>
      <c r="Y33" s="78"/>
      <c r="Z33" s="7"/>
    </row>
    <row r="34" spans="1:26" x14ac:dyDescent="0.25">
      <c r="A34" s="42" t="s">
        <v>7</v>
      </c>
      <c r="B34" s="193">
        <f>+'[1]4.EXPORTACIONES POR ENVASE'!C325/10000</f>
        <v>4.5541999999999998</v>
      </c>
      <c r="C34" s="6">
        <f>+'[1]4.EXPORTACIONES POR ENVASE'!C337/10000</f>
        <v>2.9323999999999999</v>
      </c>
      <c r="D34" s="6">
        <f>+'[1]4.EXPORTACIONES POR ENVASE'!C349/10000</f>
        <v>16.319400000000002</v>
      </c>
      <c r="E34" s="6">
        <f>+'[1]4.EXPORTACIONES POR ENVASE'!C361/10000</f>
        <v>12.7887</v>
      </c>
      <c r="F34" s="6">
        <f>+'[1]4.EXPORTACIONES POR ENVASE'!C373/10000</f>
        <v>13.318</v>
      </c>
      <c r="G34" s="6">
        <f>+'[1]4.EXPORTACIONES POR ENVASE'!C385/10000</f>
        <v>7.6779000000000002</v>
      </c>
      <c r="H34" s="6">
        <f>+'[1]4.EXPORTACIONES POR ENVASE'!C397/10000</f>
        <v>4.51</v>
      </c>
      <c r="I34" s="6">
        <f>+'[1]4.EXPORTACIONES POR ENVASE'!C409/10000</f>
        <v>4.3765000000000001</v>
      </c>
      <c r="J34" s="67">
        <f>+'[1]4.EXPORTACIONES POR ENVASE'!C421/10000</f>
        <v>5.4524999999999997</v>
      </c>
      <c r="K34" s="37"/>
      <c r="L34" s="7"/>
      <c r="M34" s="2"/>
      <c r="N34" s="42" t="s">
        <v>7</v>
      </c>
      <c r="O34" s="6">
        <f>+SUM('[1]4.EXPORTACIONES POR ENVASE'!C314:C325)/10000</f>
        <v>54.833593999999998</v>
      </c>
      <c r="P34" s="6">
        <f t="shared" ref="P34:V34" si="58">+SUM(C25:C34)+SUM(B35:B36)</f>
        <v>34.583300000000001</v>
      </c>
      <c r="Q34" s="6">
        <f t="shared" si="58"/>
        <v>78.8005</v>
      </c>
      <c r="R34" s="6">
        <f t="shared" si="58"/>
        <v>102.10210000000002</v>
      </c>
      <c r="S34" s="6">
        <f t="shared" si="58"/>
        <v>199.75980000000001</v>
      </c>
      <c r="T34" s="6">
        <f t="shared" si="58"/>
        <v>124.6289</v>
      </c>
      <c r="U34" s="6">
        <f t="shared" si="58"/>
        <v>76.281899999999993</v>
      </c>
      <c r="V34" s="6">
        <f t="shared" si="58"/>
        <v>49.097899999999996</v>
      </c>
      <c r="W34" s="67">
        <f t="shared" ref="W34" si="59">+SUM(J25:J34)+SUM(I35:I36)</f>
        <v>50.682400000000001</v>
      </c>
      <c r="X34" s="37"/>
      <c r="Y34" s="78"/>
      <c r="Z34" s="7"/>
    </row>
    <row r="35" spans="1:26" x14ac:dyDescent="0.25">
      <c r="A35" s="42" t="s">
        <v>8</v>
      </c>
      <c r="B35" s="193">
        <f>+'[1]4.EXPORTACIONES POR ENVASE'!C326/10000</f>
        <v>2.5709</v>
      </c>
      <c r="C35" s="6">
        <f>+'[1]4.EXPORTACIONES POR ENVASE'!C338/10000</f>
        <v>2.2262</v>
      </c>
      <c r="D35" s="6">
        <f>+'[1]4.EXPORTACIONES POR ENVASE'!C350/10000</f>
        <v>7.1699000000000002</v>
      </c>
      <c r="E35" s="6">
        <f>+'[1]4.EXPORTACIONES POR ENVASE'!C362/10000</f>
        <v>11.104100000000001</v>
      </c>
      <c r="F35" s="6">
        <f>+'[1]4.EXPORTACIONES POR ENVASE'!C374/10000</f>
        <v>15.389699999999999</v>
      </c>
      <c r="G35" s="6">
        <f>+'[1]4.EXPORTACIONES POR ENVASE'!C386/10000</f>
        <v>9.8064</v>
      </c>
      <c r="H35" s="6">
        <f>+'[1]4.EXPORTACIONES POR ENVASE'!C398/10000</f>
        <v>5.7137000000000002</v>
      </c>
      <c r="I35" s="6">
        <f>+'[1]4.EXPORTACIONES POR ENVASE'!C410/10000</f>
        <v>3.9180999999999999</v>
      </c>
      <c r="J35" s="67">
        <f>+'[1]4.EXPORTACIONES POR ENVASE'!C422/10000</f>
        <v>5.0743999999999998</v>
      </c>
      <c r="K35" s="37"/>
      <c r="L35" s="7"/>
      <c r="M35" s="2"/>
      <c r="N35" s="42" t="s">
        <v>8</v>
      </c>
      <c r="O35" s="6">
        <f>+SUM('[1]4.EXPORTACIONES POR ENVASE'!C315:C326)/10000</f>
        <v>53.061493999999996</v>
      </c>
      <c r="P35" s="6">
        <f t="shared" ref="P35:V35" si="60">+SUM(C25:C35)+SUM(B36)</f>
        <v>34.238599999999998</v>
      </c>
      <c r="Q35" s="6">
        <f t="shared" si="60"/>
        <v>83.744199999999992</v>
      </c>
      <c r="R35" s="6">
        <f t="shared" si="60"/>
        <v>106.03630000000001</v>
      </c>
      <c r="S35" s="6">
        <f t="shared" si="60"/>
        <v>204.04540000000003</v>
      </c>
      <c r="T35" s="6">
        <f t="shared" si="60"/>
        <v>119.04559999999999</v>
      </c>
      <c r="U35" s="6">
        <f t="shared" si="60"/>
        <v>72.1892</v>
      </c>
      <c r="V35" s="6">
        <f t="shared" si="60"/>
        <v>47.302300000000002</v>
      </c>
      <c r="W35" s="67">
        <f t="shared" ref="W35" si="61">+SUM(J25:J35)+SUM(I36)</f>
        <v>51.838699999999996</v>
      </c>
      <c r="X35" s="37"/>
      <c r="Y35" s="78"/>
      <c r="Z35" s="7"/>
    </row>
    <row r="36" spans="1:26" x14ac:dyDescent="0.25">
      <c r="A36" s="42" t="s">
        <v>9</v>
      </c>
      <c r="B36" s="193">
        <f>+'[1]4.EXPORTACIONES POR ENVASE'!C327/10000</f>
        <v>5.4288999999999996</v>
      </c>
      <c r="C36" s="6">
        <f>+'[1]4.EXPORTACIONES POR ENVASE'!C339/10000</f>
        <v>2.4784999999999999</v>
      </c>
      <c r="D36" s="6">
        <f>+'[1]4.EXPORTACIONES POR ENVASE'!C351/10000</f>
        <v>7.5730000000000004</v>
      </c>
      <c r="E36" s="6">
        <f>+'[1]4.EXPORTACIONES POR ENVASE'!C363/10000</f>
        <v>22.514900000000001</v>
      </c>
      <c r="F36" s="6">
        <f>+'[1]4.EXPORTACIONES POR ENVASE'!C375/10000</f>
        <v>11.743499999999999</v>
      </c>
      <c r="G36" s="6">
        <f>+'[1]4.EXPORTACIONES POR ENVASE'!C387/10000</f>
        <v>8.6637000000000004</v>
      </c>
      <c r="H36" s="6">
        <f>+'[1]4.EXPORTACIONES POR ENVASE'!C399/10000</f>
        <v>4.0991</v>
      </c>
      <c r="I36" s="6">
        <f>+'[1]4.EXPORTACIONES POR ENVASE'!C411/10000</f>
        <v>4.7359999999999998</v>
      </c>
      <c r="J36" s="67">
        <f>+'[1]4.EXPORTACIONES POR ENVASE'!C423/10000</f>
        <v>5.44</v>
      </c>
      <c r="K36" s="37"/>
      <c r="L36" s="7"/>
      <c r="M36" s="2"/>
      <c r="N36" s="42" t="s">
        <v>9</v>
      </c>
      <c r="O36" s="6">
        <f>+SUM('[1]4.EXPORTACIONES POR ENVASE'!C316:C327)/10000</f>
        <v>52.657493999999993</v>
      </c>
      <c r="P36" s="6">
        <f t="shared" ref="P36:V36" si="62">+SUM(C25:C36)</f>
        <v>31.2882</v>
      </c>
      <c r="Q36" s="6">
        <f t="shared" si="62"/>
        <v>88.838699999999989</v>
      </c>
      <c r="R36" s="6">
        <f t="shared" si="62"/>
        <v>120.97820000000002</v>
      </c>
      <c r="S36" s="6">
        <f t="shared" si="62"/>
        <v>193.27400000000003</v>
      </c>
      <c r="T36" s="6">
        <f t="shared" si="62"/>
        <v>115.9658</v>
      </c>
      <c r="U36" s="6">
        <f t="shared" si="62"/>
        <v>67.624599999999987</v>
      </c>
      <c r="V36" s="6">
        <f t="shared" si="62"/>
        <v>47.9392</v>
      </c>
      <c r="W36" s="67">
        <f t="shared" ref="W36" si="63">+SUM(J25:J36)</f>
        <v>52.542699999999996</v>
      </c>
      <c r="X36" s="37"/>
      <c r="Y36" s="78"/>
      <c r="Z36" s="7"/>
    </row>
    <row r="37" spans="1:26" ht="25.5" x14ac:dyDescent="0.25">
      <c r="A37" s="53" t="s">
        <v>13</v>
      </c>
      <c r="B37" s="194">
        <f>SUM(B25:B36)</f>
        <v>52.657494</v>
      </c>
      <c r="C37" s="54">
        <f>SUM(C25:C36)</f>
        <v>31.2882</v>
      </c>
      <c r="D37" s="54">
        <f>SUM(D25:D36)</f>
        <v>88.838699999999989</v>
      </c>
      <c r="E37" s="54">
        <f>SUM(E25:E36)</f>
        <v>120.97820000000002</v>
      </c>
      <c r="F37" s="54">
        <f>SUM(F25:F36)</f>
        <v>193.27400000000003</v>
      </c>
      <c r="G37" s="54">
        <f t="shared" ref="G37:H37" si="64">SUM(G25:G36)</f>
        <v>115.9658</v>
      </c>
      <c r="H37" s="54">
        <f t="shared" si="64"/>
        <v>67.624599999999987</v>
      </c>
      <c r="I37" s="54">
        <f t="shared" ref="I37:J37" si="65">SUM(I25:I36)</f>
        <v>47.9392</v>
      </c>
      <c r="J37" s="186">
        <f t="shared" si="65"/>
        <v>52.542699999999996</v>
      </c>
      <c r="K37" s="186"/>
      <c r="L37" s="56"/>
      <c r="M37" s="3"/>
      <c r="N37" s="43" t="s">
        <v>14</v>
      </c>
      <c r="O37" s="46">
        <f t="shared" ref="O37:X37" si="66">+AVERAGE(O25:O36)</f>
        <v>56.730109166666658</v>
      </c>
      <c r="P37" s="46">
        <f t="shared" si="66"/>
        <v>40.345728500000007</v>
      </c>
      <c r="Q37" s="46">
        <f t="shared" si="66"/>
        <v>48.933258333333328</v>
      </c>
      <c r="R37" s="46">
        <f t="shared" si="66"/>
        <v>109.63235833333334</v>
      </c>
      <c r="S37" s="46">
        <f t="shared" si="66"/>
        <v>183.2835</v>
      </c>
      <c r="T37" s="46">
        <f t="shared" si="66"/>
        <v>140.94256666666664</v>
      </c>
      <c r="U37" s="226">
        <f t="shared" si="66"/>
        <v>89.155674999999988</v>
      </c>
      <c r="V37" s="226">
        <f t="shared" si="66"/>
        <v>54.57094166666667</v>
      </c>
      <c r="W37" s="220">
        <f t="shared" si="66"/>
        <v>48.318266666666659</v>
      </c>
      <c r="X37" s="197">
        <f t="shared" si="66"/>
        <v>51.393779999999992</v>
      </c>
      <c r="Y37" s="79">
        <f>+X37/W37-1</f>
        <v>6.3651151945296025E-2</v>
      </c>
      <c r="Z37" s="75">
        <f>+POWER(X37/S37,0.2)-1</f>
        <v>-0.22454350419540625</v>
      </c>
    </row>
    <row r="38" spans="1:26" ht="25.5" x14ac:dyDescent="0.25">
      <c r="A38" s="57" t="s">
        <v>15</v>
      </c>
      <c r="B38" s="195">
        <f t="shared" ref="B38:G38" si="67">+B37/B$55</f>
        <v>0.2026787968116916</v>
      </c>
      <c r="C38" s="58">
        <f t="shared" si="67"/>
        <v>0.14014124219134566</v>
      </c>
      <c r="D38" s="58">
        <f t="shared" si="67"/>
        <v>0.32263063299937939</v>
      </c>
      <c r="E38" s="58">
        <f t="shared" si="67"/>
        <v>0.38731019981124032</v>
      </c>
      <c r="F38" s="58">
        <f t="shared" si="67"/>
        <v>0.48949049417331714</v>
      </c>
      <c r="G38" s="58">
        <f t="shared" si="67"/>
        <v>0.3448328361022755</v>
      </c>
      <c r="H38" s="58">
        <f t="shared" ref="H38" si="68">+H37/H$55</f>
        <v>0.25529458621268941</v>
      </c>
      <c r="I38" s="58">
        <f t="shared" ref="I38:J38" si="69">+I37/I$55</f>
        <v>0.23953251905574444</v>
      </c>
      <c r="J38" s="189">
        <f t="shared" si="69"/>
        <v>0.25126835219183791</v>
      </c>
      <c r="K38" s="189"/>
      <c r="L38" s="59"/>
      <c r="M38" s="3"/>
      <c r="N38" s="44" t="s">
        <v>15</v>
      </c>
      <c r="O38" s="48">
        <f t="shared" ref="O38:X38" si="70">+O37/O$55</f>
        <v>0.21744435851497057</v>
      </c>
      <c r="P38" s="48">
        <f t="shared" si="70"/>
        <v>0.16805460291824562</v>
      </c>
      <c r="Q38" s="48">
        <f t="shared" si="70"/>
        <v>0.20620104956214164</v>
      </c>
      <c r="R38" s="48">
        <f t="shared" si="70"/>
        <v>0.36569650139359799</v>
      </c>
      <c r="S38" s="48">
        <f t="shared" si="70"/>
        <v>0.48392339046883448</v>
      </c>
      <c r="T38" s="48">
        <f t="shared" si="70"/>
        <v>0.39899542402612287</v>
      </c>
      <c r="U38" s="58">
        <f t="shared" si="70"/>
        <v>0.29700672753205082</v>
      </c>
      <c r="V38" s="58">
        <f t="shared" si="70"/>
        <v>0.24039517900787638</v>
      </c>
      <c r="W38" s="189">
        <f t="shared" si="70"/>
        <v>0.24146510744841462</v>
      </c>
      <c r="X38" s="188">
        <f t="shared" si="70"/>
        <v>0.24889868374776752</v>
      </c>
      <c r="Y38" s="72"/>
      <c r="Z38" s="76"/>
    </row>
    <row r="39" spans="1:26" ht="26.25" thickBot="1" x14ac:dyDescent="0.3">
      <c r="A39" s="60" t="s">
        <v>12</v>
      </c>
      <c r="B39" s="196"/>
      <c r="C39" s="62">
        <f>+C37/B37-1</f>
        <v>-0.40581676750511519</v>
      </c>
      <c r="D39" s="62">
        <f t="shared" ref="D39:J39" si="71">+D37/C37-1</f>
        <v>1.8393675570982029</v>
      </c>
      <c r="E39" s="62">
        <f t="shared" si="71"/>
        <v>0.36177364144229962</v>
      </c>
      <c r="F39" s="62">
        <f t="shared" si="71"/>
        <v>0.59759361603991468</v>
      </c>
      <c r="G39" s="62">
        <f t="shared" si="71"/>
        <v>-0.39999275639765319</v>
      </c>
      <c r="H39" s="62">
        <f t="shared" si="71"/>
        <v>-0.41685738381488346</v>
      </c>
      <c r="I39" s="62">
        <f t="shared" si="71"/>
        <v>-0.29109820982305246</v>
      </c>
      <c r="J39" s="190">
        <f t="shared" si="71"/>
        <v>9.6027885321407158E-2</v>
      </c>
      <c r="K39" s="190"/>
      <c r="L39" s="63"/>
      <c r="M39" s="2"/>
      <c r="N39" s="45" t="s">
        <v>12</v>
      </c>
      <c r="O39" s="49"/>
      <c r="P39" s="50">
        <f>+P37/O37-1</f>
        <v>-0.28881278226578389</v>
      </c>
      <c r="Q39" s="50">
        <f t="shared" ref="Q39:S39" si="72">+Q37/P37-1</f>
        <v>0.2128485505803499</v>
      </c>
      <c r="R39" s="50">
        <f t="shared" si="72"/>
        <v>1.2404467241179358</v>
      </c>
      <c r="S39" s="50">
        <f t="shared" si="72"/>
        <v>0.67180112501760614</v>
      </c>
      <c r="T39" s="50">
        <f t="shared" ref="T39" si="73">+T37/S37-1</f>
        <v>-0.23101333908035016</v>
      </c>
      <c r="U39" s="62">
        <f t="shared" ref="U39" si="74">+U37/T37-1</f>
        <v>-0.36743258542427559</v>
      </c>
      <c r="V39" s="62">
        <f t="shared" ref="V39" si="75">+V37/U37-1</f>
        <v>-0.38791398678023947</v>
      </c>
      <c r="W39" s="190">
        <f t="shared" ref="W39:X39" si="76">+W37/V37-1</f>
        <v>-0.11457883644729749</v>
      </c>
      <c r="X39" s="187">
        <f t="shared" si="76"/>
        <v>6.3651151945296025E-2</v>
      </c>
      <c r="Y39" s="73"/>
      <c r="Z39" s="52"/>
    </row>
    <row r="40" spans="1:26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5.75" thickBot="1" x14ac:dyDescent="0.3">
      <c r="A41" s="326" t="s">
        <v>32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8"/>
      <c r="M41" s="2"/>
      <c r="N41" s="326" t="s">
        <v>33</v>
      </c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8"/>
    </row>
    <row r="42" spans="1:26" ht="51" x14ac:dyDescent="0.25">
      <c r="A42" s="38"/>
      <c r="B42" s="39">
        <v>2016</v>
      </c>
      <c r="C42" s="39">
        <f>+B42+1</f>
        <v>2017</v>
      </c>
      <c r="D42" s="39">
        <f t="shared" ref="D42:G42" si="77">+C42+1</f>
        <v>2018</v>
      </c>
      <c r="E42" s="39">
        <f t="shared" si="77"/>
        <v>2019</v>
      </c>
      <c r="F42" s="39">
        <f t="shared" si="77"/>
        <v>2020</v>
      </c>
      <c r="G42" s="39">
        <f t="shared" si="77"/>
        <v>2021</v>
      </c>
      <c r="H42" s="39">
        <v>2022</v>
      </c>
      <c r="I42" s="39">
        <v>2023</v>
      </c>
      <c r="J42" s="192">
        <v>2024</v>
      </c>
      <c r="K42" s="40">
        <v>2025</v>
      </c>
      <c r="L42" s="41" t="s">
        <v>16</v>
      </c>
      <c r="M42" s="2"/>
      <c r="N42" s="65"/>
      <c r="O42" s="64">
        <v>2016</v>
      </c>
      <c r="P42" s="64">
        <f>+O42+1</f>
        <v>2017</v>
      </c>
      <c r="Q42" s="64">
        <f t="shared" ref="Q42:S42" si="78">+P42+1</f>
        <v>2018</v>
      </c>
      <c r="R42" s="64">
        <f t="shared" si="78"/>
        <v>2019</v>
      </c>
      <c r="S42" s="64">
        <f t="shared" si="78"/>
        <v>2020</v>
      </c>
      <c r="T42" s="64">
        <f t="shared" ref="T42" si="79">+S42+1</f>
        <v>2021</v>
      </c>
      <c r="U42" s="39">
        <v>2022</v>
      </c>
      <c r="V42" s="39">
        <v>2023</v>
      </c>
      <c r="W42" s="192">
        <v>2024</v>
      </c>
      <c r="X42" s="40">
        <v>2025</v>
      </c>
      <c r="Y42" s="77" t="s">
        <v>16</v>
      </c>
      <c r="Z42" s="74" t="s">
        <v>21</v>
      </c>
    </row>
    <row r="43" spans="1:26" x14ac:dyDescent="0.25">
      <c r="A43" s="42" t="s">
        <v>10</v>
      </c>
      <c r="B43" s="6">
        <f>+'[1]4.EXPORTACIONES POR ENVASE'!D316/10000</f>
        <v>18.860879999999998</v>
      </c>
      <c r="C43" s="6">
        <f>+'[1]4.EXPORTACIONES POR ENVASE'!D328/10000</f>
        <v>19.9481</v>
      </c>
      <c r="D43" s="6">
        <f>+'[1]4.EXPORTACIONES POR ENVASE'!D340/10000</f>
        <v>15.751899999999999</v>
      </c>
      <c r="E43" s="6">
        <f>+'[1]4.EXPORTACIONES POR ENVASE'!D352/10000</f>
        <v>26.539100000000001</v>
      </c>
      <c r="F43" s="6">
        <f>+'[1]4.EXPORTACIONES POR ENVASE'!D364/10000</f>
        <v>43.348500000000001</v>
      </c>
      <c r="G43" s="6">
        <f>+'[1]4.EXPORTACIONES POR ENVASE'!D376/10000</f>
        <v>23.2971</v>
      </c>
      <c r="H43" s="6">
        <f>+'[1]4.EXPORTACIONES POR ENVASE'!D388/10000</f>
        <v>18.038</v>
      </c>
      <c r="I43" s="6">
        <f>+'[1]4.EXPORTACIONES POR ENVASE'!D400/10000</f>
        <v>18.9221</v>
      </c>
      <c r="J43" s="67">
        <f>+'[1]4.EXPORTACIONES POR ENVASE'!D412/10000</f>
        <v>13.6252</v>
      </c>
      <c r="K43" s="37">
        <f>+'[1]4.EXPORTACIONES POR ENVASE'!D424/10000</f>
        <v>12.224</v>
      </c>
      <c r="L43" s="7">
        <f>+K43/J43-1</f>
        <v>-0.1028388574112673</v>
      </c>
      <c r="M43" s="2"/>
      <c r="N43" s="42" t="s">
        <v>10</v>
      </c>
      <c r="O43" s="6">
        <f>+SUM('[1]4.EXPORTACIONES POR ENVASE'!D305:D316)/10000</f>
        <v>261.67341800000003</v>
      </c>
      <c r="P43" s="6">
        <f t="shared" ref="P43:X43" si="80">+SUM(C43)+SUM(B44:B54)</f>
        <v>260.89483099999995</v>
      </c>
      <c r="Q43" s="6">
        <f t="shared" si="80"/>
        <v>219.06570000000002</v>
      </c>
      <c r="R43" s="6">
        <f t="shared" si="80"/>
        <v>286.14449999999999</v>
      </c>
      <c r="S43" s="6">
        <f t="shared" si="80"/>
        <v>329.16419999999999</v>
      </c>
      <c r="T43" s="6">
        <f t="shared" si="80"/>
        <v>374.79590000000002</v>
      </c>
      <c r="U43" s="6">
        <f t="shared" si="80"/>
        <v>331.03660000000002</v>
      </c>
      <c r="V43" s="6">
        <f t="shared" si="80"/>
        <v>265.77260000000001</v>
      </c>
      <c r="W43" s="67">
        <f t="shared" si="80"/>
        <v>194.83960000000002</v>
      </c>
      <c r="X43" s="37">
        <f t="shared" si="80"/>
        <v>207.70869999999996</v>
      </c>
      <c r="Y43" s="78">
        <f>+X43/W43-1</f>
        <v>6.6049714739713883E-2</v>
      </c>
      <c r="Z43" s="7">
        <f>+POWER(X43/S43,0.2)-1</f>
        <v>-8.7971481775025007E-2</v>
      </c>
    </row>
    <row r="44" spans="1:26" x14ac:dyDescent="0.25">
      <c r="A44" s="42" t="s">
        <v>11</v>
      </c>
      <c r="B44" s="6">
        <f>+'[1]4.EXPORTACIONES POR ENVASE'!D317/10000</f>
        <v>19.823706000000001</v>
      </c>
      <c r="C44" s="6">
        <f>+'[1]4.EXPORTACIONES POR ENVASE'!D329/10000</f>
        <v>13.3871</v>
      </c>
      <c r="D44" s="6">
        <f>+'[1]4.EXPORTACIONES POR ENVASE'!D341/10000</f>
        <v>14.8734</v>
      </c>
      <c r="E44" s="6">
        <f>+'[1]4.EXPORTACIONES POR ENVASE'!D353/10000</f>
        <v>20.290900000000001</v>
      </c>
      <c r="F44" s="6">
        <f>+'[1]4.EXPORTACIONES POR ENVASE'!D365/10000</f>
        <v>41.6736</v>
      </c>
      <c r="G44" s="6">
        <f>+'[1]4.EXPORTACIONES POR ENVASE'!D377/10000</f>
        <v>25.552099999999999</v>
      </c>
      <c r="H44" s="6">
        <f>+'[1]4.EXPORTACIONES POR ENVASE'!D389/10000</f>
        <v>21.587199999999999</v>
      </c>
      <c r="I44" s="6">
        <f>+'[1]4.EXPORTACIONES POR ENVASE'!D401/10000</f>
        <v>14.961600000000001</v>
      </c>
      <c r="J44" s="67">
        <f>+'[1]4.EXPORTACIONES POR ENVASE'!D413/10000</f>
        <v>13.933999999999999</v>
      </c>
      <c r="K44" s="37">
        <f>+'[1]4.EXPORTACIONES POR ENVASE'!D425/10000</f>
        <v>14.3729</v>
      </c>
      <c r="L44" s="7">
        <f>+K44/J44-1</f>
        <v>3.149849289507678E-2</v>
      </c>
      <c r="M44" s="2"/>
      <c r="N44" s="42" t="s">
        <v>11</v>
      </c>
      <c r="O44" s="6">
        <f>+SUM('[1]4.EXPORTACIONES POR ENVASE'!D306:D317)/10000</f>
        <v>261.82262700000001</v>
      </c>
      <c r="P44" s="6">
        <f t="shared" ref="P44:V44" si="81">+SUM(C43:C44)+SUM(B45:B54)</f>
        <v>254.45822499999997</v>
      </c>
      <c r="Q44" s="6">
        <f t="shared" si="81"/>
        <v>220.55200000000002</v>
      </c>
      <c r="R44" s="6">
        <f t="shared" si="81"/>
        <v>291.56200000000001</v>
      </c>
      <c r="S44" s="6">
        <f t="shared" si="81"/>
        <v>350.54690000000005</v>
      </c>
      <c r="T44" s="6">
        <f t="shared" si="81"/>
        <v>358.67440000000005</v>
      </c>
      <c r="U44" s="6">
        <f t="shared" si="81"/>
        <v>327.07169999999996</v>
      </c>
      <c r="V44" s="6">
        <f t="shared" si="81"/>
        <v>259.14700000000005</v>
      </c>
      <c r="W44" s="67">
        <f t="shared" ref="W44" si="82">+SUM(J43:J44)+SUM(I45:I54)</f>
        <v>193.81199999999998</v>
      </c>
      <c r="X44" s="37">
        <f t="shared" ref="X44" si="83">+SUM(K43:K44)+SUM(J45:J54)</f>
        <v>208.14760000000001</v>
      </c>
      <c r="Y44" s="78">
        <f>+X44/W44-1</f>
        <v>7.3966524260623778E-2</v>
      </c>
      <c r="Z44" s="7">
        <f>+POWER(X44/S44,0.2)-1</f>
        <v>-9.8999451483749668E-2</v>
      </c>
    </row>
    <row r="45" spans="1:26" x14ac:dyDescent="0.25">
      <c r="A45" s="42" t="s">
        <v>0</v>
      </c>
      <c r="B45" s="6">
        <f>+'[1]4.EXPORTACIONES POR ENVASE'!D318/10000</f>
        <v>22.2148</v>
      </c>
      <c r="C45" s="6">
        <f>+'[1]4.EXPORTACIONES POR ENVASE'!D330/10000</f>
        <v>18.186599999999999</v>
      </c>
      <c r="D45" s="6">
        <f>+'[1]4.EXPORTACIONES POR ENVASE'!D342/10000</f>
        <v>18.054300000000001</v>
      </c>
      <c r="E45" s="6">
        <f>+'[1]4.EXPORTACIONES POR ENVASE'!D354/10000</f>
        <v>22.237300000000001</v>
      </c>
      <c r="F45" s="6">
        <f>+'[1]4.EXPORTACIONES POR ENVASE'!D366/10000</f>
        <v>29.754000000000001</v>
      </c>
      <c r="G45" s="6">
        <f>+'[1]4.EXPORTACIONES POR ENVASE'!D378/10000</f>
        <v>30.758900000000001</v>
      </c>
      <c r="H45" s="6">
        <f>+'[1]4.EXPORTACIONES POR ENVASE'!D390/10000</f>
        <v>25.3156</v>
      </c>
      <c r="I45" s="6">
        <f>+'[1]4.EXPORTACIONES POR ENVASE'!D402/10000</f>
        <v>18.526499999999999</v>
      </c>
      <c r="J45" s="67">
        <f>+'[1]4.EXPORTACIONES POR ENVASE'!D414/10000</f>
        <v>15.2157</v>
      </c>
      <c r="K45" s="37">
        <f>+'[1]4.EXPORTACIONES POR ENVASE'!D426/10000</f>
        <v>14.8908</v>
      </c>
      <c r="L45" s="7">
        <f>+K45/J45-1</f>
        <v>-2.1352944655848916E-2</v>
      </c>
      <c r="M45" s="2"/>
      <c r="N45" s="42" t="s">
        <v>0</v>
      </c>
      <c r="O45" s="6">
        <f>+SUM('[1]4.EXPORTACIONES POR ENVASE'!D307:D318)/10000</f>
        <v>255.72710499999999</v>
      </c>
      <c r="P45" s="6">
        <f t="shared" ref="P45:V45" si="84">+SUM(C43:C45)+SUM(B46:B54)</f>
        <v>250.43002499999994</v>
      </c>
      <c r="Q45" s="6">
        <f t="shared" si="84"/>
        <v>220.41969999999998</v>
      </c>
      <c r="R45" s="6">
        <f t="shared" si="84"/>
        <v>295.745</v>
      </c>
      <c r="S45" s="6">
        <f t="shared" si="84"/>
        <v>358.06360000000001</v>
      </c>
      <c r="T45" s="6">
        <f t="shared" si="84"/>
        <v>359.67930000000001</v>
      </c>
      <c r="U45" s="6">
        <f t="shared" si="84"/>
        <v>321.62840000000006</v>
      </c>
      <c r="V45" s="6">
        <f t="shared" si="84"/>
        <v>252.3579</v>
      </c>
      <c r="W45" s="67">
        <f t="shared" ref="W45" si="85">+SUM(J43:J45)+SUM(I46:I54)</f>
        <v>190.50119999999998</v>
      </c>
      <c r="X45" s="37">
        <f t="shared" ref="X45" si="86">+SUM(K43:K45)+SUM(J46:J54)</f>
        <v>207.8227</v>
      </c>
      <c r="Y45" s="78">
        <f>+X45/W45-1</f>
        <v>9.0925936424547604E-2</v>
      </c>
      <c r="Z45" s="7">
        <f>+POWER(X45/S45,0.2)-1</f>
        <v>-0.10309475896929143</v>
      </c>
    </row>
    <row r="46" spans="1:26" x14ac:dyDescent="0.25">
      <c r="A46" s="42" t="s">
        <v>1</v>
      </c>
      <c r="B46" s="6">
        <f>+'[1]4.EXPORTACIONES POR ENVASE'!D319/10000</f>
        <v>22.61863</v>
      </c>
      <c r="C46" s="6">
        <f>+'[1]4.EXPORTACIONES POR ENVASE'!D331/10000</f>
        <v>17.4998</v>
      </c>
      <c r="D46" s="6">
        <f>+'[1]4.EXPORTACIONES POR ENVASE'!D343/10000</f>
        <v>18.305599999999998</v>
      </c>
      <c r="E46" s="6">
        <f>+'[1]4.EXPORTACIONES POR ENVASE'!D355/10000</f>
        <v>22.550799999999999</v>
      </c>
      <c r="F46" s="6">
        <f>+'[1]4.EXPORTACIONES POR ENVASE'!D367/10000</f>
        <v>30.231999999999999</v>
      </c>
      <c r="G46" s="6">
        <f>+'[1]4.EXPORTACIONES POR ENVASE'!D379/10000</f>
        <v>31.474599999999999</v>
      </c>
      <c r="H46" s="6">
        <f>+'[1]4.EXPORTACIONES POR ENVASE'!D391/10000</f>
        <v>25.407599999999999</v>
      </c>
      <c r="I46" s="6">
        <f>+'[1]4.EXPORTACIONES POR ENVASE'!D403/10000</f>
        <v>14.952400000000001</v>
      </c>
      <c r="J46" s="67">
        <f>+'[1]4.EXPORTACIONES POR ENVASE'!D415/10000</f>
        <v>19.666899999999998</v>
      </c>
      <c r="K46" s="37">
        <f>+'[1]4.EXPORTACIONES POR ENVASE'!D427/10000</f>
        <v>16.966200000000001</v>
      </c>
      <c r="L46" s="7">
        <f>+K46/J46-1</f>
        <v>-0.1373220995683101</v>
      </c>
      <c r="M46" s="2"/>
      <c r="N46" s="42" t="s">
        <v>1</v>
      </c>
      <c r="O46" s="6">
        <f>+SUM('[1]4.EXPORTACIONES POR ENVASE'!D308:D319)/10000</f>
        <v>253.63414</v>
      </c>
      <c r="P46" s="6">
        <f t="shared" ref="P46:V46" si="87">+SUM(C43:C46)+SUM(B47:B54)</f>
        <v>245.311195</v>
      </c>
      <c r="Q46" s="6">
        <f t="shared" si="87"/>
        <v>221.22549999999998</v>
      </c>
      <c r="R46" s="6">
        <f t="shared" si="87"/>
        <v>299.99019999999996</v>
      </c>
      <c r="S46" s="6">
        <f t="shared" si="87"/>
        <v>365.7448</v>
      </c>
      <c r="T46" s="6">
        <f t="shared" si="87"/>
        <v>360.92189999999999</v>
      </c>
      <c r="U46" s="6">
        <f t="shared" si="87"/>
        <v>315.56140000000005</v>
      </c>
      <c r="V46" s="6">
        <f t="shared" si="87"/>
        <v>241.90269999999998</v>
      </c>
      <c r="W46" s="67">
        <f t="shared" ref="W46" si="88">+SUM(J43:J46)+SUM(I47:I54)</f>
        <v>195.21569999999997</v>
      </c>
      <c r="X46" s="37">
        <f t="shared" ref="X46" si="89">+SUM(K43:K46)+SUM(J47:J54)</f>
        <v>205.12200000000001</v>
      </c>
      <c r="Y46" s="78">
        <f t="shared" ref="Y46:Y47" si="90">+X46/W46-1</f>
        <v>5.0745406235257029E-2</v>
      </c>
      <c r="Z46" s="7">
        <f t="shared" ref="Z46:Z47" si="91">+POWER(X46/S46,0.2)-1</f>
        <v>-0.10922746835088326</v>
      </c>
    </row>
    <row r="47" spans="1:26" x14ac:dyDescent="0.25">
      <c r="A47" s="42" t="s">
        <v>2</v>
      </c>
      <c r="B47" s="6">
        <f>+'[1]4.EXPORTACIONES POR ENVASE'!D320/10000</f>
        <v>23.404420000000002</v>
      </c>
      <c r="C47" s="6">
        <f>+'[1]4.EXPORTACIONES POR ENVASE'!D332/10000</f>
        <v>18.0334</v>
      </c>
      <c r="D47" s="6">
        <f>+'[1]4.EXPORTACIONES POR ENVASE'!D344/10000</f>
        <v>19.9084</v>
      </c>
      <c r="E47" s="6">
        <f>+'[1]4.EXPORTACIONES POR ENVASE'!D356/10000</f>
        <v>23.5566</v>
      </c>
      <c r="F47" s="6">
        <f>+'[1]4.EXPORTACIONES POR ENVASE'!D368/10000</f>
        <v>32.277700000000003</v>
      </c>
      <c r="G47" s="6">
        <f>+'[1]4.EXPORTACIONES POR ENVASE'!D380/10000</f>
        <v>31.051500000000001</v>
      </c>
      <c r="H47" s="6">
        <f>+'[1]4.EXPORTACIONES POR ENVASE'!D392/10000</f>
        <v>23.6815</v>
      </c>
      <c r="I47" s="6">
        <f>+'[1]4.EXPORTACIONES POR ENVASE'!D404/10000</f>
        <v>17.382000000000001</v>
      </c>
      <c r="J47" s="67">
        <f>+'[1]4.EXPORTACIONES POR ENVASE'!D416/10000</f>
        <v>18.101900000000001</v>
      </c>
      <c r="K47" s="37">
        <f>+'[1]4.EXPORTACIONES POR ENVASE'!D428/10000</f>
        <v>16.602599999999999</v>
      </c>
      <c r="L47" s="7">
        <f>+K47/J47-1</f>
        <v>-8.2825559747871869E-2</v>
      </c>
      <c r="M47" s="2"/>
      <c r="N47" s="42" t="s">
        <v>2</v>
      </c>
      <c r="O47" s="6">
        <f>+SUM('[1]4.EXPORTACIONES POR ENVASE'!D309:D320)/10000</f>
        <v>256.17040900000001</v>
      </c>
      <c r="P47" s="6">
        <f t="shared" ref="P47:W47" si="92">+SUM(C43:C47)+SUM(B48:B54)</f>
        <v>239.94017500000001</v>
      </c>
      <c r="Q47" s="6">
        <f t="shared" si="92"/>
        <v>223.10049999999998</v>
      </c>
      <c r="R47" s="6">
        <f t="shared" si="92"/>
        <v>303.63839999999999</v>
      </c>
      <c r="S47" s="6">
        <f t="shared" si="92"/>
        <v>374.46590000000003</v>
      </c>
      <c r="T47" s="6">
        <f t="shared" si="92"/>
        <v>359.69569999999999</v>
      </c>
      <c r="U47" s="6">
        <f t="shared" si="92"/>
        <v>308.19140000000004</v>
      </c>
      <c r="V47" s="6">
        <f t="shared" si="92"/>
        <v>235.60320000000002</v>
      </c>
      <c r="W47" s="67">
        <f t="shared" si="92"/>
        <v>195.93560000000002</v>
      </c>
      <c r="X47" s="37">
        <f t="shared" ref="X47" si="93">+SUM(K43:K47)+SUM(J48:J54)</f>
        <v>203.62270000000001</v>
      </c>
      <c r="Y47" s="78">
        <f t="shared" si="90"/>
        <v>3.9232788732624257E-2</v>
      </c>
      <c r="Z47" s="7">
        <f t="shared" si="91"/>
        <v>-0.11471565739437251</v>
      </c>
    </row>
    <row r="48" spans="1:26" x14ac:dyDescent="0.25">
      <c r="A48" s="42" t="s">
        <v>3</v>
      </c>
      <c r="B48" s="6">
        <f>+'[1]4.EXPORTACIONES POR ENVASE'!D321/10000</f>
        <v>19.591957000000001</v>
      </c>
      <c r="C48" s="6">
        <f>+'[1]4.EXPORTACIONES POR ENVASE'!D333/10000</f>
        <v>20.613900000000001</v>
      </c>
      <c r="D48" s="6">
        <f>+'[1]4.EXPORTACIONES POR ENVASE'!D345/10000</f>
        <v>17.308900000000001</v>
      </c>
      <c r="E48" s="6">
        <f>+'[1]4.EXPORTACIONES POR ENVASE'!D357/10000</f>
        <v>21.440100000000001</v>
      </c>
      <c r="F48" s="6">
        <f>+'[1]4.EXPORTACIONES POR ENVASE'!D369/10000</f>
        <v>29.3431</v>
      </c>
      <c r="G48" s="6">
        <f>+'[1]4.EXPORTACIONES POR ENVASE'!D381/10000</f>
        <v>31.606000000000002</v>
      </c>
      <c r="H48" s="6">
        <f>+'[1]4.EXPORTACIONES POR ENVASE'!D393/10000</f>
        <v>26.0809</v>
      </c>
      <c r="I48" s="6">
        <f>+'[1]4.EXPORTACIONES POR ENVASE'!D405/10000</f>
        <v>13.968299999999999</v>
      </c>
      <c r="J48" s="67">
        <f>+'[1]4.EXPORTACIONES POR ENVASE'!D417/10000</f>
        <v>12.4465</v>
      </c>
      <c r="K48" s="37"/>
      <c r="L48" s="7"/>
      <c r="M48" s="2"/>
      <c r="N48" s="42" t="s">
        <v>3</v>
      </c>
      <c r="O48" s="6">
        <f>+SUM('[1]4.EXPORTACIONES POR ENVASE'!D310:D321)/10000</f>
        <v>250.332538</v>
      </c>
      <c r="P48" s="6">
        <f t="shared" ref="P48:V48" si="94">+SUM(C43:C48)+SUM(B49:B54)</f>
        <v>240.962118</v>
      </c>
      <c r="Q48" s="6">
        <f t="shared" si="94"/>
        <v>219.79549999999998</v>
      </c>
      <c r="R48" s="6">
        <f t="shared" si="94"/>
        <v>307.76959999999997</v>
      </c>
      <c r="S48" s="6">
        <f t="shared" si="94"/>
        <v>382.36890000000005</v>
      </c>
      <c r="T48" s="6">
        <f t="shared" si="94"/>
        <v>361.95859999999999</v>
      </c>
      <c r="U48" s="6">
        <f t="shared" si="94"/>
        <v>302.66629999999998</v>
      </c>
      <c r="V48" s="6">
        <f t="shared" si="94"/>
        <v>223.49060000000003</v>
      </c>
      <c r="W48" s="67">
        <f t="shared" ref="W48" si="95">+SUM(J43:J48)+SUM(I49:I54)</f>
        <v>194.41380000000001</v>
      </c>
      <c r="X48" s="37"/>
      <c r="Y48" s="78"/>
      <c r="Z48" s="7"/>
    </row>
    <row r="49" spans="1:26" x14ac:dyDescent="0.25">
      <c r="A49" s="42" t="s">
        <v>4</v>
      </c>
      <c r="B49" s="6">
        <f>+'[1]4.EXPORTACIONES POR ENVASE'!D322/10000</f>
        <v>19.33878</v>
      </c>
      <c r="C49" s="6">
        <f>+'[1]4.EXPORTACIONES POR ENVASE'!D334/10000</f>
        <v>18.813400000000001</v>
      </c>
      <c r="D49" s="6">
        <f>+'[1]4.EXPORTACIONES POR ENVASE'!D346/10000</f>
        <v>24.0763</v>
      </c>
      <c r="E49" s="6">
        <f>+'[1]4.EXPORTACIONES POR ENVASE'!D358/10000</f>
        <v>25.656400000000001</v>
      </c>
      <c r="F49" s="6">
        <f>+'[1]4.EXPORTACIONES POR ENVASE'!D370/10000</f>
        <v>33.805300000000003</v>
      </c>
      <c r="G49" s="6">
        <f>+'[1]4.EXPORTACIONES POR ENVASE'!D382/10000</f>
        <v>27.228300000000001</v>
      </c>
      <c r="H49" s="6">
        <f>+'[1]4.EXPORTACIONES POR ENVASE'!D394/10000</f>
        <v>18.600300000000001</v>
      </c>
      <c r="I49" s="6">
        <f>+'[1]4.EXPORTACIONES POR ENVASE'!D406/10000</f>
        <v>16.593599999999999</v>
      </c>
      <c r="J49" s="67">
        <f>+'[1]4.EXPORTACIONES POR ENVASE'!D418/10000</f>
        <v>23.533899999999999</v>
      </c>
      <c r="K49" s="37"/>
      <c r="L49" s="7"/>
      <c r="M49" s="2"/>
      <c r="N49" s="42" t="s">
        <v>4</v>
      </c>
      <c r="O49" s="6">
        <f>+SUM('[1]4.EXPORTACIONES POR ENVASE'!D311:D322)/10000</f>
        <v>249.899958</v>
      </c>
      <c r="P49" s="6">
        <f t="shared" ref="P49:V49" si="96">+SUM(C43:C49)+SUM(B50:B54)</f>
        <v>240.43673800000002</v>
      </c>
      <c r="Q49" s="6">
        <f t="shared" si="96"/>
        <v>225.05840000000001</v>
      </c>
      <c r="R49" s="6">
        <f t="shared" si="96"/>
        <v>309.34969999999998</v>
      </c>
      <c r="S49" s="6">
        <f t="shared" si="96"/>
        <v>390.51780000000002</v>
      </c>
      <c r="T49" s="6">
        <f t="shared" si="96"/>
        <v>355.38159999999999</v>
      </c>
      <c r="U49" s="6">
        <f t="shared" si="96"/>
        <v>294.03829999999999</v>
      </c>
      <c r="V49" s="6">
        <f t="shared" si="96"/>
        <v>221.48390000000001</v>
      </c>
      <c r="W49" s="67">
        <f t="shared" ref="W49" si="97">+SUM(J43:J49)+SUM(I50:I54)</f>
        <v>201.35410000000002</v>
      </c>
      <c r="X49" s="37"/>
      <c r="Y49" s="78"/>
      <c r="Z49" s="7"/>
    </row>
    <row r="50" spans="1:26" x14ac:dyDescent="0.25">
      <c r="A50" s="42" t="s">
        <v>5</v>
      </c>
      <c r="B50" s="6">
        <f>+'[1]4.EXPORTACIONES POR ENVASE'!D323/10000</f>
        <v>28.804738</v>
      </c>
      <c r="C50" s="6">
        <f>+'[1]4.EXPORTACIONES POR ENVASE'!D335/10000</f>
        <v>24.105699999999999</v>
      </c>
      <c r="D50" s="6">
        <f>+'[1]4.EXPORTACIONES POR ENVASE'!D347/10000</f>
        <v>36.0443</v>
      </c>
      <c r="E50" s="6">
        <f>+'[1]4.EXPORTACIONES POR ENVASE'!D359/10000</f>
        <v>30.350899999999999</v>
      </c>
      <c r="F50" s="6">
        <f>+'[1]4.EXPORTACIONES POR ENVASE'!D371/10000</f>
        <v>32.834200000000003</v>
      </c>
      <c r="G50" s="6">
        <f>+'[1]4.EXPORTACIONES POR ENVASE'!D383/10000</f>
        <v>27.496600000000001</v>
      </c>
      <c r="H50" s="6">
        <f>+'[1]4.EXPORTACIONES POR ENVASE'!D395/10000</f>
        <v>25.3767</v>
      </c>
      <c r="I50" s="6">
        <f>+'[1]4.EXPORTACIONES POR ENVASE'!D407/10000</f>
        <v>16.385999999999999</v>
      </c>
      <c r="J50" s="67">
        <f>+'[1]4.EXPORTACIONES POR ENVASE'!D419/10000</f>
        <v>20.935099999999998</v>
      </c>
      <c r="K50" s="37"/>
      <c r="L50" s="7"/>
      <c r="M50" s="2"/>
      <c r="N50" s="42" t="s">
        <v>5</v>
      </c>
      <c r="O50" s="6">
        <f>+SUM('[1]4.EXPORTACIONES POR ENVASE'!D312:D323)/10000</f>
        <v>257.68260600000002</v>
      </c>
      <c r="P50" s="6">
        <f t="shared" ref="P50:V50" si="98">+SUM(C43:C50)+SUM(B51:B54)</f>
        <v>235.73770000000002</v>
      </c>
      <c r="Q50" s="6">
        <f t="shared" si="98"/>
        <v>236.99699999999999</v>
      </c>
      <c r="R50" s="6">
        <f t="shared" si="98"/>
        <v>303.65629999999999</v>
      </c>
      <c r="S50" s="6">
        <f t="shared" si="98"/>
        <v>393.00110000000006</v>
      </c>
      <c r="T50" s="6">
        <f t="shared" si="98"/>
        <v>350.04399999999998</v>
      </c>
      <c r="U50" s="6">
        <f t="shared" si="98"/>
        <v>291.91840000000002</v>
      </c>
      <c r="V50" s="6">
        <f t="shared" si="98"/>
        <v>212.4932</v>
      </c>
      <c r="W50" s="67">
        <f t="shared" ref="W50" si="99">+SUM(J43:J50)+SUM(I51:I54)</f>
        <v>205.90320000000003</v>
      </c>
      <c r="X50" s="37"/>
      <c r="Y50" s="78"/>
      <c r="Z50" s="7"/>
    </row>
    <row r="51" spans="1:26" x14ac:dyDescent="0.25">
      <c r="A51" s="42" t="s">
        <v>6</v>
      </c>
      <c r="B51" s="6">
        <f>+'[1]4.EXPORTACIONES POR ENVASE'!D324/10000</f>
        <v>21.806999999999999</v>
      </c>
      <c r="C51" s="6">
        <f>+'[1]4.EXPORTACIONES POR ENVASE'!D336/10000</f>
        <v>18.182400000000001</v>
      </c>
      <c r="D51" s="6">
        <f>+'[1]4.EXPORTACIONES POR ENVASE'!D348/10000</f>
        <v>32.392699999999998</v>
      </c>
      <c r="E51" s="6">
        <f>+'[1]4.EXPORTACIONES POR ENVASE'!D360/10000</f>
        <v>24.703199999999999</v>
      </c>
      <c r="F51" s="6">
        <f>+'[1]4.EXPORTACIONES POR ENVASE'!D372/10000</f>
        <v>31.705500000000001</v>
      </c>
      <c r="G51" s="6">
        <f>+'[1]4.EXPORTACIONES POR ENVASE'!D384/10000</f>
        <v>27.073499999999999</v>
      </c>
      <c r="H51" s="6">
        <f>+'[1]4.EXPORTACIONES POR ENVASE'!D396/10000</f>
        <v>23.989000000000001</v>
      </c>
      <c r="I51" s="6">
        <f>+'[1]4.EXPORTACIONES POR ENVASE'!D408/10000</f>
        <v>18.031600000000001</v>
      </c>
      <c r="J51" s="67">
        <f>+'[1]4.EXPORTACIONES POR ENVASE'!D420/10000</f>
        <v>17.152000000000001</v>
      </c>
      <c r="K51" s="37"/>
      <c r="L51" s="7"/>
      <c r="M51" s="2"/>
      <c r="N51" s="42" t="s">
        <v>6</v>
      </c>
      <c r="O51" s="6">
        <f>+SUM('[1]4.EXPORTACIONES POR ENVASE'!D313:D324)/10000</f>
        <v>257.65896200000003</v>
      </c>
      <c r="P51" s="6">
        <f t="shared" ref="P51:V51" si="100">+SUM(C43:C51)+SUM(B52:B54)</f>
        <v>232.11310000000003</v>
      </c>
      <c r="Q51" s="6">
        <f t="shared" si="100"/>
        <v>251.20729999999998</v>
      </c>
      <c r="R51" s="6">
        <f t="shared" si="100"/>
        <v>295.96679999999998</v>
      </c>
      <c r="S51" s="6">
        <f t="shared" si="100"/>
        <v>400.00340000000006</v>
      </c>
      <c r="T51" s="6">
        <f t="shared" si="100"/>
        <v>345.41199999999998</v>
      </c>
      <c r="U51" s="6">
        <f t="shared" si="100"/>
        <v>288.83389999999997</v>
      </c>
      <c r="V51" s="6">
        <f t="shared" si="100"/>
        <v>206.53579999999999</v>
      </c>
      <c r="W51" s="67">
        <f t="shared" ref="W51" si="101">+SUM(J43:J51)+SUM(I52:I54)</f>
        <v>205.02359999999999</v>
      </c>
      <c r="X51" s="37"/>
      <c r="Y51" s="78"/>
      <c r="Z51" s="7"/>
    </row>
    <row r="52" spans="1:26" x14ac:dyDescent="0.25">
      <c r="A52" s="42" t="s">
        <v>7</v>
      </c>
      <c r="B52" s="6">
        <f>+'[1]4.EXPORTACIONES POR ENVASE'!D325/10000</f>
        <v>23.025600000000001</v>
      </c>
      <c r="C52" s="6">
        <f>+'[1]4.EXPORTACIONES POR ENVASE'!D337/10000</f>
        <v>20.0336</v>
      </c>
      <c r="D52" s="6">
        <f>+'[1]4.EXPORTACIONES POR ENVASE'!D349/10000</f>
        <v>33.433300000000003</v>
      </c>
      <c r="E52" s="6">
        <f>+'[1]4.EXPORTACIONES POR ENVASE'!D361/10000</f>
        <v>31.363499999999998</v>
      </c>
      <c r="F52" s="6">
        <f>+'[1]4.EXPORTACIONES POR ENVASE'!D373/10000</f>
        <v>31.7974</v>
      </c>
      <c r="G52" s="6">
        <f>+'[1]4.EXPORTACIONES POR ENVASE'!D385/10000</f>
        <v>26.036000000000001</v>
      </c>
      <c r="H52" s="6">
        <f>+'[1]4.EXPORTACIONES POR ENVASE'!D397/10000</f>
        <v>20.2639</v>
      </c>
      <c r="I52" s="6">
        <f>+'[1]4.EXPORTACIONES POR ENVASE'!D409/10000</f>
        <v>17.849499999999999</v>
      </c>
      <c r="J52" s="67">
        <f>+'[1]4.EXPORTACIONES POR ENVASE'!D421/10000</f>
        <v>19.529499999999999</v>
      </c>
      <c r="K52" s="37"/>
      <c r="L52" s="7"/>
      <c r="M52" s="2"/>
      <c r="N52" s="42" t="s">
        <v>7</v>
      </c>
      <c r="O52" s="6">
        <f>+SUM('[1]4.EXPORTACIONES POR ENVASE'!D314:D325)/10000</f>
        <v>258.83050300000002</v>
      </c>
      <c r="P52" s="6">
        <f t="shared" ref="P52:V52" si="102">+SUM(C43:C52)+SUM(B53:B54)</f>
        <v>229.12110000000001</v>
      </c>
      <c r="Q52" s="6">
        <f t="shared" si="102"/>
        <v>264.60699999999997</v>
      </c>
      <c r="R52" s="6">
        <f t="shared" si="102"/>
        <v>293.89699999999999</v>
      </c>
      <c r="S52" s="6">
        <f t="shared" si="102"/>
        <v>400.43730000000005</v>
      </c>
      <c r="T52" s="6">
        <f t="shared" si="102"/>
        <v>339.6506</v>
      </c>
      <c r="U52" s="6">
        <f t="shared" si="102"/>
        <v>283.06180000000001</v>
      </c>
      <c r="V52" s="6">
        <f t="shared" si="102"/>
        <v>204.12139999999999</v>
      </c>
      <c r="W52" s="67">
        <f t="shared" ref="W52" si="103">+SUM(J43:J52)+SUM(I53:I54)</f>
        <v>206.70359999999999</v>
      </c>
      <c r="X52" s="37"/>
      <c r="Y52" s="78"/>
      <c r="Z52" s="7"/>
    </row>
    <row r="53" spans="1:26" x14ac:dyDescent="0.25">
      <c r="A53" s="42" t="s">
        <v>8</v>
      </c>
      <c r="B53" s="6">
        <f>+'[1]4.EXPORTACIONES POR ENVASE'!D326/10000</f>
        <v>18.2728</v>
      </c>
      <c r="C53" s="6">
        <f>+'[1]4.EXPORTACIONES POR ENVASE'!D338/10000</f>
        <v>17.385999999999999</v>
      </c>
      <c r="D53" s="6">
        <f>+'[1]4.EXPORTACIONES POR ENVASE'!D350/10000</f>
        <v>23.094899999999999</v>
      </c>
      <c r="E53" s="6">
        <f>+'[1]4.EXPORTACIONES POR ENVASE'!D362/10000</f>
        <v>26.610299999999999</v>
      </c>
      <c r="F53" s="6">
        <f>+'[1]4.EXPORTACIONES POR ENVASE'!D374/10000</f>
        <v>31.950199999999999</v>
      </c>
      <c r="G53" s="6">
        <f>+'[1]4.EXPORTACIONES POR ENVASE'!D386/10000</f>
        <v>28.712700000000002</v>
      </c>
      <c r="H53" s="6">
        <f>+'[1]4.EXPORTACIONES POR ENVASE'!D398/10000</f>
        <v>18.9221</v>
      </c>
      <c r="I53" s="6">
        <f>+'[1]4.EXPORTACIONES POR ENVASE'!D410/10000</f>
        <v>15.817600000000001</v>
      </c>
      <c r="J53" s="67">
        <f>+'[1]4.EXPORTACIONES POR ENVASE'!D422/10000</f>
        <v>17.5563</v>
      </c>
      <c r="K53" s="37"/>
      <c r="L53" s="7"/>
      <c r="M53" s="2"/>
      <c r="N53" s="42" t="s">
        <v>8</v>
      </c>
      <c r="O53" s="6">
        <f>+SUM('[1]4.EXPORTACIONES POR ENVASE'!D315:D326)/10000</f>
        <v>258.33740599999999</v>
      </c>
      <c r="P53" s="6">
        <f t="shared" ref="P53:V53" si="104">+SUM(C43:C53)+SUM(B54)</f>
        <v>228.23430000000002</v>
      </c>
      <c r="Q53" s="6">
        <f t="shared" si="104"/>
        <v>270.31589999999994</v>
      </c>
      <c r="R53" s="6">
        <f t="shared" si="104"/>
        <v>297.41239999999999</v>
      </c>
      <c r="S53" s="6">
        <f t="shared" si="104"/>
        <v>405.77720000000005</v>
      </c>
      <c r="T53" s="6">
        <f t="shared" si="104"/>
        <v>336.41309999999999</v>
      </c>
      <c r="U53" s="6">
        <f t="shared" si="104"/>
        <v>273.27120000000002</v>
      </c>
      <c r="V53" s="6">
        <f t="shared" si="104"/>
        <v>201.01689999999999</v>
      </c>
      <c r="W53" s="67">
        <f t="shared" ref="W53" si="105">+SUM(J43:J53)+SUM(I54)</f>
        <v>208.44229999999999</v>
      </c>
      <c r="X53" s="37"/>
      <c r="Y53" s="78"/>
      <c r="Z53" s="7"/>
    </row>
    <row r="54" spans="1:26" x14ac:dyDescent="0.25">
      <c r="A54" s="42" t="s">
        <v>9</v>
      </c>
      <c r="B54" s="6">
        <f>+'[1]4.EXPORTACIONES POR ENVASE'!D327/10000</f>
        <v>22.0443</v>
      </c>
      <c r="C54" s="6">
        <f>+'[1]4.EXPORTACIONES POR ENVASE'!D339/10000</f>
        <v>17.071899999999999</v>
      </c>
      <c r="D54" s="6">
        <f>+'[1]4.EXPORTACIONES POR ENVASE'!D351/10000</f>
        <v>22.113299999999999</v>
      </c>
      <c r="E54" s="6">
        <f>+'[1]4.EXPORTACIONES POR ENVASE'!D363/10000</f>
        <v>37.055700000000002</v>
      </c>
      <c r="F54" s="6">
        <f>+'[1]4.EXPORTACIONES POR ENVASE'!D375/10000</f>
        <v>26.125800000000002</v>
      </c>
      <c r="G54" s="6">
        <f>+'[1]4.EXPORTACIONES POR ENVASE'!D387/10000</f>
        <v>26.008400000000002</v>
      </c>
      <c r="H54" s="6">
        <f>+'[1]4.EXPORTACIONES POR ENVASE'!D399/10000</f>
        <v>17.625699999999998</v>
      </c>
      <c r="I54" s="6">
        <f>+'[1]4.EXPORTACIONES POR ENVASE'!D411/10000</f>
        <v>16.7453</v>
      </c>
      <c r="J54" s="67">
        <f>+'[1]4.EXPORTACIONES POR ENVASE'!D423/10000</f>
        <v>17.4129</v>
      </c>
      <c r="K54" s="37"/>
      <c r="L54" s="7"/>
      <c r="M54" s="2"/>
      <c r="N54" s="42" t="s">
        <v>9</v>
      </c>
      <c r="O54" s="6">
        <f>+SUM('[1]4.EXPORTACIONES POR ENVASE'!D316:D327)/10000</f>
        <v>259.80761100000001</v>
      </c>
      <c r="P54" s="6">
        <f t="shared" ref="P54:V54" si="106">+SUM(C43:C54)</f>
        <v>223.26190000000003</v>
      </c>
      <c r="Q54" s="6">
        <f t="shared" si="106"/>
        <v>275.35729999999995</v>
      </c>
      <c r="R54" s="6">
        <f t="shared" si="106"/>
        <v>312.35480000000001</v>
      </c>
      <c r="S54" s="6">
        <f t="shared" si="106"/>
        <v>394.84730000000008</v>
      </c>
      <c r="T54" s="6">
        <f t="shared" si="106"/>
        <v>336.29569999999995</v>
      </c>
      <c r="U54" s="6">
        <f t="shared" si="106"/>
        <v>264.88850000000002</v>
      </c>
      <c r="V54" s="6">
        <f t="shared" si="106"/>
        <v>200.13650000000001</v>
      </c>
      <c r="W54" s="67">
        <f t="shared" ref="W54" si="107">+SUM(J43:J54)</f>
        <v>209.10989999999998</v>
      </c>
      <c r="X54" s="37"/>
      <c r="Y54" s="78"/>
      <c r="Z54" s="7"/>
    </row>
    <row r="55" spans="1:26" ht="25.5" x14ac:dyDescent="0.25">
      <c r="A55" s="53" t="s">
        <v>13</v>
      </c>
      <c r="B55" s="54">
        <f>SUM(B43:B54)</f>
        <v>259.80761099999995</v>
      </c>
      <c r="C55" s="54">
        <f t="shared" ref="C55:G55" si="108">SUM(C43:C54)</f>
        <v>223.26190000000003</v>
      </c>
      <c r="D55" s="54">
        <f t="shared" si="108"/>
        <v>275.35729999999995</v>
      </c>
      <c r="E55" s="54">
        <f t="shared" si="108"/>
        <v>312.35480000000001</v>
      </c>
      <c r="F55" s="54">
        <f t="shared" si="108"/>
        <v>394.84730000000008</v>
      </c>
      <c r="G55" s="54">
        <f t="shared" si="108"/>
        <v>336.29569999999995</v>
      </c>
      <c r="H55" s="54">
        <f t="shared" ref="H55:I55" si="109">SUM(H43:H54)</f>
        <v>264.88850000000002</v>
      </c>
      <c r="I55" s="54">
        <f t="shared" si="109"/>
        <v>200.13650000000001</v>
      </c>
      <c r="J55" s="186">
        <f t="shared" ref="J55" si="110">SUM(J43:J54)</f>
        <v>209.10989999999998</v>
      </c>
      <c r="K55" s="186"/>
      <c r="L55" s="56"/>
      <c r="M55" s="3"/>
      <c r="N55" s="43" t="s">
        <v>14</v>
      </c>
      <c r="O55" s="46">
        <f>+SUM('[1]4.EXPORTACIONES POR ENVASE'!D317:D328)/10000</f>
        <v>260.89483100000001</v>
      </c>
      <c r="P55" s="46">
        <f>+AVERAGE(P43:P54)</f>
        <v>240.07511724999998</v>
      </c>
      <c r="Q55" s="46">
        <f t="shared" ref="Q55:X55" si="111">+AVERAGE(Q43:Q54)</f>
        <v>237.30848333333333</v>
      </c>
      <c r="R55" s="46">
        <f t="shared" si="111"/>
        <v>299.79055833333331</v>
      </c>
      <c r="S55" s="46">
        <f t="shared" si="111"/>
        <v>378.74486666666672</v>
      </c>
      <c r="T55" s="46">
        <f t="shared" si="111"/>
        <v>353.2435666666666</v>
      </c>
      <c r="U55" s="226">
        <f t="shared" si="111"/>
        <v>300.18065833333338</v>
      </c>
      <c r="V55" s="226">
        <f t="shared" si="111"/>
        <v>227.00514166666667</v>
      </c>
      <c r="W55" s="220">
        <f t="shared" si="111"/>
        <v>200.10455000000002</v>
      </c>
      <c r="X55" s="197">
        <f t="shared" si="111"/>
        <v>206.48473999999996</v>
      </c>
      <c r="Y55" s="79">
        <f>+X55/W55-1</f>
        <v>3.1884282491327465E-2</v>
      </c>
      <c r="Z55" s="75">
        <f>+POWER(X55/S55,0.2)-1</f>
        <v>-0.11425595502395247</v>
      </c>
    </row>
    <row r="56" spans="1:26" ht="26.25" thickBot="1" x14ac:dyDescent="0.3">
      <c r="A56" s="120" t="s">
        <v>12</v>
      </c>
      <c r="B56" s="121"/>
      <c r="C56" s="121">
        <f>+C55/B55-1</f>
        <v>-0.1406645127112921</v>
      </c>
      <c r="D56" s="121">
        <f t="shared" ref="D56:F56" si="112">+D55/C55-1</f>
        <v>0.23333761828596788</v>
      </c>
      <c r="E56" s="121">
        <f t="shared" si="112"/>
        <v>0.13436179102569668</v>
      </c>
      <c r="F56" s="121">
        <f t="shared" si="112"/>
        <v>0.26409871082499792</v>
      </c>
      <c r="G56" s="199">
        <f t="shared" ref="G56:J56" si="113">+G54/F54-1</f>
        <v>-4.4936422999487524E-3</v>
      </c>
      <c r="H56" s="124">
        <f t="shared" si="113"/>
        <v>-0.32230740837575567</v>
      </c>
      <c r="I56" s="199">
        <f t="shared" si="113"/>
        <v>-4.9949789228229124E-2</v>
      </c>
      <c r="J56" s="228">
        <f t="shared" si="113"/>
        <v>3.9867903232548851E-2</v>
      </c>
      <c r="K56" s="221"/>
      <c r="L56" s="122"/>
      <c r="M56" s="3"/>
      <c r="N56" s="45" t="s">
        <v>12</v>
      </c>
      <c r="O56" s="49"/>
      <c r="P56" s="50">
        <f>+P55/O55-1</f>
        <v>-7.9801173791749225E-2</v>
      </c>
      <c r="Q56" s="50">
        <f t="shared" ref="Q56:X56" si="114">+Q55/P55-1</f>
        <v>-1.1524034428714414E-2</v>
      </c>
      <c r="R56" s="50">
        <f t="shared" si="114"/>
        <v>0.26329473823417882</v>
      </c>
      <c r="S56" s="50">
        <f t="shared" si="114"/>
        <v>0.2633648930515855</v>
      </c>
      <c r="T56" s="50">
        <f t="shared" si="114"/>
        <v>-6.7331077578521525E-2</v>
      </c>
      <c r="U56" s="62">
        <f t="shared" si="114"/>
        <v>-0.15021620587192541</v>
      </c>
      <c r="V56" s="62">
        <f t="shared" si="114"/>
        <v>-0.24377159099108081</v>
      </c>
      <c r="W56" s="190">
        <f t="shared" si="114"/>
        <v>-0.11850212497022361</v>
      </c>
      <c r="X56" s="190">
        <f t="shared" si="114"/>
        <v>3.1884282491327465E-2</v>
      </c>
      <c r="Y56" s="73"/>
      <c r="Z56" s="52"/>
    </row>
    <row r="57" spans="1:26" ht="15.75" thickBot="1" x14ac:dyDescent="0.3"/>
    <row r="58" spans="1:26" ht="15.75" thickBot="1" x14ac:dyDescent="0.3">
      <c r="A58" s="335" t="s">
        <v>39</v>
      </c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7"/>
      <c r="M58" s="2"/>
      <c r="N58" s="335" t="s">
        <v>40</v>
      </c>
      <c r="O58" s="336"/>
      <c r="P58" s="336"/>
      <c r="Q58" s="336"/>
      <c r="R58" s="336"/>
      <c r="S58" s="336"/>
      <c r="T58" s="336"/>
      <c r="U58" s="336"/>
      <c r="V58" s="336"/>
      <c r="W58" s="336"/>
      <c r="X58" s="336"/>
      <c r="Y58" s="336"/>
      <c r="Z58" s="337"/>
    </row>
    <row r="59" spans="1:26" ht="51" x14ac:dyDescent="0.25">
      <c r="A59" s="86"/>
      <c r="B59" s="102">
        <v>2016</v>
      </c>
      <c r="C59" s="82">
        <f>+B59+1</f>
        <v>2017</v>
      </c>
      <c r="D59" s="82">
        <f t="shared" ref="D59" si="115">+C59+1</f>
        <v>2018</v>
      </c>
      <c r="E59" s="82">
        <f t="shared" ref="E59" si="116">+D59+1</f>
        <v>2019</v>
      </c>
      <c r="F59" s="82">
        <f t="shared" ref="F59" si="117">+E59+1</f>
        <v>2020</v>
      </c>
      <c r="G59" s="82">
        <f t="shared" ref="G59" si="118">+F59+1</f>
        <v>2021</v>
      </c>
      <c r="H59" s="82">
        <v>2022</v>
      </c>
      <c r="I59" s="82">
        <v>2023</v>
      </c>
      <c r="J59" s="82">
        <v>2024</v>
      </c>
      <c r="K59" s="102">
        <v>2025</v>
      </c>
      <c r="L59" s="88" t="s">
        <v>16</v>
      </c>
      <c r="M59" s="2"/>
      <c r="N59" s="86"/>
      <c r="O59" s="102">
        <v>2016</v>
      </c>
      <c r="P59" s="82">
        <f>+O59+1</f>
        <v>2017</v>
      </c>
      <c r="Q59" s="82">
        <f t="shared" ref="Q59" si="119">+P59+1</f>
        <v>2018</v>
      </c>
      <c r="R59" s="82">
        <f t="shared" ref="R59" si="120">+Q59+1</f>
        <v>2019</v>
      </c>
      <c r="S59" s="82">
        <f t="shared" ref="S59" si="121">+R59+1</f>
        <v>2020</v>
      </c>
      <c r="T59" s="82">
        <f t="shared" ref="T59" si="122">+S59+1</f>
        <v>2021</v>
      </c>
      <c r="U59" s="82">
        <v>2022</v>
      </c>
      <c r="V59" s="82">
        <v>2023</v>
      </c>
      <c r="W59" s="103">
        <v>2024</v>
      </c>
      <c r="X59" s="87">
        <v>2025</v>
      </c>
      <c r="Y59" s="116" t="s">
        <v>16</v>
      </c>
      <c r="Z59" s="112" t="s">
        <v>21</v>
      </c>
    </row>
    <row r="60" spans="1:26" x14ac:dyDescent="0.25">
      <c r="A60" s="89" t="s">
        <v>10</v>
      </c>
      <c r="B60" s="104">
        <f>+'[1]4.EXPORTACIONES POR ENVASE'!E316/1000</f>
        <v>48.462019999999995</v>
      </c>
      <c r="C60" s="6">
        <f>+'[1]4.EXPORTACIONES POR ENVASE'!E328/1000</f>
        <v>54.481000000000002</v>
      </c>
      <c r="D60" s="6">
        <f>+'[1]4.EXPORTACIONES POR ENVASE'!E340/1000</f>
        <v>53.701999999999998</v>
      </c>
      <c r="E60" s="6">
        <f>+'[1]4.EXPORTACIONES POR ENVASE'!E352/1000</f>
        <v>55.347000000000001</v>
      </c>
      <c r="F60" s="6">
        <f>+'[1]4.EXPORTACIONES POR ENVASE'!E364/1000</f>
        <v>52.929000000000002</v>
      </c>
      <c r="G60" s="6">
        <f>+'[1]4.EXPORTACIONES POR ENVASE'!E376/1000</f>
        <v>52.927999999999997</v>
      </c>
      <c r="H60" s="6">
        <f>+'[1]4.EXPORTACIONES POR ENVASE'!E388/1000</f>
        <v>45.603999999999999</v>
      </c>
      <c r="I60" s="6">
        <f>+'[1]4.EXPORTACIONES POR ENVASE'!E400/1000</f>
        <v>51.210999999999999</v>
      </c>
      <c r="J60" s="6">
        <f>+'[1]4.EXPORTACIONES POR ENVASE'!E412/1000</f>
        <v>39.503999999999998</v>
      </c>
      <c r="K60" s="104">
        <f>+'[1]4.EXPORTACIONES POR ENVASE'!E424/1000</f>
        <v>36.603999999999999</v>
      </c>
      <c r="L60" s="91">
        <f>+K60/J60-1</f>
        <v>-7.3410287565816135E-2</v>
      </c>
      <c r="M60" s="2"/>
      <c r="N60" s="89" t="s">
        <v>10</v>
      </c>
      <c r="O60" s="104">
        <f>+SUM('[1]4.EXPORTACIONES POR ENVASE'!E305:E316)/1000</f>
        <v>750.39958000000013</v>
      </c>
      <c r="P60" s="6">
        <f>+SUM(C60)+SUM(B61:B71)</f>
        <v>777.51700000000005</v>
      </c>
      <c r="Q60" s="6">
        <f t="shared" ref="Q60" si="123">+SUM(D60)+SUM(C61:C71)</f>
        <v>763.17699999999991</v>
      </c>
      <c r="R60" s="6">
        <f t="shared" ref="R60" si="124">+SUM(E60)+SUM(D61:D71)</f>
        <v>755.69799999999998</v>
      </c>
      <c r="S60" s="6">
        <f t="shared" ref="S60" si="125">+SUM(F60)+SUM(E61:E71)</f>
        <v>729.39599999999984</v>
      </c>
      <c r="T60" s="6">
        <f>+SUM(G60)+SUM(F61:F71)</f>
        <v>705.26599999999996</v>
      </c>
      <c r="U60" s="6">
        <f>+SUM(H60)+SUM(G61:G71)</f>
        <v>815.27400000000011</v>
      </c>
      <c r="V60" s="6">
        <f>+SUM(I60)+SUM(H61:H71)</f>
        <v>773</v>
      </c>
      <c r="W60" s="105">
        <f>+SUM(J60)+SUM(I61:I71)</f>
        <v>630.71600000000001</v>
      </c>
      <c r="X60" s="90">
        <f>+SUM(K60)+SUM(J61:J71)</f>
        <v>663.28200000000004</v>
      </c>
      <c r="Y60" s="117">
        <f>+X60/W60-1</f>
        <v>5.1633381743922735E-2</v>
      </c>
      <c r="Z60" s="113">
        <f>+POWER(X60/S60,0.2)-1</f>
        <v>-1.8823886491412645E-2</v>
      </c>
    </row>
    <row r="61" spans="1:26" x14ac:dyDescent="0.25">
      <c r="A61" s="89" t="s">
        <v>11</v>
      </c>
      <c r="B61" s="104">
        <f>+'[1]4.EXPORTACIONES POR ENVASE'!E317/1000</f>
        <v>52.609000000000002</v>
      </c>
      <c r="C61" s="6">
        <f>+'[1]4.EXPORTACIONES POR ENVASE'!E329/1000</f>
        <v>43.704000000000001</v>
      </c>
      <c r="D61" s="6">
        <f>+'[1]4.EXPORTACIONES POR ENVASE'!E341/1000</f>
        <v>50.152000000000001</v>
      </c>
      <c r="E61" s="6">
        <f>+'[1]4.EXPORTACIONES POR ENVASE'!E353/1000</f>
        <v>53.116</v>
      </c>
      <c r="F61" s="6">
        <f>+'[1]4.EXPORTACIONES POR ENVASE'!E365/1000</f>
        <v>49.316000000000003</v>
      </c>
      <c r="G61" s="6">
        <f>+'[1]4.EXPORTACIONES POR ENVASE'!E377/1000</f>
        <v>57.831000000000003</v>
      </c>
      <c r="H61" s="6">
        <f>+'[1]4.EXPORTACIONES POR ENVASE'!E389/1000</f>
        <v>58.273000000000003</v>
      </c>
      <c r="I61" s="6">
        <f>+'[1]4.EXPORTACIONES POR ENVASE'!E401/1000</f>
        <v>45.956000000000003</v>
      </c>
      <c r="J61" s="6">
        <f>+'[1]4.EXPORTACIONES POR ENVASE'!E413/1000</f>
        <v>44.29</v>
      </c>
      <c r="K61" s="104">
        <f>+'[1]4.EXPORTACIONES POR ENVASE'!E425/1000</f>
        <v>46.526000000000003</v>
      </c>
      <c r="L61" s="91">
        <f>+K61/J61-1</f>
        <v>5.048543689320395E-2</v>
      </c>
      <c r="M61" s="2"/>
      <c r="N61" s="89" t="s">
        <v>11</v>
      </c>
      <c r="O61" s="104">
        <f>+SUM('[1]4.EXPORTACIONES POR ENVASE'!E306:E317)/1000</f>
        <v>748.83947000000012</v>
      </c>
      <c r="P61" s="6">
        <f>+SUM(C60:C61)+SUM(B62:B71)</f>
        <v>768.61200000000008</v>
      </c>
      <c r="Q61" s="6">
        <f t="shared" ref="Q61" si="126">+SUM(D60:D61)+SUM(C62:C71)</f>
        <v>769.625</v>
      </c>
      <c r="R61" s="6">
        <f t="shared" ref="R61" si="127">+SUM(E60:E61)+SUM(D62:D71)</f>
        <v>758.66199999999992</v>
      </c>
      <c r="S61" s="6">
        <f t="shared" ref="S61" si="128">+SUM(F60:F61)+SUM(E62:E71)</f>
        <v>725.59599999999989</v>
      </c>
      <c r="T61" s="6">
        <f>+SUM(G60:G61)+SUM(F62:F71)</f>
        <v>713.78099999999995</v>
      </c>
      <c r="U61" s="6">
        <f>+SUM(H60:H61)+SUM(G62:G71)</f>
        <v>815.71600000000012</v>
      </c>
      <c r="V61" s="6">
        <f t="shared" ref="V61" si="129">+SUM(I60:I61)+SUM(H62:H71)</f>
        <v>760.68300000000011</v>
      </c>
      <c r="W61" s="105">
        <f t="shared" ref="W61" si="130">+SUM(J60:J61)+SUM(I62:I71)</f>
        <v>629.05000000000007</v>
      </c>
      <c r="X61" s="90">
        <f t="shared" ref="X61" si="131">+SUM(K60:K61)+SUM(J62:J71)</f>
        <v>665.51799999999992</v>
      </c>
      <c r="Y61" s="117">
        <f>+X61/W61-1</f>
        <v>5.7973134091089396E-2</v>
      </c>
      <c r="Z61" s="113">
        <f>+POWER(X61/S61,0.2)-1</f>
        <v>-1.7137002393641687E-2</v>
      </c>
    </row>
    <row r="62" spans="1:26" x14ac:dyDescent="0.25">
      <c r="A62" s="89" t="s">
        <v>0</v>
      </c>
      <c r="B62" s="104">
        <f>+'[1]4.EXPORTACIONES POR ENVASE'!E318/1000</f>
        <v>65.137</v>
      </c>
      <c r="C62" s="6">
        <f>+'[1]4.EXPORTACIONES POR ENVASE'!E330/1000</f>
        <v>65.403000000000006</v>
      </c>
      <c r="D62" s="6">
        <f>+'[1]4.EXPORTACIONES POR ENVASE'!E342/1000</f>
        <v>63.695999999999998</v>
      </c>
      <c r="E62" s="6">
        <f>+'[1]4.EXPORTACIONES POR ENVASE'!E354/1000</f>
        <v>57.857999999999997</v>
      </c>
      <c r="F62" s="6">
        <f>+'[1]4.EXPORTACIONES POR ENVASE'!E366/1000</f>
        <v>52.344999999999999</v>
      </c>
      <c r="G62" s="6">
        <f>+'[1]4.EXPORTACIONES POR ENVASE'!E378/1000</f>
        <v>68.763999999999996</v>
      </c>
      <c r="H62" s="6">
        <f>+'[1]4.EXPORTACIONES POR ENVASE'!E390/1000</f>
        <v>67.010000000000005</v>
      </c>
      <c r="I62" s="6">
        <f>+'[1]4.EXPORTACIONES POR ENVASE'!E402/1000</f>
        <v>59.475000000000001</v>
      </c>
      <c r="J62" s="6">
        <f>+'[1]4.EXPORTACIONES POR ENVASE'!E414/1000</f>
        <v>49.225000000000001</v>
      </c>
      <c r="K62" s="104">
        <f>+'[1]4.EXPORTACIONES POR ENVASE'!E426/1000</f>
        <v>49.171999999999997</v>
      </c>
      <c r="L62" s="91">
        <f>+K62/J62-1</f>
        <v>-1.076688674454096E-3</v>
      </c>
      <c r="M62" s="2"/>
      <c r="N62" s="89" t="s">
        <v>0</v>
      </c>
      <c r="O62" s="104">
        <f>+SUM('[1]4.EXPORTACIONES POR ENVASE'!E307:E318)/1000</f>
        <v>746.88753999999994</v>
      </c>
      <c r="P62" s="6">
        <f>+SUM(C60:C62)+SUM(B63:B71)</f>
        <v>768.87800000000016</v>
      </c>
      <c r="Q62" s="6">
        <f t="shared" ref="Q62" si="132">+SUM(D60:D62)+SUM(C63:C71)</f>
        <v>767.91799999999989</v>
      </c>
      <c r="R62" s="6">
        <f t="shared" ref="R62" si="133">+SUM(E60:E62)+SUM(D63:D71)</f>
        <v>752.82400000000007</v>
      </c>
      <c r="S62" s="6">
        <f t="shared" ref="S62" si="134">+SUM(F60:F62)+SUM(E63:E71)</f>
        <v>720.08300000000008</v>
      </c>
      <c r="T62" s="6">
        <f t="shared" ref="T62" si="135">+SUM(G60:G62)+SUM(F63:F71)</f>
        <v>730.19999999999993</v>
      </c>
      <c r="U62" s="6">
        <f>+SUM(H60:H62)+SUM(G63:G71)</f>
        <v>813.96199999999999</v>
      </c>
      <c r="V62" s="6">
        <f t="shared" ref="V62" si="136">+SUM(I60:I62)+SUM(H63:H71)</f>
        <v>753.14799999999991</v>
      </c>
      <c r="W62" s="67">
        <f t="shared" ref="W62" si="137">+SUM(J60:J62)+SUM(I63:I71)</f>
        <v>618.79999999999995</v>
      </c>
      <c r="X62" s="37">
        <f t="shared" ref="X62" si="138">+SUM(K60:K62)+SUM(J63:J71)</f>
        <v>665.46500000000003</v>
      </c>
      <c r="Y62" s="78">
        <f>+X62/W62-1</f>
        <v>7.5412087912088088E-2</v>
      </c>
      <c r="Z62" s="7">
        <f>+POWER(X62/S62,0.2)-1</f>
        <v>-1.5652297105539392E-2</v>
      </c>
    </row>
    <row r="63" spans="1:26" x14ac:dyDescent="0.25">
      <c r="A63" s="89" t="s">
        <v>1</v>
      </c>
      <c r="B63" s="104">
        <f>+'[1]4.EXPORTACIONES POR ENVASE'!E319/1000</f>
        <v>69.844279999999998</v>
      </c>
      <c r="C63" s="6">
        <f>+'[1]4.EXPORTACIONES POR ENVASE'!E331/1000</f>
        <v>60.719000000000001</v>
      </c>
      <c r="D63" s="6">
        <f>+'[1]4.EXPORTACIONES POR ENVASE'!E343/1000</f>
        <v>57.783999999999999</v>
      </c>
      <c r="E63" s="6">
        <f>+'[1]4.EXPORTACIONES POR ENVASE'!E355/1000</f>
        <v>63.976999999999997</v>
      </c>
      <c r="F63" s="6">
        <f>+'[1]4.EXPORTACIONES POR ENVASE'!E367/1000</f>
        <v>60.994</v>
      </c>
      <c r="G63" s="6">
        <f>+'[1]4.EXPORTACIONES POR ENVASE'!E379/1000</f>
        <v>65.203000000000003</v>
      </c>
      <c r="H63" s="6">
        <f>+'[1]4.EXPORTACIONES POR ENVASE'!E391/1000</f>
        <v>66.632999999999996</v>
      </c>
      <c r="I63" s="6">
        <f>+'[1]4.EXPORTACIONES POR ENVASE'!E403/1000</f>
        <v>47.415999999999997</v>
      </c>
      <c r="J63" s="6">
        <f>+'[1]4.EXPORTACIONES POR ENVASE'!E415/1000</f>
        <v>60.078000000000003</v>
      </c>
      <c r="K63" s="104">
        <f>+'[1]4.EXPORTACIONES POR ENVASE'!E427/1000</f>
        <v>55.439</v>
      </c>
      <c r="L63" s="91">
        <f t="shared" ref="L63:L64" si="139">+K63/J63-1</f>
        <v>-7.7216285495522508E-2</v>
      </c>
      <c r="M63" s="2"/>
      <c r="N63" s="89" t="s">
        <v>1</v>
      </c>
      <c r="O63" s="104">
        <f>+SUM('[1]4.EXPORTACIONES POR ENVASE'!E308:E319)/1000</f>
        <v>748.47762</v>
      </c>
      <c r="P63" s="6">
        <f>+SUM(C60:C63)+SUM(B64:B71)</f>
        <v>759.75271999999995</v>
      </c>
      <c r="Q63" s="6">
        <f t="shared" ref="Q63" si="140">+SUM(D60:D63)+SUM(C64:C71)</f>
        <v>764.98299999999995</v>
      </c>
      <c r="R63" s="6">
        <f t="shared" ref="R63" si="141">+SUM(E60:E63)+SUM(D64:D71)</f>
        <v>759.01700000000005</v>
      </c>
      <c r="S63" s="6">
        <f t="shared" ref="S63" si="142">+SUM(F60:F63)+SUM(E64:E71)</f>
        <v>717.09999999999991</v>
      </c>
      <c r="T63" s="6">
        <f t="shared" ref="T63" si="143">+SUM(G60:G63)+SUM(F64:F71)</f>
        <v>734.40899999999999</v>
      </c>
      <c r="U63" s="6">
        <f>+SUM(H60:H63)+SUM(G64:G71)</f>
        <v>815.39199999999994</v>
      </c>
      <c r="V63" s="6">
        <f t="shared" ref="V63" si="144">+SUM(I60:I63)+SUM(H64:H71)</f>
        <v>733.93100000000004</v>
      </c>
      <c r="W63" s="105">
        <f t="shared" ref="W63:X63" si="145">+SUM(J60:J63)+SUM(I64:I71)</f>
        <v>631.46199999999999</v>
      </c>
      <c r="X63" s="90">
        <f t="shared" si="145"/>
        <v>660.82599999999991</v>
      </c>
      <c r="Y63" s="78">
        <f>+X63/W63-1</f>
        <v>4.6501610548219663E-2</v>
      </c>
      <c r="Z63" s="7">
        <f>+POWER(X63/S63,0.2)-1</f>
        <v>-1.621209281580771E-2</v>
      </c>
    </row>
    <row r="64" spans="1:26" x14ac:dyDescent="0.25">
      <c r="A64" s="89" t="s">
        <v>2</v>
      </c>
      <c r="B64" s="104">
        <f>+'[1]4.EXPORTACIONES POR ENVASE'!E320/1000</f>
        <v>68.087999999999994</v>
      </c>
      <c r="C64" s="6">
        <f>+'[1]4.EXPORTACIONES POR ENVASE'!E332/1000</f>
        <v>66.643000000000001</v>
      </c>
      <c r="D64" s="6">
        <f>+'[1]4.EXPORTACIONES POR ENVASE'!E344/1000</f>
        <v>66.608000000000004</v>
      </c>
      <c r="E64" s="6">
        <f>+'[1]4.EXPORTACIONES POR ENVASE'!E356/1000</f>
        <v>69.263000000000005</v>
      </c>
      <c r="F64" s="6">
        <f>+'[1]4.EXPORTACIONES POR ENVASE'!E368/1000</f>
        <v>55.177999999999997</v>
      </c>
      <c r="G64" s="6">
        <f>+'[1]4.EXPORTACIONES POR ENVASE'!E380/1000</f>
        <v>67.855000000000004</v>
      </c>
      <c r="H64" s="6">
        <f>+'[1]4.EXPORTACIONES POR ENVASE'!E392/1000</f>
        <v>74.046999999999997</v>
      </c>
      <c r="I64" s="6">
        <f>+'[1]4.EXPORTACIONES POR ENVASE'!E404/1000</f>
        <v>56.148000000000003</v>
      </c>
      <c r="J64" s="6">
        <f>+'[1]4.EXPORTACIONES POR ENVASE'!E416/1000</f>
        <v>59.825000000000003</v>
      </c>
      <c r="K64" s="104">
        <f>+'[1]4.EXPORTACIONES POR ENVASE'!E428/1000</f>
        <v>55.215000000000003</v>
      </c>
      <c r="L64" s="91">
        <f t="shared" si="139"/>
        <v>-7.7058086084412891E-2</v>
      </c>
      <c r="M64" s="2"/>
      <c r="N64" s="89" t="s">
        <v>2</v>
      </c>
      <c r="O64" s="104">
        <f>+SUM('[1]4.EXPORTACIONES POR ENVASE'!E309:E320)/1000</f>
        <v>757.84892000000002</v>
      </c>
      <c r="P64" s="6">
        <f>+SUM(C60:C64)+SUM(B65:B71)</f>
        <v>758.30772000000002</v>
      </c>
      <c r="Q64" s="6">
        <f t="shared" ref="Q64" si="146">+SUM(D60:D64)+SUM(C65:C71)</f>
        <v>764.94799999999998</v>
      </c>
      <c r="R64" s="6">
        <f t="shared" ref="R64" si="147">+SUM(E60:E64)+SUM(D65:D71)</f>
        <v>761.67200000000003</v>
      </c>
      <c r="S64" s="6">
        <f t="shared" ref="S64" si="148">+SUM(F60:F64)+SUM(E65:E71)</f>
        <v>703.0150000000001</v>
      </c>
      <c r="T64" s="6">
        <f t="shared" ref="T64" si="149">+SUM(G60:G64)+SUM(F65:F71)</f>
        <v>747.08600000000001</v>
      </c>
      <c r="U64" s="6">
        <f>+SUM(H60:H64)+SUM(G65:G71)</f>
        <v>821.58400000000006</v>
      </c>
      <c r="V64" s="6">
        <f t="shared" ref="V64" si="150">+SUM(I60:I64)+SUM(H65:H71)</f>
        <v>716.03200000000004</v>
      </c>
      <c r="W64" s="105">
        <f t="shared" ref="W64" si="151">+SUM(J60:J64)+SUM(I65:I71)</f>
        <v>635.1389999999999</v>
      </c>
      <c r="X64" s="90">
        <f t="shared" ref="X64" si="152">+SUM(K60:K64)+SUM(J65:J71)</f>
        <v>656.21600000000001</v>
      </c>
      <c r="Y64" s="117">
        <f t="shared" ref="Y64" si="153">+X64/W64-1</f>
        <v>3.3184861896372375E-2</v>
      </c>
      <c r="Z64" s="113">
        <f t="shared" ref="Z64" si="154">+POWER(X64/S64,0.2)-1</f>
        <v>-1.3683167770805138E-2</v>
      </c>
    </row>
    <row r="65" spans="1:26" x14ac:dyDescent="0.25">
      <c r="A65" s="89" t="s">
        <v>3</v>
      </c>
      <c r="B65" s="104">
        <f>+'[1]4.EXPORTACIONES POR ENVASE'!E321/1000</f>
        <v>57.420720000000003</v>
      </c>
      <c r="C65" s="6">
        <f>+'[1]4.EXPORTACIONES POR ENVASE'!E333/1000</f>
        <v>66.965000000000003</v>
      </c>
      <c r="D65" s="6">
        <f>+'[1]4.EXPORTACIONES POR ENVASE'!E345/1000</f>
        <v>60.079000000000001</v>
      </c>
      <c r="E65" s="6">
        <f>+'[1]4.EXPORTACIONES POR ENVASE'!E357/1000</f>
        <v>55.506999999999998</v>
      </c>
      <c r="F65" s="6">
        <f>+'[1]4.EXPORTACIONES POR ENVASE'!E369/1000</f>
        <v>52.593000000000004</v>
      </c>
      <c r="G65" s="6">
        <f>+'[1]4.EXPORTACIONES POR ENVASE'!E381/1000</f>
        <v>78.813999999999993</v>
      </c>
      <c r="H65" s="6">
        <f>+'[1]4.EXPORTACIONES POR ENVASE'!E393/1000</f>
        <v>77.027000000000001</v>
      </c>
      <c r="I65" s="6">
        <f>+'[1]4.EXPORTACIONES POR ENVASE'!E405/1000</f>
        <v>52.673999999999999</v>
      </c>
      <c r="J65" s="6">
        <f>+'[1]4.EXPORTACIONES POR ENVASE'!E417/1000</f>
        <v>45.591000000000001</v>
      </c>
      <c r="K65" s="104"/>
      <c r="L65" s="91"/>
      <c r="M65" s="2"/>
      <c r="N65" s="89" t="s">
        <v>3</v>
      </c>
      <c r="O65" s="104">
        <f>+SUM('[1]4.EXPORTACIONES POR ENVASE'!E310:E321)/1000</f>
        <v>742.31695999999999</v>
      </c>
      <c r="P65" s="6">
        <f>+SUM(C60:C65)+SUM(B66:B71)</f>
        <v>767.85200000000009</v>
      </c>
      <c r="Q65" s="6">
        <f t="shared" ref="Q65" si="155">+SUM(D60:D65)+SUM(C66:C71)</f>
        <v>758.0619999999999</v>
      </c>
      <c r="R65" s="6">
        <f t="shared" ref="R65" si="156">+SUM(E60:E65)+SUM(D66:D71)</f>
        <v>757.10000000000014</v>
      </c>
      <c r="S65" s="6">
        <f t="shared" ref="S65" si="157">+SUM(F60:F65)+SUM(E66:E71)</f>
        <v>700.101</v>
      </c>
      <c r="T65" s="6">
        <f>+SUM(G60:G65)+SUM(F66:F71)</f>
        <v>773.30700000000002</v>
      </c>
      <c r="U65" s="6">
        <f>+SUM(H60:H65)+SUM(G66:G71)</f>
        <v>819.79700000000003</v>
      </c>
      <c r="V65" s="6">
        <f t="shared" ref="V65" si="158">+SUM(I60:I65)+SUM(H66:H71)</f>
        <v>691.67900000000009</v>
      </c>
      <c r="W65" s="105">
        <f t="shared" ref="W65" si="159">+SUM(J60:J65)+SUM(I66:I71)</f>
        <v>628.05600000000004</v>
      </c>
      <c r="X65" s="105"/>
      <c r="Y65" s="117"/>
      <c r="Z65" s="113"/>
    </row>
    <row r="66" spans="1:26" x14ac:dyDescent="0.25">
      <c r="A66" s="89" t="s">
        <v>4</v>
      </c>
      <c r="B66" s="104">
        <f>+'[1]4.EXPORTACIONES POR ENVASE'!E322/1000</f>
        <v>58.302999999999997</v>
      </c>
      <c r="C66" s="6">
        <f>+'[1]4.EXPORTACIONES POR ENVASE'!E334/1000</f>
        <v>65.509</v>
      </c>
      <c r="D66" s="6">
        <f>+'[1]4.EXPORTACIONES POR ENVASE'!E346/1000</f>
        <v>73.295000000000002</v>
      </c>
      <c r="E66" s="6">
        <f>+'[1]4.EXPORTACIONES POR ENVASE'!E358/1000</f>
        <v>66.186000000000007</v>
      </c>
      <c r="F66" s="6">
        <f>+'[1]4.EXPORTACIONES POR ENVASE'!E370/1000</f>
        <v>70.233999999999995</v>
      </c>
      <c r="G66" s="6">
        <f>+'[1]4.EXPORTACIONES POR ENVASE'!E382/1000</f>
        <v>75.412000000000006</v>
      </c>
      <c r="H66" s="6">
        <f>+'[1]4.EXPORTACIONES POR ENVASE'!E394/1000</f>
        <v>58.61</v>
      </c>
      <c r="I66" s="6">
        <f>+'[1]4.EXPORTACIONES POR ENVASE'!E406/1000</f>
        <v>55.402000000000001</v>
      </c>
      <c r="J66" s="6">
        <f>+'[1]4.EXPORTACIONES POR ENVASE'!E418/1000</f>
        <v>75.503</v>
      </c>
      <c r="K66" s="104"/>
      <c r="L66" s="91"/>
      <c r="M66" s="2"/>
      <c r="N66" s="89" t="s">
        <v>4</v>
      </c>
      <c r="O66" s="104">
        <f>+SUM('[1]4.EXPORTACIONES POR ENVASE'!E311:E322)/1000</f>
        <v>735.74374</v>
      </c>
      <c r="P66" s="6">
        <f t="shared" ref="P66:U66" si="160">+SUM(C60:C66)+SUM(B67:B71)</f>
        <v>775.05800000000011</v>
      </c>
      <c r="Q66" s="6">
        <f t="shared" si="160"/>
        <v>765.84799999999996</v>
      </c>
      <c r="R66" s="6">
        <f t="shared" si="160"/>
        <v>749.99099999999999</v>
      </c>
      <c r="S66" s="6">
        <f t="shared" si="160"/>
        <v>704.149</v>
      </c>
      <c r="T66" s="6">
        <f t="shared" si="160"/>
        <v>778.48500000000001</v>
      </c>
      <c r="U66" s="6">
        <f t="shared" si="160"/>
        <v>802.99499999999989</v>
      </c>
      <c r="V66" s="6">
        <f t="shared" ref="V66" si="161">+SUM(I60:I66)+SUM(H67:H71)</f>
        <v>688.471</v>
      </c>
      <c r="W66" s="105">
        <f t="shared" ref="W66" si="162">+SUM(J60:J66)+SUM(I67:I71)</f>
        <v>648.15700000000004</v>
      </c>
      <c r="X66" s="90"/>
      <c r="Y66" s="117"/>
      <c r="Z66" s="113"/>
    </row>
    <row r="67" spans="1:26" x14ac:dyDescent="0.25">
      <c r="A67" s="89" t="s">
        <v>5</v>
      </c>
      <c r="B67" s="104">
        <f>+'[1]4.EXPORTACIONES POR ENVASE'!E323/1000</f>
        <v>86.543999999999997</v>
      </c>
      <c r="C67" s="6">
        <f>+'[1]4.EXPORTACIONES POR ENVASE'!E335/1000</f>
        <v>81.596999999999994</v>
      </c>
      <c r="D67" s="6">
        <f>+'[1]4.EXPORTACIONES POR ENVASE'!E347/1000</f>
        <v>83.495000000000005</v>
      </c>
      <c r="E67" s="6">
        <f>+'[1]4.EXPORTACIONES POR ENVASE'!E359/1000</f>
        <v>77.358999999999995</v>
      </c>
      <c r="F67" s="6">
        <f>+'[1]4.EXPORTACIONES POR ENVASE'!E371/1000</f>
        <v>63.46</v>
      </c>
      <c r="G67" s="6">
        <f>+'[1]4.EXPORTACIONES POR ENVASE'!E383/1000</f>
        <v>72.984999999999999</v>
      </c>
      <c r="H67" s="6">
        <f>+'[1]4.EXPORTACIONES POR ENVASE'!E395/1000</f>
        <v>83.531000000000006</v>
      </c>
      <c r="I67" s="6">
        <f>+'[1]4.EXPORTACIONES POR ENVASE'!E407/1000</f>
        <v>59.165999999999997</v>
      </c>
      <c r="J67" s="6">
        <f>+'[1]4.EXPORTACIONES POR ENVASE'!E419/1000</f>
        <v>68.665000000000006</v>
      </c>
      <c r="K67" s="104"/>
      <c r="L67" s="91"/>
      <c r="M67" s="2"/>
      <c r="N67" s="89" t="s">
        <v>5</v>
      </c>
      <c r="O67" s="104">
        <f>+SUM('[1]4.EXPORTACIONES POR ENVASE'!E312:E323)/1000</f>
        <v>756.88016999999991</v>
      </c>
      <c r="P67" s="6">
        <f>+SUM(C60:C67)+SUM(B68:B71)</f>
        <v>770.1110000000001</v>
      </c>
      <c r="Q67" s="6">
        <f>+SUM(D60:D67)+SUM(C68:C71)</f>
        <v>767.74600000000009</v>
      </c>
      <c r="R67" s="6">
        <f>+SUM(E60:E67)+SUM(D68:D71)</f>
        <v>743.85500000000002</v>
      </c>
      <c r="S67" s="6">
        <f t="shared" ref="S67" si="163">+SUM(F60:F67)+SUM(E68:E71)</f>
        <v>690.25</v>
      </c>
      <c r="T67" s="6">
        <f t="shared" ref="T67" si="164">+SUM(G60:G67)+SUM(F68:F71)</f>
        <v>788.01</v>
      </c>
      <c r="U67" s="6">
        <f>+SUM(H60:H67)+SUM(G68:G71)</f>
        <v>813.54100000000005</v>
      </c>
      <c r="V67" s="6">
        <f t="shared" ref="V67" si="165">+SUM(I60:I67)+SUM(H68:H71)</f>
        <v>664.10599999999999</v>
      </c>
      <c r="W67" s="105">
        <f t="shared" ref="W67" si="166">+SUM(J60:J67)+SUM(I68:I71)</f>
        <v>657.65600000000006</v>
      </c>
      <c r="X67" s="90"/>
      <c r="Y67" s="117"/>
      <c r="Z67" s="113"/>
    </row>
    <row r="68" spans="1:26" x14ac:dyDescent="0.25">
      <c r="A68" s="89" t="s">
        <v>6</v>
      </c>
      <c r="B68" s="104">
        <f>+'[1]4.EXPORTACIONES POR ENVASE'!E324/1000</f>
        <v>71.102000000000004</v>
      </c>
      <c r="C68" s="6">
        <f>+'[1]4.EXPORTACIONES POR ENVASE'!E336/1000</f>
        <v>62.674999999999997</v>
      </c>
      <c r="D68" s="6">
        <f>+'[1]4.EXPORTACIONES POR ENVASE'!E348/1000</f>
        <v>55.454000000000001</v>
      </c>
      <c r="E68" s="6">
        <f>+'[1]4.EXPORTACIONES POR ENVASE'!E360/1000</f>
        <v>56.094999999999999</v>
      </c>
      <c r="F68" s="6">
        <f>+'[1]4.EXPORTACIONES POR ENVASE'!E372/1000</f>
        <v>67.331999999999994</v>
      </c>
      <c r="G68" s="6">
        <f>+'[1]4.EXPORTACIONES POR ENVASE'!E384/1000</f>
        <v>79.316999999999993</v>
      </c>
      <c r="H68" s="6">
        <f>+'[1]4.EXPORTACIONES POR ENVASE'!E396/1000</f>
        <v>68.742000000000004</v>
      </c>
      <c r="I68" s="6">
        <f>+'[1]4.EXPORTACIONES POR ENVASE'!E408/1000</f>
        <v>58.003999999999998</v>
      </c>
      <c r="J68" s="6">
        <f>+'[1]4.EXPORTACIONES POR ENVASE'!E420/1000</f>
        <v>59.606000000000002</v>
      </c>
      <c r="K68" s="104"/>
      <c r="L68" s="91"/>
      <c r="M68" s="2"/>
      <c r="N68" s="89" t="s">
        <v>6</v>
      </c>
      <c r="O68" s="104">
        <f>+SUM('[1]4.EXPORTACIONES POR ENVASE'!E313:E324)/1000</f>
        <v>757.19332999999995</v>
      </c>
      <c r="P68" s="6">
        <f t="shared" ref="P68:U68" si="167">+SUM(C60:C68)+SUM(B69:B71)</f>
        <v>761.68400000000008</v>
      </c>
      <c r="Q68" s="6">
        <f t="shared" si="167"/>
        <v>760.52499999999998</v>
      </c>
      <c r="R68" s="6">
        <f t="shared" si="167"/>
        <v>744.49599999999998</v>
      </c>
      <c r="S68" s="6">
        <f t="shared" si="167"/>
        <v>701.48699999999997</v>
      </c>
      <c r="T68" s="6">
        <f t="shared" si="167"/>
        <v>799.995</v>
      </c>
      <c r="U68" s="6">
        <f t="shared" si="167"/>
        <v>802.96600000000001</v>
      </c>
      <c r="V68" s="6">
        <f t="shared" ref="V68" si="168">+SUM(I60:I68)+SUM(H69:H71)</f>
        <v>653.36799999999994</v>
      </c>
      <c r="W68" s="105">
        <f t="shared" ref="W68" si="169">+SUM(J60:J68)+SUM(I69:I71)</f>
        <v>659.25800000000004</v>
      </c>
      <c r="X68" s="90"/>
      <c r="Y68" s="117"/>
      <c r="Z68" s="113"/>
    </row>
    <row r="69" spans="1:26" x14ac:dyDescent="0.25">
      <c r="A69" s="89" t="s">
        <v>7</v>
      </c>
      <c r="B69" s="104">
        <f>+'[1]4.EXPORTACIONES POR ENVASE'!E325/1000</f>
        <v>68.126000000000005</v>
      </c>
      <c r="C69" s="6">
        <f>+'[1]4.EXPORTACIONES POR ENVASE'!E337/1000</f>
        <v>72.119</v>
      </c>
      <c r="D69" s="6">
        <f>+'[1]4.EXPORTACIONES POR ENVASE'!E349/1000</f>
        <v>69.046000000000006</v>
      </c>
      <c r="E69" s="6">
        <f>+'[1]4.EXPORTACIONES POR ENVASE'!E361/1000</f>
        <v>64.462999999999994</v>
      </c>
      <c r="F69" s="6">
        <f>+'[1]4.EXPORTACIONES POR ENVASE'!E373/1000</f>
        <v>66.438999999999993</v>
      </c>
      <c r="G69" s="6">
        <f>+'[1]4.EXPORTACIONES POR ENVASE'!E385/1000</f>
        <v>68.460999999999999</v>
      </c>
      <c r="H69" s="6">
        <f>+'[1]4.EXPORTACIONES POR ENVASE'!E397/1000</f>
        <v>62.926000000000002</v>
      </c>
      <c r="I69" s="6">
        <f>+'[1]4.EXPORTACIONES POR ENVASE'!E409/1000</f>
        <v>56.578000000000003</v>
      </c>
      <c r="J69" s="6">
        <f>+'[1]4.EXPORTACIONES POR ENVASE'!E421/1000</f>
        <v>60.637999999999998</v>
      </c>
      <c r="K69" s="104"/>
      <c r="L69" s="91"/>
      <c r="M69" s="2"/>
      <c r="N69" s="89" t="s">
        <v>7</v>
      </c>
      <c r="O69" s="104">
        <f>+SUM('[1]4.EXPORTACIONES POR ENVASE'!E314:E325)/1000</f>
        <v>756.34696999999994</v>
      </c>
      <c r="P69" s="6">
        <f t="shared" ref="P69:U69" si="170">+SUM(C60:C69)+SUM(B70:B71)</f>
        <v>765.67700000000002</v>
      </c>
      <c r="Q69" s="6">
        <f t="shared" si="170"/>
        <v>757.452</v>
      </c>
      <c r="R69" s="6">
        <f t="shared" si="170"/>
        <v>739.9129999999999</v>
      </c>
      <c r="S69" s="6">
        <f t="shared" si="170"/>
        <v>703.46299999999997</v>
      </c>
      <c r="T69" s="6">
        <f t="shared" si="170"/>
        <v>802.01700000000005</v>
      </c>
      <c r="U69" s="6">
        <f t="shared" si="170"/>
        <v>797.43100000000004</v>
      </c>
      <c r="V69" s="6">
        <f t="shared" ref="V69" si="171">+SUM(I60:I69)+SUM(H70:H71)</f>
        <v>647.02</v>
      </c>
      <c r="W69" s="105">
        <f t="shared" ref="W69" si="172">+SUM(J60:J69)+SUM(I70:I71)</f>
        <v>663.3180000000001</v>
      </c>
      <c r="X69" s="105"/>
      <c r="Y69" s="117"/>
      <c r="Z69" s="113"/>
    </row>
    <row r="70" spans="1:26" x14ac:dyDescent="0.25">
      <c r="A70" s="89" t="s">
        <v>8</v>
      </c>
      <c r="B70" s="104">
        <f>+'[1]4.EXPORTACIONES POR ENVASE'!E326/1000</f>
        <v>61.575000000000003</v>
      </c>
      <c r="C70" s="6">
        <f>+'[1]4.EXPORTACIONES POR ENVASE'!E338/1000</f>
        <v>61.554000000000002</v>
      </c>
      <c r="D70" s="6">
        <f>+'[1]4.EXPORTACIONES POR ENVASE'!E350/1000</f>
        <v>62.279000000000003</v>
      </c>
      <c r="E70" s="6">
        <f>+'[1]4.EXPORTACIONES POR ENVASE'!E362/1000</f>
        <v>56.661000000000001</v>
      </c>
      <c r="F70" s="6">
        <f>+'[1]4.EXPORTACIONES POR ENVASE'!E374/1000</f>
        <v>60.149000000000001</v>
      </c>
      <c r="G70" s="6">
        <f>+'[1]4.EXPORTACIONES POR ENVASE'!E386/1000</f>
        <v>72.248000000000005</v>
      </c>
      <c r="H70" s="6">
        <f>+'[1]4.EXPORTACIONES POR ENVASE'!E398/1000</f>
        <v>51.210999999999999</v>
      </c>
      <c r="I70" s="6">
        <f>+'[1]4.EXPORTACIONES POR ENVASE'!E410/1000</f>
        <v>49.363999999999997</v>
      </c>
      <c r="J70" s="6">
        <f>+'[1]4.EXPORTACIONES POR ENVASE'!E422/1000</f>
        <v>52.207999999999998</v>
      </c>
      <c r="K70" s="104"/>
      <c r="L70" s="91"/>
      <c r="M70" s="2"/>
      <c r="N70" s="89" t="s">
        <v>8</v>
      </c>
      <c r="O70" s="104">
        <f>+SUM('[1]4.EXPORTACIONES POR ENVASE'!E315:E326)/1000</f>
        <v>763.6335499999999</v>
      </c>
      <c r="P70" s="6">
        <f t="shared" ref="P70:U70" si="173">+SUM(C60:C70)+SUM(B71)</f>
        <v>765.65600000000006</v>
      </c>
      <c r="Q70" s="6">
        <f t="shared" si="173"/>
        <v>758.17700000000002</v>
      </c>
      <c r="R70" s="6">
        <f t="shared" si="173"/>
        <v>734.29499999999985</v>
      </c>
      <c r="S70" s="6">
        <f t="shared" si="173"/>
        <v>706.95099999999991</v>
      </c>
      <c r="T70" s="6">
        <f t="shared" si="173"/>
        <v>814.1160000000001</v>
      </c>
      <c r="U70" s="6">
        <f t="shared" si="173"/>
        <v>776.39400000000001</v>
      </c>
      <c r="V70" s="6">
        <f t="shared" ref="V70" si="174">+SUM(I60:I70)+SUM(H71)</f>
        <v>645.173</v>
      </c>
      <c r="W70" s="105">
        <f t="shared" ref="W70" si="175">+SUM(J60:J70)+SUM(I71)</f>
        <v>666.16200000000003</v>
      </c>
      <c r="X70" s="90"/>
      <c r="Y70" s="117"/>
      <c r="Z70" s="113"/>
    </row>
    <row r="71" spans="1:26" x14ac:dyDescent="0.25">
      <c r="A71" s="89" t="s">
        <v>9</v>
      </c>
      <c r="B71" s="104">
        <f>+'[1]4.EXPORTACIONES POR ENVASE'!E327/1000</f>
        <v>64.287000000000006</v>
      </c>
      <c r="C71" s="6">
        <f>+'[1]4.EXPORTACIONES POR ENVASE'!E339/1000</f>
        <v>62.587000000000003</v>
      </c>
      <c r="D71" s="6">
        <f>+'[1]4.EXPORTACIONES POR ENVASE'!E351/1000</f>
        <v>58.463000000000001</v>
      </c>
      <c r="E71" s="6">
        <f>+'[1]4.EXPORTACIONES POR ENVASE'!E363/1000</f>
        <v>55.981999999999999</v>
      </c>
      <c r="F71" s="6">
        <f>+'[1]4.EXPORTACIONES POR ENVASE'!E375/1000</f>
        <v>54.298000000000002</v>
      </c>
      <c r="G71" s="6">
        <f>+'[1]4.EXPORTACIONES POR ENVASE'!E387/1000</f>
        <v>62.78</v>
      </c>
      <c r="H71" s="6">
        <f>+'[1]4.EXPORTACIONES POR ENVASE'!E399/1000</f>
        <v>53.779000000000003</v>
      </c>
      <c r="I71" s="6">
        <f>+'[1]4.EXPORTACIONES POR ENVASE'!E411/1000</f>
        <v>51.029000000000003</v>
      </c>
      <c r="J71" s="6">
        <f>+'[1]4.EXPORTACIONES POR ENVASE'!E423/1000</f>
        <v>51.048999999999999</v>
      </c>
      <c r="K71" s="104"/>
      <c r="L71" s="91"/>
      <c r="M71" s="2"/>
      <c r="N71" s="89" t="s">
        <v>9</v>
      </c>
      <c r="O71" s="104">
        <f>+SUM('[1]4.EXPORTACIONES POR ENVASE'!E316:E327)/1000</f>
        <v>771.49802</v>
      </c>
      <c r="P71" s="6">
        <f t="shared" ref="P71:U71" si="176">+SUM(C60:C71)</f>
        <v>763.95600000000002</v>
      </c>
      <c r="Q71" s="6">
        <f t="shared" si="176"/>
        <v>754.053</v>
      </c>
      <c r="R71" s="6">
        <f t="shared" si="176"/>
        <v>731.81399999999985</v>
      </c>
      <c r="S71" s="6">
        <f t="shared" si="176"/>
        <v>705.26699999999994</v>
      </c>
      <c r="T71" s="6">
        <f t="shared" si="176"/>
        <v>822.59800000000007</v>
      </c>
      <c r="U71" s="6">
        <f t="shared" si="176"/>
        <v>767.39300000000003</v>
      </c>
      <c r="V71" s="6">
        <f t="shared" ref="V71" si="177">+SUM(I60:I71)</f>
        <v>642.423</v>
      </c>
      <c r="W71" s="105">
        <f t="shared" ref="W71" si="178">+SUM(J60:J71)</f>
        <v>666.18200000000002</v>
      </c>
      <c r="X71" s="90"/>
      <c r="Y71" s="117"/>
      <c r="Z71" s="113"/>
    </row>
    <row r="72" spans="1:26" ht="25.5" x14ac:dyDescent="0.25">
      <c r="A72" s="92" t="s">
        <v>13</v>
      </c>
      <c r="B72" s="106">
        <f>SUM(B60:B71)</f>
        <v>771.49802000000011</v>
      </c>
      <c r="C72" s="83">
        <f t="shared" ref="C72:F72" si="179">SUM(C60:C71)</f>
        <v>763.95600000000002</v>
      </c>
      <c r="D72" s="83">
        <f t="shared" si="179"/>
        <v>754.053</v>
      </c>
      <c r="E72" s="83">
        <f t="shared" si="179"/>
        <v>731.81399999999985</v>
      </c>
      <c r="F72" s="83">
        <f t="shared" si="179"/>
        <v>705.26699999999994</v>
      </c>
      <c r="G72" s="83">
        <f t="shared" ref="G72:H72" si="180">SUM(G60:G71)</f>
        <v>822.59800000000007</v>
      </c>
      <c r="H72" s="83">
        <f t="shared" si="180"/>
        <v>767.39300000000003</v>
      </c>
      <c r="I72" s="83">
        <f t="shared" ref="I72:J72" si="181">SUM(I60:I71)</f>
        <v>642.423</v>
      </c>
      <c r="J72" s="83">
        <f t="shared" si="181"/>
        <v>666.18200000000002</v>
      </c>
      <c r="K72" s="106"/>
      <c r="L72" s="94"/>
      <c r="M72" s="3"/>
      <c r="N72" s="92" t="s">
        <v>14</v>
      </c>
      <c r="O72" s="106">
        <f t="shared" ref="O72" si="182">+AVERAGE(O60:O71)</f>
        <v>753.00548916666651</v>
      </c>
      <c r="P72" s="83">
        <f>+AVERAGE(P60:P71)</f>
        <v>766.92178666666678</v>
      </c>
      <c r="Q72" s="83">
        <f t="shared" ref="Q72:V72" si="183">+AVERAGE(Q60:Q71)</f>
        <v>762.70949999999993</v>
      </c>
      <c r="R72" s="83">
        <f t="shared" si="183"/>
        <v>749.11141666666663</v>
      </c>
      <c r="S72" s="83">
        <f t="shared" si="183"/>
        <v>708.90483333333339</v>
      </c>
      <c r="T72" s="83">
        <f t="shared" si="183"/>
        <v>767.43916666666667</v>
      </c>
      <c r="U72" s="83">
        <f t="shared" si="183"/>
        <v>805.20375000000013</v>
      </c>
      <c r="V72" s="83">
        <f t="shared" si="183"/>
        <v>697.41949999999997</v>
      </c>
      <c r="W72" s="107">
        <f t="shared" ref="W72:X72" si="184">+AVERAGE(W60:W71)</f>
        <v>644.49633333333338</v>
      </c>
      <c r="X72" s="107">
        <f t="shared" si="184"/>
        <v>662.26139999999998</v>
      </c>
      <c r="Y72" s="119">
        <f>+X72/W72-1</f>
        <v>2.7564263360174257E-2</v>
      </c>
      <c r="Z72" s="173">
        <f>+POWER(X72/S72,0.2)-1</f>
        <v>-1.3519962862246437E-2</v>
      </c>
    </row>
    <row r="73" spans="1:26" ht="25.5" x14ac:dyDescent="0.25">
      <c r="A73" s="95" t="s">
        <v>15</v>
      </c>
      <c r="B73" s="108">
        <f>+B72/B$108</f>
        <v>0.9330603154351832</v>
      </c>
      <c r="C73" s="84">
        <f t="shared" ref="C73:F73" si="185">+C72/C$108</f>
        <v>0.94360872073131419</v>
      </c>
      <c r="D73" s="84">
        <f t="shared" si="185"/>
        <v>0.91831246978245817</v>
      </c>
      <c r="E73" s="84">
        <f t="shared" si="185"/>
        <v>0.91606258347739089</v>
      </c>
      <c r="F73" s="84">
        <f t="shared" si="185"/>
        <v>0.89132031023897285</v>
      </c>
      <c r="G73" s="84">
        <f t="shared" ref="G73:H73" si="186">+G72/G$108</f>
        <v>0.91664995163785012</v>
      </c>
      <c r="H73" s="84">
        <f t="shared" si="186"/>
        <v>0.93037406858691929</v>
      </c>
      <c r="I73" s="84">
        <f t="shared" ref="I73:J73" si="187">+I72/I$108</f>
        <v>0.93041406578127928</v>
      </c>
      <c r="J73" s="84">
        <f t="shared" si="187"/>
        <v>0.92703216451577886</v>
      </c>
      <c r="K73" s="108"/>
      <c r="L73" s="97"/>
      <c r="M73" s="3"/>
      <c r="N73" s="95" t="s">
        <v>15</v>
      </c>
      <c r="O73" s="108">
        <f t="shared" ref="O73:V73" si="188">+O72/O$108</f>
        <v>0.932439993468551</v>
      </c>
      <c r="P73" s="84">
        <f t="shared" si="188"/>
        <v>0.93793563280268333</v>
      </c>
      <c r="Q73" s="84">
        <f t="shared" si="188"/>
        <v>0.93639980225394503</v>
      </c>
      <c r="R73" s="84">
        <f t="shared" si="188"/>
        <v>0.91408651211126823</v>
      </c>
      <c r="S73" s="84">
        <f t="shared" si="188"/>
        <v>0.89844459925132236</v>
      </c>
      <c r="T73" s="84">
        <f t="shared" si="188"/>
        <v>0.90569617906550892</v>
      </c>
      <c r="U73" s="84">
        <f t="shared" si="188"/>
        <v>0.92452768446333988</v>
      </c>
      <c r="V73" s="84">
        <f t="shared" si="188"/>
        <v>0.93207672957221654</v>
      </c>
      <c r="W73" s="109">
        <f t="shared" ref="W73:X73" si="189">+W72/W$108</f>
        <v>0.92976294636749623</v>
      </c>
      <c r="X73" s="109">
        <f t="shared" si="189"/>
        <v>0.92854432834276501</v>
      </c>
      <c r="Y73" s="118"/>
      <c r="Z73" s="114"/>
    </row>
    <row r="74" spans="1:26" ht="26.25" thickBot="1" x14ac:dyDescent="0.3">
      <c r="A74" s="98" t="s">
        <v>12</v>
      </c>
      <c r="B74" s="110"/>
      <c r="C74" s="85">
        <f>+C72/B72-1</f>
        <v>-9.7758125160193332E-3</v>
      </c>
      <c r="D74" s="85">
        <f t="shared" ref="D74" si="190">+D72/C72-1</f>
        <v>-1.296278843284171E-2</v>
      </c>
      <c r="E74" s="85">
        <f t="shared" ref="E74" si="191">+E72/D72-1</f>
        <v>-2.949262187140711E-2</v>
      </c>
      <c r="F74" s="85">
        <f t="shared" ref="F74:J74" si="192">+F72/E72-1</f>
        <v>-3.6275611015913811E-2</v>
      </c>
      <c r="G74" s="85">
        <f t="shared" si="192"/>
        <v>0.16636394443522828</v>
      </c>
      <c r="H74" s="85">
        <f t="shared" si="192"/>
        <v>-6.7110544883406065E-2</v>
      </c>
      <c r="I74" s="85">
        <f t="shared" si="192"/>
        <v>-0.16285006509050781</v>
      </c>
      <c r="J74" s="85">
        <f t="shared" si="192"/>
        <v>3.6983420581143678E-2</v>
      </c>
      <c r="K74" s="198"/>
      <c r="L74" s="101"/>
      <c r="M74" s="2"/>
      <c r="N74" s="98" t="s">
        <v>12</v>
      </c>
      <c r="O74" s="110"/>
      <c r="P74" s="85">
        <f>+P72/O72-1</f>
        <v>1.8481004056691619E-2</v>
      </c>
      <c r="Q74" s="85">
        <f t="shared" ref="Q74" si="193">+Q72/P72-1</f>
        <v>-5.4924592571232722E-3</v>
      </c>
      <c r="R74" s="85">
        <f t="shared" ref="R74" si="194">+R72/Q72-1</f>
        <v>-1.7828653416973705E-2</v>
      </c>
      <c r="S74" s="85">
        <f t="shared" ref="S74" si="195">+S72/R72-1</f>
        <v>-5.3672367606198201E-2</v>
      </c>
      <c r="T74" s="85">
        <f t="shared" ref="T74" si="196">+T72/S72-1</f>
        <v>8.2570086393824793E-2</v>
      </c>
      <c r="U74" s="85">
        <f t="shared" ref="U74" si="197">+U72/T72-1</f>
        <v>4.9208569191695029E-2</v>
      </c>
      <c r="V74" s="85">
        <f t="shared" ref="V74:X74" si="198">+V72/U72-1</f>
        <v>-0.13385959764842148</v>
      </c>
      <c r="W74" s="111">
        <f t="shared" si="198"/>
        <v>-7.588426573485052E-2</v>
      </c>
      <c r="X74" s="111">
        <f t="shared" si="198"/>
        <v>2.7564263360174257E-2</v>
      </c>
      <c r="Y74" s="99"/>
      <c r="Z74" s="115"/>
    </row>
    <row r="75" spans="1:26" ht="15.75" thickBo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6" ht="15.75" thickBot="1" x14ac:dyDescent="0.3">
      <c r="A76" s="335" t="s">
        <v>41</v>
      </c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7"/>
      <c r="M76" s="2"/>
      <c r="N76" s="335" t="s">
        <v>42</v>
      </c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6"/>
      <c r="Z76" s="337"/>
    </row>
    <row r="77" spans="1:26" ht="51" x14ac:dyDescent="0.25">
      <c r="A77" s="86"/>
      <c r="B77" s="102">
        <v>2016</v>
      </c>
      <c r="C77" s="82">
        <f>+B77+1</f>
        <v>2017</v>
      </c>
      <c r="D77" s="82">
        <f t="shared" ref="D77" si="199">+C77+1</f>
        <v>2018</v>
      </c>
      <c r="E77" s="82">
        <f t="shared" ref="E77" si="200">+D77+1</f>
        <v>2019</v>
      </c>
      <c r="F77" s="82">
        <f t="shared" ref="F77" si="201">+E77+1</f>
        <v>2020</v>
      </c>
      <c r="G77" s="82">
        <f t="shared" ref="G77" si="202">+F77+1</f>
        <v>2021</v>
      </c>
      <c r="H77" s="82">
        <v>2022</v>
      </c>
      <c r="I77" s="82">
        <v>2023</v>
      </c>
      <c r="J77" s="82">
        <v>2024</v>
      </c>
      <c r="K77" s="102">
        <v>2025</v>
      </c>
      <c r="L77" s="88" t="s">
        <v>16</v>
      </c>
      <c r="M77" s="2"/>
      <c r="N77" s="86"/>
      <c r="O77" s="102">
        <v>2016</v>
      </c>
      <c r="P77" s="82">
        <f>+O77+1</f>
        <v>2017</v>
      </c>
      <c r="Q77" s="82">
        <f t="shared" ref="Q77" si="203">+P77+1</f>
        <v>2018</v>
      </c>
      <c r="R77" s="82">
        <f t="shared" ref="R77" si="204">+Q77+1</f>
        <v>2019</v>
      </c>
      <c r="S77" s="82">
        <f t="shared" ref="S77" si="205">+R77+1</f>
        <v>2020</v>
      </c>
      <c r="T77" s="82">
        <f t="shared" ref="T77" si="206">+S77+1</f>
        <v>2021</v>
      </c>
      <c r="U77" s="82">
        <v>2022</v>
      </c>
      <c r="V77" s="82">
        <v>2023</v>
      </c>
      <c r="W77" s="103">
        <v>2024</v>
      </c>
      <c r="X77" s="87">
        <v>2025</v>
      </c>
      <c r="Y77" s="116" t="s">
        <v>16</v>
      </c>
      <c r="Z77" s="112" t="s">
        <v>21</v>
      </c>
    </row>
    <row r="78" spans="1:26" x14ac:dyDescent="0.25">
      <c r="A78" s="89" t="s">
        <v>10</v>
      </c>
      <c r="B78" s="104">
        <f>+'[1]4.EXPORTACIONES POR ENVASE'!F316/1000</f>
        <v>6.1650600000000004</v>
      </c>
      <c r="C78" s="6">
        <f>+'[1]4.EXPORTACIONES POR ENVASE'!F328/1000</f>
        <v>7.609</v>
      </c>
      <c r="D78" s="6">
        <f>+'[1]4.EXPORTACIONES POR ENVASE'!F340/1000</f>
        <v>3.278</v>
      </c>
      <c r="E78" s="6">
        <f>+'[1]4.EXPORTACIONES POR ENVASE'!F352/1000</f>
        <v>7.2119999999999997</v>
      </c>
      <c r="F78" s="6">
        <f>+'[1]4.EXPORTACIONES POR ENVASE'!F364/1000</f>
        <v>10.14</v>
      </c>
      <c r="G78" s="6">
        <f>+'[1]4.EXPORTACIONES POR ENVASE'!F376/1000</f>
        <v>6.4189999999999996</v>
      </c>
      <c r="H78" s="6">
        <f>+'[1]4.EXPORTACIONES POR ENVASE'!F388/1000</f>
        <v>4.415</v>
      </c>
      <c r="I78" s="6">
        <f>+'[1]4.EXPORTACIONES POR ENVASE'!F400/1000</f>
        <v>5.4509999999999996</v>
      </c>
      <c r="J78" s="6">
        <f>+'[1]4.EXPORTACIONES POR ENVASE'!F412/1000</f>
        <v>4.1070000000000002</v>
      </c>
      <c r="K78" s="104">
        <f>+'[1]4.EXPORTACIONES POR ENVASE'!F424/1000</f>
        <v>2.8559999999999999</v>
      </c>
      <c r="L78" s="91">
        <f>+K78/J78-1</f>
        <v>-0.30460189919649383</v>
      </c>
      <c r="M78" s="2"/>
      <c r="N78" s="89" t="s">
        <v>10</v>
      </c>
      <c r="O78" s="104">
        <f>+SUM('[1]4.EXPORTACIONES POR ENVASE'!F305:F316)/1000</f>
        <v>60.402579999999986</v>
      </c>
      <c r="P78" s="6">
        <f>+SUM(C78)+SUM(B79:B89)</f>
        <v>56.792809999999996</v>
      </c>
      <c r="Q78" s="6">
        <f t="shared" ref="Q78" si="207">+SUM(D78)+SUM(C79:C89)</f>
        <v>41.323999999999998</v>
      </c>
      <c r="R78" s="6">
        <f t="shared" ref="R78" si="208">+SUM(E78)+SUM(D79:D89)</f>
        <v>71.009999999999991</v>
      </c>
      <c r="S78" s="6">
        <f t="shared" ref="S78" si="209">+SUM(F78)+SUM(E79:E89)</f>
        <v>69.983000000000004</v>
      </c>
      <c r="T78" s="6">
        <f>+SUM(G78)+SUM(F79:F89)</f>
        <v>82.27300000000001</v>
      </c>
      <c r="U78" s="6">
        <f>+SUM(H78)+SUM(G79:G89)</f>
        <v>72.794000000000011</v>
      </c>
      <c r="V78" s="6">
        <f>+SUM(I78)+SUM(H79:H89)</f>
        <v>58.464999999999996</v>
      </c>
      <c r="W78" s="105">
        <f>+SUM(J78)+SUM(I79:I89)</f>
        <v>46.703000000000003</v>
      </c>
      <c r="X78" s="90">
        <f>+SUM(K78)+SUM(J79:J89)</f>
        <v>51.185000000000002</v>
      </c>
      <c r="Y78" s="117">
        <f>+X78/W78-1</f>
        <v>9.5968139091707094E-2</v>
      </c>
      <c r="Z78" s="113">
        <f>+POWER(X78/S78,0.2)-1</f>
        <v>-6.064439651556397E-2</v>
      </c>
    </row>
    <row r="79" spans="1:26" x14ac:dyDescent="0.25">
      <c r="A79" s="89" t="s">
        <v>11</v>
      </c>
      <c r="B79" s="104">
        <f>+'[1]4.EXPORTACIONES POR ENVASE'!F317/1000</f>
        <v>5.6774799999999992</v>
      </c>
      <c r="C79" s="6">
        <f>+'[1]4.EXPORTACIONES POR ENVASE'!F329/1000</f>
        <v>3.31</v>
      </c>
      <c r="D79" s="6">
        <f>+'[1]4.EXPORTACIONES POR ENVASE'!F341/1000</f>
        <v>4.9050000000000002</v>
      </c>
      <c r="E79" s="6">
        <f>+'[1]4.EXPORTACIONES POR ENVASE'!F353/1000</f>
        <v>5.1120000000000001</v>
      </c>
      <c r="F79" s="6">
        <f>+'[1]4.EXPORTACIONES POR ENVASE'!F365/1000</f>
        <v>8.4030000000000005</v>
      </c>
      <c r="G79" s="6">
        <f>+'[1]4.EXPORTACIONES POR ENVASE'!F377/1000</f>
        <v>5.766</v>
      </c>
      <c r="H79" s="6">
        <f>+'[1]4.EXPORTACIONES POR ENVASE'!F389/1000</f>
        <v>5.9530000000000003</v>
      </c>
      <c r="I79" s="6">
        <f>+'[1]4.EXPORTACIONES POR ENVASE'!F401/1000</f>
        <v>3.4039999999999999</v>
      </c>
      <c r="J79" s="6">
        <f>+'[1]4.EXPORTACIONES POR ENVASE'!F413/1000</f>
        <v>3.633</v>
      </c>
      <c r="K79" s="104">
        <f>+'[1]4.EXPORTACIONES POR ENVASE'!F425/1000</f>
        <v>3.7759999999999998</v>
      </c>
      <c r="L79" s="91">
        <f>+K79/J79-1</f>
        <v>3.9361409303605877E-2</v>
      </c>
      <c r="M79" s="2"/>
      <c r="N79" s="89" t="s">
        <v>11</v>
      </c>
      <c r="O79" s="104">
        <f>+SUM('[1]4.EXPORTACIONES POR ENVASE'!F306:F317)/1000</f>
        <v>61.657849999999989</v>
      </c>
      <c r="P79" s="6">
        <f>+SUM(C78:C79)+SUM(B80:B89)</f>
        <v>54.425330000000002</v>
      </c>
      <c r="Q79" s="6">
        <f t="shared" ref="Q79" si="210">+SUM(D78:D79)+SUM(C80:C89)</f>
        <v>42.918999999999997</v>
      </c>
      <c r="R79" s="6">
        <f t="shared" ref="R79" si="211">+SUM(E78:E79)+SUM(D80:D89)</f>
        <v>71.216999999999999</v>
      </c>
      <c r="S79" s="6">
        <f t="shared" ref="S79" si="212">+SUM(F78:F79)+SUM(E80:E89)</f>
        <v>73.274000000000001</v>
      </c>
      <c r="T79" s="6">
        <f>+SUM(G78:G79)+SUM(F80:F89)</f>
        <v>79.635999999999996</v>
      </c>
      <c r="U79" s="6">
        <f>+SUM(H78:H79)+SUM(G80:G89)</f>
        <v>72.981000000000009</v>
      </c>
      <c r="V79" s="6">
        <f t="shared" ref="V79" si="213">+SUM(I78:I79)+SUM(H80:H89)</f>
        <v>55.915999999999997</v>
      </c>
      <c r="W79" s="105">
        <f t="shared" ref="W79" si="214">+SUM(J78:J79)+SUM(I80:I89)</f>
        <v>46.932000000000002</v>
      </c>
      <c r="X79" s="90">
        <f t="shared" ref="X79" si="215">+SUM(K78:K79)+SUM(J80:J89)</f>
        <v>51.327999999999996</v>
      </c>
      <c r="Y79" s="117">
        <f>+X79/W79-1</f>
        <v>9.3667433733912731E-2</v>
      </c>
      <c r="Z79" s="113">
        <f>+POWER(X79/S79,0.2)-1</f>
        <v>-6.8718687235057363E-2</v>
      </c>
    </row>
    <row r="80" spans="1:26" x14ac:dyDescent="0.25">
      <c r="A80" s="89" t="s">
        <v>0</v>
      </c>
      <c r="B80" s="104">
        <f>+'[1]4.EXPORTACIONES POR ENVASE'!F318/1000</f>
        <v>4.5376099999999999</v>
      </c>
      <c r="C80" s="6">
        <f>+'[1]4.EXPORTACIONES POR ENVASE'!F330/1000</f>
        <v>2.5790000000000002</v>
      </c>
      <c r="D80" s="6">
        <f>+'[1]4.EXPORTACIONES POR ENVASE'!F342/1000</f>
        <v>3.806</v>
      </c>
      <c r="E80" s="6">
        <f>+'[1]4.EXPORTACIONES POR ENVASE'!F354/1000</f>
        <v>5.3419999999999996</v>
      </c>
      <c r="F80" s="6">
        <f>+'[1]4.EXPORTACIONES POR ENVASE'!F366/1000</f>
        <v>6.3659999999999997</v>
      </c>
      <c r="G80" s="6">
        <f>+'[1]4.EXPORTACIONES POR ENVASE'!F378/1000</f>
        <v>7.0259999999999998</v>
      </c>
      <c r="H80" s="6">
        <f>+'[1]4.EXPORTACIONES POR ENVASE'!F390/1000</f>
        <v>6.0330000000000004</v>
      </c>
      <c r="I80" s="6">
        <f>+'[1]4.EXPORTACIONES POR ENVASE'!F402/1000</f>
        <v>4.4640000000000004</v>
      </c>
      <c r="J80" s="6">
        <f>+'[1]4.EXPORTACIONES POR ENVASE'!F414/1000</f>
        <v>3.5819999999999999</v>
      </c>
      <c r="K80" s="104">
        <f>+'[1]4.EXPORTACIONES POR ENVASE'!F426/1000</f>
        <v>3.8410000000000002</v>
      </c>
      <c r="L80" s="91">
        <f>+K80/J80-1</f>
        <v>7.230597431602459E-2</v>
      </c>
      <c r="M80" s="2"/>
      <c r="N80" s="89" t="s">
        <v>0</v>
      </c>
      <c r="O80" s="104">
        <f>+SUM('[1]4.EXPORTACIONES POR ENVASE'!F307:F318)/1000</f>
        <v>57.332529999999998</v>
      </c>
      <c r="P80" s="6">
        <f>+SUM(C78:C80)+SUM(B81:B89)</f>
        <v>52.466720000000009</v>
      </c>
      <c r="Q80" s="6">
        <f t="shared" ref="Q80" si="216">+SUM(D78:D80)+SUM(C81:C89)</f>
        <v>44.146000000000001</v>
      </c>
      <c r="R80" s="6">
        <f t="shared" ref="R80" si="217">+SUM(E78:E80)+SUM(D81:D89)</f>
        <v>72.753</v>
      </c>
      <c r="S80" s="6">
        <f t="shared" ref="S80" si="218">+SUM(F78:F80)+SUM(E81:E89)</f>
        <v>74.298000000000002</v>
      </c>
      <c r="T80" s="6">
        <f t="shared" ref="T80" si="219">+SUM(G78:G80)+SUM(F81:F89)</f>
        <v>80.295999999999992</v>
      </c>
      <c r="U80" s="6">
        <f>+SUM(H78:H80)+SUM(G81:G89)</f>
        <v>71.988000000000014</v>
      </c>
      <c r="V80" s="6">
        <f t="shared" ref="V80" si="220">+SUM(I78:I80)+SUM(H81:H89)</f>
        <v>54.347000000000001</v>
      </c>
      <c r="W80" s="67">
        <f t="shared" ref="W80" si="221">+SUM(J78:J80)+SUM(I81:I89)</f>
        <v>46.05</v>
      </c>
      <c r="X80" s="37">
        <f t="shared" ref="X80" si="222">+SUM(K78:K80)+SUM(J81:J89)</f>
        <v>51.586999999999996</v>
      </c>
      <c r="Y80" s="78">
        <f>+X80/W80-1</f>
        <v>0.12023887079261675</v>
      </c>
      <c r="Z80" s="7">
        <f>+POWER(X80/S80,0.2)-1</f>
        <v>-7.0364649666141532E-2</v>
      </c>
    </row>
    <row r="81" spans="1:27" x14ac:dyDescent="0.25">
      <c r="A81" s="89" t="s">
        <v>1</v>
      </c>
      <c r="B81" s="104">
        <f>+'[1]4.EXPORTACIONES POR ENVASE'!F319/1000</f>
        <v>3.1560100000000002</v>
      </c>
      <c r="C81" s="6">
        <f>+'[1]4.EXPORTACIONES POR ENVASE'!F331/1000</f>
        <v>2.3839999999999999</v>
      </c>
      <c r="D81" s="6">
        <f>+'[1]4.EXPORTACIONES POR ENVASE'!F343/1000</f>
        <v>4.6609999999999996</v>
      </c>
      <c r="E81" s="6">
        <f>+'[1]4.EXPORTACIONES POR ENVASE'!F355/1000</f>
        <v>4.1779999999999999</v>
      </c>
      <c r="F81" s="6">
        <f>+'[1]4.EXPORTACIONES POR ENVASE'!F367/1000</f>
        <v>5.4260000000000002</v>
      </c>
      <c r="G81" s="6">
        <f>+'[1]4.EXPORTACIONES POR ENVASE'!F379/1000</f>
        <v>7.8970000000000002</v>
      </c>
      <c r="H81" s="6">
        <f>+'[1]4.EXPORTACIONES POR ENVASE'!F391/1000</f>
        <v>6.1820000000000004</v>
      </c>
      <c r="I81" s="6">
        <f>+'[1]4.EXPORTACIONES POR ENVASE'!F403/1000</f>
        <v>3.71</v>
      </c>
      <c r="J81" s="6">
        <f>+'[1]4.EXPORTACIONES POR ENVASE'!F415/1000</f>
        <v>4.649</v>
      </c>
      <c r="K81" s="104">
        <f>+'[1]4.EXPORTACIONES POR ENVASE'!F427/1000</f>
        <v>3.66</v>
      </c>
      <c r="L81" s="91">
        <f t="shared" ref="L81:L82" si="223">+K81/J81-1</f>
        <v>-0.21273392127339208</v>
      </c>
      <c r="M81" s="2"/>
      <c r="N81" s="89" t="s">
        <v>1</v>
      </c>
      <c r="O81" s="104">
        <f>+SUM('[1]4.EXPORTACIONES POR ENVASE'!F308:F319)/1000</f>
        <v>53.518909999999998</v>
      </c>
      <c r="P81" s="6">
        <f>+SUM(C78:C81)+SUM(B82:B89)</f>
        <v>51.694710000000001</v>
      </c>
      <c r="Q81" s="6">
        <f t="shared" ref="Q81" si="224">+SUM(D78:D81)+SUM(C82:C89)</f>
        <v>46.423000000000002</v>
      </c>
      <c r="R81" s="6">
        <f t="shared" ref="R81" si="225">+SUM(E78:E81)+SUM(D82:D89)</f>
        <v>72.27000000000001</v>
      </c>
      <c r="S81" s="6">
        <f t="shared" ref="S81" si="226">+SUM(F78:F81)+SUM(E82:E89)</f>
        <v>75.545999999999992</v>
      </c>
      <c r="T81" s="6">
        <f t="shared" ref="T81" si="227">+SUM(G78:G81)+SUM(F82:F89)</f>
        <v>82.766999999999996</v>
      </c>
      <c r="U81" s="6">
        <f>+SUM(H78:H81)+SUM(G82:G89)</f>
        <v>70.272999999999996</v>
      </c>
      <c r="V81" s="6">
        <f t="shared" ref="V81" si="228">+SUM(I78:I81)+SUM(H82:H89)</f>
        <v>51.875</v>
      </c>
      <c r="W81" s="105">
        <f t="shared" ref="W81" si="229">+SUM(J78:J81)+SUM(I82:I89)</f>
        <v>46.989000000000004</v>
      </c>
      <c r="X81" s="90">
        <f t="shared" ref="X81" si="230">+SUM(K78:K81)+SUM(J82:J89)</f>
        <v>50.597999999999999</v>
      </c>
      <c r="Y81" s="117">
        <f>+X81/W81-1</f>
        <v>7.6805209729936763E-2</v>
      </c>
      <c r="Z81" s="113">
        <f>+POWER(X81/S81,0.2)-1</f>
        <v>-7.7036821433173031E-2</v>
      </c>
    </row>
    <row r="82" spans="1:27" x14ac:dyDescent="0.25">
      <c r="A82" s="89" t="s">
        <v>2</v>
      </c>
      <c r="B82" s="104">
        <f>+'[1]4.EXPORTACIONES POR ENVASE'!F320/1000</f>
        <v>4.0218299999999996</v>
      </c>
      <c r="C82" s="6">
        <f>+'[1]4.EXPORTACIONES POR ENVASE'!F332/1000</f>
        <v>2.2879999999999998</v>
      </c>
      <c r="D82" s="6">
        <f>+'[1]4.EXPORTACIONES POR ENVASE'!F344/1000</f>
        <v>4.4240000000000004</v>
      </c>
      <c r="E82" s="6">
        <f>+'[1]4.EXPORTACIONES POR ENVASE'!F356/1000</f>
        <v>4.3780000000000001</v>
      </c>
      <c r="F82" s="6">
        <f>+'[1]4.EXPORTACIONES POR ENVASE'!F368/1000</f>
        <v>6.5570000000000004</v>
      </c>
      <c r="G82" s="6">
        <f>+'[1]4.EXPORTACIONES POR ENVASE'!F380/1000</f>
        <v>8.2970000000000006</v>
      </c>
      <c r="H82" s="6">
        <f>+'[1]4.EXPORTACIONES POR ENVASE'!F392/1000</f>
        <v>4.452</v>
      </c>
      <c r="I82" s="6">
        <f>+'[1]4.EXPORTACIONES POR ENVASE'!F404/1000</f>
        <v>4.2939999999999996</v>
      </c>
      <c r="J82" s="6">
        <f>+'[1]4.EXPORTACIONES POR ENVASE'!F416/1000</f>
        <v>3.6640000000000001</v>
      </c>
      <c r="K82" s="104">
        <f>+'[1]4.EXPORTACIONES POR ENVASE'!F428/1000</f>
        <v>3.1880000000000002</v>
      </c>
      <c r="L82" s="91">
        <f t="shared" si="223"/>
        <v>-0.12991266375545851</v>
      </c>
      <c r="M82" s="2"/>
      <c r="N82" s="89" t="s">
        <v>2</v>
      </c>
      <c r="O82" s="104">
        <f>+SUM('[1]4.EXPORTACIONES POR ENVASE'!F309:F320)/1000</f>
        <v>52.718890000000009</v>
      </c>
      <c r="P82" s="6">
        <f>+SUM(C78:C82)+SUM(B83:B89)</f>
        <v>49.960880000000003</v>
      </c>
      <c r="Q82" s="6">
        <f t="shared" ref="Q82" si="231">+SUM(D78:D82)+SUM(C83:C89)</f>
        <v>48.558999999999997</v>
      </c>
      <c r="R82" s="6">
        <f t="shared" ref="R82" si="232">+SUM(E78:E82)+SUM(D83:D89)</f>
        <v>72.22399999999999</v>
      </c>
      <c r="S82" s="6">
        <f t="shared" ref="S82" si="233">+SUM(F78:F82)+SUM(E83:E89)</f>
        <v>77.724999999999994</v>
      </c>
      <c r="T82" s="6">
        <f t="shared" ref="T82" si="234">+SUM(G78:G82)+SUM(F83:F89)</f>
        <v>84.507000000000005</v>
      </c>
      <c r="U82" s="6">
        <f>+SUM(H78:H82)+SUM(G83:G89)</f>
        <v>66.427999999999997</v>
      </c>
      <c r="V82" s="6">
        <f t="shared" ref="V82" si="235">+SUM(I78:I82)+SUM(H83:H89)</f>
        <v>51.716999999999999</v>
      </c>
      <c r="W82" s="105">
        <f t="shared" ref="W82" si="236">+SUM(J78:J82)+SUM(I83:I89)</f>
        <v>46.359000000000009</v>
      </c>
      <c r="X82" s="90">
        <f t="shared" ref="X82" si="237">+SUM(K78:K82)+SUM(J83:J89)</f>
        <v>50.122</v>
      </c>
      <c r="Y82" s="117">
        <f t="shared" ref="Y82" si="238">+X82/W82-1</f>
        <v>8.1170862184257508E-2</v>
      </c>
      <c r="Z82" s="113">
        <f t="shared" ref="Z82" si="239">+POWER(X82/S82,0.2)-1</f>
        <v>-8.4004094683645891E-2</v>
      </c>
    </row>
    <row r="83" spans="1:27" x14ac:dyDescent="0.25">
      <c r="A83" s="89" t="s">
        <v>3</v>
      </c>
      <c r="B83" s="104">
        <f>+'[1]4.EXPORTACIONES POR ENVASE'!F321/1000</f>
        <v>3.89127</v>
      </c>
      <c r="C83" s="6">
        <f>+'[1]4.EXPORTACIONES POR ENVASE'!F333/1000</f>
        <v>4.2130000000000001</v>
      </c>
      <c r="D83" s="6">
        <f>+'[1]4.EXPORTACIONES POR ENVASE'!F345/1000</f>
        <v>2.851</v>
      </c>
      <c r="E83" s="6">
        <f>+'[1]4.EXPORTACIONES POR ENVASE'!F357/1000</f>
        <v>4.0060000000000002</v>
      </c>
      <c r="F83" s="6">
        <f>+'[1]4.EXPORTACIONES POR ENVASE'!F369/1000</f>
        <v>6.5720000000000001</v>
      </c>
      <c r="G83" s="6">
        <f>+'[1]4.EXPORTACIONES POR ENVASE'!F381/1000</f>
        <v>6.7839999999999998</v>
      </c>
      <c r="H83" s="6">
        <f>+'[1]4.EXPORTACIONES POR ENVASE'!F393/1000</f>
        <v>5.4530000000000003</v>
      </c>
      <c r="I83" s="6">
        <f>+'[1]4.EXPORTACIONES POR ENVASE'!F405/1000</f>
        <v>2.431</v>
      </c>
      <c r="J83" s="6">
        <f>+'[1]4.EXPORTACIONES POR ENVASE'!F417/1000</f>
        <v>2.3370000000000002</v>
      </c>
      <c r="K83" s="104"/>
      <c r="L83" s="91"/>
      <c r="M83" s="2"/>
      <c r="N83" s="89" t="s">
        <v>3</v>
      </c>
      <c r="O83" s="104">
        <f>+SUM('[1]4.EXPORTACIONES POR ENVASE'!F310:F321)/1000</f>
        <v>50.804940000000002</v>
      </c>
      <c r="P83" s="6">
        <f>+SUM(C78:C83)+SUM(B84:B89)</f>
        <v>50.282610000000005</v>
      </c>
      <c r="Q83" s="6">
        <f>+SUM(D78:D83)+SUM(C84:C89)</f>
        <v>47.197000000000003</v>
      </c>
      <c r="R83" s="6">
        <f>+SUM(E78:E83)+SUM(D84:D89)</f>
        <v>73.378999999999991</v>
      </c>
      <c r="S83" s="6">
        <f t="shared" ref="S83" si="240">+SUM(F78:F83)+SUM(E84:E89)</f>
        <v>80.290999999999997</v>
      </c>
      <c r="T83" s="6">
        <f>+SUM(G78:G83)+SUM(F84:F89)</f>
        <v>84.718999999999994</v>
      </c>
      <c r="U83" s="6">
        <f>+SUM(H78:H83)+SUM(G84:G89)</f>
        <v>65.096999999999994</v>
      </c>
      <c r="V83" s="6">
        <f t="shared" ref="V83" si="241">+SUM(I78:I83)+SUM(H84:H89)</f>
        <v>48.695</v>
      </c>
      <c r="W83" s="105">
        <f t="shared" ref="W83" si="242">+SUM(J78:J83)+SUM(I84:I89)</f>
        <v>46.265000000000001</v>
      </c>
      <c r="X83" s="105"/>
      <c r="Y83" s="117"/>
      <c r="Z83" s="113"/>
      <c r="AA83" s="4"/>
    </row>
    <row r="84" spans="1:27" x14ac:dyDescent="0.25">
      <c r="A84" s="89" t="s">
        <v>4</v>
      </c>
      <c r="B84" s="104">
        <f>+'[1]4.EXPORTACIONES POR ENVASE'!F322/1000</f>
        <v>3.04</v>
      </c>
      <c r="C84" s="6">
        <f>+'[1]4.EXPORTACIONES POR ENVASE'!F334/1000</f>
        <v>3.0819999999999999</v>
      </c>
      <c r="D84" s="6">
        <f>+'[1]4.EXPORTACIONES POR ENVASE'!F346/1000</f>
        <v>4.9240000000000004</v>
      </c>
      <c r="E84" s="6">
        <f>+'[1]4.EXPORTACIONES POR ENVASE'!F358/1000</f>
        <v>5.0039999999999996</v>
      </c>
      <c r="F84" s="6">
        <f>+'[1]4.EXPORTACIONES POR ENVASE'!F370/1000</f>
        <v>7.1280000000000001</v>
      </c>
      <c r="G84" s="6">
        <f>+'[1]4.EXPORTACIONES POR ENVASE'!F382/1000</f>
        <v>5.1609999999999996</v>
      </c>
      <c r="H84" s="6">
        <f>+'[1]4.EXPORTACIONES POR ENVASE'!F394/1000</f>
        <v>2.6150000000000002</v>
      </c>
      <c r="I84" s="6">
        <f>+'[1]4.EXPORTACIONES POR ENVASE'!F406/1000</f>
        <v>3.4849999999999999</v>
      </c>
      <c r="J84" s="6">
        <f>+'[1]4.EXPORTACIONES POR ENVASE'!F418/1000</f>
        <v>5.9580000000000002</v>
      </c>
      <c r="K84" s="104"/>
      <c r="L84" s="91"/>
      <c r="M84" s="2"/>
      <c r="N84" s="89" t="s">
        <v>4</v>
      </c>
      <c r="O84" s="104">
        <f>+SUM('[1]4.EXPORTACIONES POR ENVASE'!F311:F322)/1000</f>
        <v>50.86777</v>
      </c>
      <c r="P84" s="6">
        <f t="shared" ref="P84:U84" si="243">+SUM(C78:C84)+SUM(B85:B89)</f>
        <v>50.324610000000007</v>
      </c>
      <c r="Q84" s="6">
        <f t="shared" si="243"/>
        <v>49.039000000000001</v>
      </c>
      <c r="R84" s="6">
        <f t="shared" si="243"/>
        <v>73.459000000000003</v>
      </c>
      <c r="S84" s="6">
        <f t="shared" si="243"/>
        <v>82.415000000000006</v>
      </c>
      <c r="T84" s="6">
        <f t="shared" si="243"/>
        <v>82.75200000000001</v>
      </c>
      <c r="U84" s="6">
        <f t="shared" si="243"/>
        <v>62.551000000000002</v>
      </c>
      <c r="V84" s="6">
        <f t="shared" ref="V84" si="244">+SUM(I78:I84)+SUM(H85:H89)</f>
        <v>49.564999999999998</v>
      </c>
      <c r="W84" s="105">
        <f t="shared" ref="W84" si="245">+SUM(J78:J84)+SUM(I85:I89)</f>
        <v>48.738</v>
      </c>
      <c r="X84" s="90"/>
      <c r="Y84" s="117"/>
      <c r="Z84" s="113"/>
    </row>
    <row r="85" spans="1:27" x14ac:dyDescent="0.25">
      <c r="A85" s="89" t="s">
        <v>5</v>
      </c>
      <c r="B85" s="104">
        <f>+'[1]4.EXPORTACIONES POR ENVASE'!F323/1000</f>
        <v>4.4432600000000004</v>
      </c>
      <c r="C85" s="6">
        <f>+'[1]4.EXPORTACIONES POR ENVASE'!F335/1000</f>
        <v>4.0970000000000004</v>
      </c>
      <c r="D85" s="6">
        <f>+'[1]4.EXPORTACIONES POR ENVASE'!F347/1000</f>
        <v>6.7549999999999999</v>
      </c>
      <c r="E85" s="6">
        <f>+'[1]4.EXPORTACIONES POR ENVASE'!F359/1000</f>
        <v>6.6470000000000002</v>
      </c>
      <c r="F85" s="6">
        <f>+'[1]4.EXPORTACIONES POR ENVASE'!F371/1000</f>
        <v>7.843</v>
      </c>
      <c r="G85" s="6">
        <f>+'[1]4.EXPORTACIONES POR ENVASE'!F383/1000</f>
        <v>4.0129999999999999</v>
      </c>
      <c r="H85" s="6">
        <f>+'[1]4.EXPORTACIONES POR ENVASE'!F395/1000</f>
        <v>4.0339999999999998</v>
      </c>
      <c r="I85" s="6">
        <f>+'[1]4.EXPORTACIONES POR ENVASE'!F407/1000</f>
        <v>2.8079999999999998</v>
      </c>
      <c r="J85" s="6">
        <f>+'[1]4.EXPORTACIONES POR ENVASE'!F419/1000</f>
        <v>4.8650000000000002</v>
      </c>
      <c r="K85" s="104"/>
      <c r="L85" s="91"/>
      <c r="M85" s="2"/>
      <c r="N85" s="89" t="s">
        <v>5</v>
      </c>
      <c r="O85" s="104">
        <f>+SUM('[1]4.EXPORTACIONES POR ENVASE'!F312:F323)/1000</f>
        <v>52.265370000000004</v>
      </c>
      <c r="P85" s="6">
        <f>+SUM(C78:C85)+SUM(B86:B89)</f>
        <v>49.978350000000006</v>
      </c>
      <c r="Q85" s="6">
        <f>+SUM(D78:D85)+SUM(C86:C89)</f>
        <v>51.697000000000003</v>
      </c>
      <c r="R85" s="6">
        <f>+SUM(E78:E85)+SUM(D86:D89)</f>
        <v>73.350999999999999</v>
      </c>
      <c r="S85" s="6">
        <f t="shared" ref="S85" si="246">+SUM(F78:F85)+SUM(E86:E89)</f>
        <v>83.611000000000004</v>
      </c>
      <c r="T85" s="6">
        <f t="shared" ref="T85" si="247">+SUM(G78:G85)+SUM(F86:F89)</f>
        <v>78.921999999999997</v>
      </c>
      <c r="U85" s="6">
        <f>+SUM(H78:H85)+SUM(G86:G89)</f>
        <v>62.572000000000003</v>
      </c>
      <c r="V85" s="6">
        <f t="shared" ref="V85" si="248">+SUM(I78:I85)+SUM(H86:H89)</f>
        <v>48.338999999999999</v>
      </c>
      <c r="W85" s="105">
        <f t="shared" ref="W85" si="249">+SUM(J78:J85)+SUM(I86:I89)</f>
        <v>50.795000000000002</v>
      </c>
      <c r="X85" s="90"/>
      <c r="Y85" s="117"/>
      <c r="Z85" s="113"/>
    </row>
    <row r="86" spans="1:27" x14ac:dyDescent="0.25">
      <c r="A86" s="89" t="s">
        <v>6</v>
      </c>
      <c r="B86" s="104">
        <f>+'[1]4.EXPORTACIONES POR ENVASE'!F324/1000</f>
        <v>3.9423499999999998</v>
      </c>
      <c r="C86" s="6">
        <f>+'[1]4.EXPORTACIONES POR ENVASE'!F336/1000</f>
        <v>4.1500000000000004</v>
      </c>
      <c r="D86" s="6">
        <f>+'[1]4.EXPORTACIONES POR ENVASE'!F348/1000</f>
        <v>9.2270000000000003</v>
      </c>
      <c r="E86" s="6">
        <f>+'[1]4.EXPORTACIONES POR ENVASE'!F360/1000</f>
        <v>4.399</v>
      </c>
      <c r="F86" s="6">
        <f>+'[1]4.EXPORTACIONES POR ENVASE'!F372/1000</f>
        <v>5.9630000000000001</v>
      </c>
      <c r="G86" s="6">
        <f>+'[1]4.EXPORTACIONES POR ENVASE'!F384/1000</f>
        <v>4.8710000000000004</v>
      </c>
      <c r="H86" s="6">
        <f>+'[1]4.EXPORTACIONES POR ENVASE'!F396/1000</f>
        <v>5.9630000000000001</v>
      </c>
      <c r="I86" s="6">
        <f>+'[1]4.EXPORTACIONES POR ENVASE'!F408/1000</f>
        <v>5.258</v>
      </c>
      <c r="J86" s="6">
        <f>+'[1]4.EXPORTACIONES POR ENVASE'!F420/1000</f>
        <v>4.01</v>
      </c>
      <c r="K86" s="104"/>
      <c r="L86" s="91"/>
      <c r="M86" s="2"/>
      <c r="N86" s="89" t="s">
        <v>6</v>
      </c>
      <c r="O86" s="104">
        <f>+SUM('[1]4.EXPORTACIONES POR ENVASE'!F313:F324)/1000</f>
        <v>51.94473</v>
      </c>
      <c r="P86" s="6">
        <f t="shared" ref="P86:U86" si="250">+SUM(C78:C86)+SUM(B87:B89)</f>
        <v>50.186000000000007</v>
      </c>
      <c r="Q86" s="6">
        <f t="shared" si="250"/>
        <v>56.774000000000001</v>
      </c>
      <c r="R86" s="6">
        <f t="shared" si="250"/>
        <v>68.522999999999996</v>
      </c>
      <c r="S86" s="6">
        <f t="shared" si="250"/>
        <v>85.174999999999997</v>
      </c>
      <c r="T86" s="6">
        <f t="shared" si="250"/>
        <v>77.83</v>
      </c>
      <c r="U86" s="6">
        <f t="shared" si="250"/>
        <v>63.664000000000001</v>
      </c>
      <c r="V86" s="6">
        <f t="shared" ref="V86" si="251">+SUM(I78:I86)+SUM(H87:H89)</f>
        <v>47.634</v>
      </c>
      <c r="W86" s="105">
        <f t="shared" ref="W86" si="252">+SUM(J78:J86)+SUM(I87:I89)</f>
        <v>49.546999999999997</v>
      </c>
      <c r="X86" s="90"/>
      <c r="Y86" s="117"/>
      <c r="Z86" s="113"/>
    </row>
    <row r="87" spans="1:27" x14ac:dyDescent="0.25">
      <c r="A87" s="89" t="s">
        <v>7</v>
      </c>
      <c r="B87" s="104">
        <f>+'[1]4.EXPORTACIONES POR ENVASE'!F325/1000</f>
        <v>6.8659999999999997</v>
      </c>
      <c r="C87" s="6">
        <f>+'[1]4.EXPORTACIONES POR ENVASE'!F337/1000</f>
        <v>4.9939999999999998</v>
      </c>
      <c r="D87" s="6">
        <f>+'[1]4.EXPORTACIONES POR ENVASE'!F349/1000</f>
        <v>9.93</v>
      </c>
      <c r="E87" s="6">
        <f>+'[1]4.EXPORTACIONES POR ENVASE'!F361/1000</f>
        <v>6.359</v>
      </c>
      <c r="F87" s="6">
        <f>+'[1]4.EXPORTACIONES POR ENVASE'!F373/1000</f>
        <v>7.27</v>
      </c>
      <c r="G87" s="6">
        <f>+'[1]4.EXPORTACIONES POR ENVASE'!F385/1000</f>
        <v>5.0259999999999998</v>
      </c>
      <c r="H87" s="6">
        <f>+'[1]4.EXPORTACIONES POR ENVASE'!F397/1000</f>
        <v>3.3239999999999998</v>
      </c>
      <c r="I87" s="6">
        <f>+'[1]4.EXPORTACIONES POR ENVASE'!F409/1000</f>
        <v>4.2249999999999996</v>
      </c>
      <c r="J87" s="6">
        <f>+'[1]4.EXPORTACIONES POR ENVASE'!F421/1000</f>
        <v>5.8419999999999996</v>
      </c>
      <c r="K87" s="104"/>
      <c r="L87" s="91"/>
      <c r="M87" s="2"/>
      <c r="N87" s="89" t="s">
        <v>7</v>
      </c>
      <c r="O87" s="104">
        <f>+SUM('[1]4.EXPORTACIONES POR ENVASE'!F314:F325)/1000</f>
        <v>54.486280000000001</v>
      </c>
      <c r="P87" s="6">
        <f t="shared" ref="P87:U87" si="253">+SUM(C78:C87)+SUM(B88:B89)</f>
        <v>48.314000000000007</v>
      </c>
      <c r="Q87" s="6">
        <f t="shared" si="253"/>
        <v>61.71</v>
      </c>
      <c r="R87" s="6">
        <f t="shared" si="253"/>
        <v>64.951999999999998</v>
      </c>
      <c r="S87" s="6">
        <f t="shared" si="253"/>
        <v>86.085999999999984</v>
      </c>
      <c r="T87" s="6">
        <f t="shared" si="253"/>
        <v>75.586000000000013</v>
      </c>
      <c r="U87" s="6">
        <f t="shared" si="253"/>
        <v>61.962000000000003</v>
      </c>
      <c r="V87" s="6">
        <f t="shared" ref="V87" si="254">+SUM(I78:I87)+SUM(H88:H89)</f>
        <v>48.534999999999997</v>
      </c>
      <c r="W87" s="105">
        <f t="shared" ref="W87" si="255">+SUM(J78:J87)+SUM(I88:I89)</f>
        <v>51.164000000000001</v>
      </c>
      <c r="X87" s="105"/>
      <c r="Y87" s="117"/>
      <c r="Z87" s="113"/>
    </row>
    <row r="88" spans="1:27" x14ac:dyDescent="0.25">
      <c r="A88" s="89" t="s">
        <v>8</v>
      </c>
      <c r="B88" s="104">
        <f>+'[1]4.EXPORTACIONES POR ENVASE'!F326/1000</f>
        <v>2.6680000000000001</v>
      </c>
      <c r="C88" s="6">
        <f>+'[1]4.EXPORTACIONES POR ENVASE'!F338/1000</f>
        <v>3.2509999999999999</v>
      </c>
      <c r="D88" s="6">
        <f>+'[1]4.EXPORTACIONES POR ENVASE'!F350/1000</f>
        <v>6.3150000000000004</v>
      </c>
      <c r="E88" s="6">
        <f>+'[1]4.EXPORTACIONES POR ENVASE'!F362/1000</f>
        <v>6.0629999999999997</v>
      </c>
      <c r="F88" s="6">
        <f>+'[1]4.EXPORTACIONES POR ENVASE'!F374/1000</f>
        <v>7.149</v>
      </c>
      <c r="G88" s="6">
        <f>+'[1]4.EXPORTACIONES POR ENVASE'!F386/1000</f>
        <v>6.3739999999999997</v>
      </c>
      <c r="H88" s="6">
        <f>+'[1]4.EXPORTACIONES POR ENVASE'!F398/1000</f>
        <v>5.4509999999999996</v>
      </c>
      <c r="I88" s="6">
        <f>+'[1]4.EXPORTACIONES POR ENVASE'!F410/1000</f>
        <v>3.6579999999999999</v>
      </c>
      <c r="J88" s="6">
        <f>+'[1]4.EXPORTACIONES POR ENVASE'!F422/1000</f>
        <v>4.7619999999999996</v>
      </c>
      <c r="K88" s="104"/>
      <c r="L88" s="91"/>
      <c r="M88" s="2"/>
      <c r="N88" s="89" t="s">
        <v>8</v>
      </c>
      <c r="O88" s="104">
        <f>+SUM('[1]4.EXPORTACIONES POR ENVASE'!F315:F326)/1000</f>
        <v>53.361120000000007</v>
      </c>
      <c r="P88" s="6">
        <f t="shared" ref="P88:U88" si="256">+SUM(C78:C88)+SUM(B89)</f>
        <v>48.896999999999998</v>
      </c>
      <c r="Q88" s="6">
        <f t="shared" si="256"/>
        <v>64.774000000000001</v>
      </c>
      <c r="R88" s="6">
        <f t="shared" si="256"/>
        <v>64.7</v>
      </c>
      <c r="S88" s="6">
        <f t="shared" si="256"/>
        <v>87.171999999999997</v>
      </c>
      <c r="T88" s="6">
        <f t="shared" si="256"/>
        <v>74.811000000000007</v>
      </c>
      <c r="U88" s="6">
        <f t="shared" si="256"/>
        <v>61.039000000000001</v>
      </c>
      <c r="V88" s="6">
        <f t="shared" ref="V88" si="257">+SUM(I78:I88)+SUM(H89)</f>
        <v>46.742000000000004</v>
      </c>
      <c r="W88" s="105">
        <f t="shared" ref="W88" si="258">+SUM(J78:J88)+SUM(I89)</f>
        <v>52.268000000000001</v>
      </c>
      <c r="X88" s="90"/>
      <c r="Y88" s="117"/>
      <c r="Z88" s="113"/>
    </row>
    <row r="89" spans="1:27" x14ac:dyDescent="0.25">
      <c r="A89" s="89" t="s">
        <v>9</v>
      </c>
      <c r="B89" s="104">
        <f>+'[1]4.EXPORTACIONES POR ENVASE'!F327/1000</f>
        <v>6.94</v>
      </c>
      <c r="C89" s="6">
        <f>+'[1]4.EXPORTACIONES POR ENVASE'!F339/1000</f>
        <v>3.698</v>
      </c>
      <c r="D89" s="6">
        <f>+'[1]4.EXPORTACIONES POR ENVASE'!F351/1000</f>
        <v>6</v>
      </c>
      <c r="E89" s="6">
        <f>+'[1]4.EXPORTACIONES POR ENVASE'!F363/1000</f>
        <v>8.3550000000000004</v>
      </c>
      <c r="F89" s="6">
        <f>+'[1]4.EXPORTACIONES POR ENVASE'!F375/1000</f>
        <v>7.1769999999999996</v>
      </c>
      <c r="G89" s="6">
        <f>+'[1]4.EXPORTACIONES POR ENVASE'!F387/1000</f>
        <v>7.1639999999999997</v>
      </c>
      <c r="H89" s="6">
        <f>+'[1]4.EXPORTACIONES POR ENVASE'!F399/1000</f>
        <v>3.5539999999999998</v>
      </c>
      <c r="I89" s="6">
        <f>+'[1]4.EXPORTACIONES POR ENVASE'!F411/1000</f>
        <v>4.859</v>
      </c>
      <c r="J89" s="6">
        <f>+'[1]4.EXPORTACIONES POR ENVASE'!F423/1000</f>
        <v>5.0270000000000001</v>
      </c>
      <c r="K89" s="104"/>
      <c r="L89" s="91"/>
      <c r="M89" s="2"/>
      <c r="N89" s="89" t="s">
        <v>9</v>
      </c>
      <c r="O89" s="104">
        <f>+SUM('[1]4.EXPORTACIONES POR ENVASE'!F316:F327)/1000</f>
        <v>55.348870000000005</v>
      </c>
      <c r="P89" s="6">
        <f t="shared" ref="P89:U89" si="259">+SUM(C78:C89)</f>
        <v>45.655000000000001</v>
      </c>
      <c r="Q89" s="6">
        <f t="shared" si="259"/>
        <v>67.075999999999993</v>
      </c>
      <c r="R89" s="6">
        <f t="shared" si="259"/>
        <v>67.055000000000007</v>
      </c>
      <c r="S89" s="6">
        <f t="shared" si="259"/>
        <v>85.994</v>
      </c>
      <c r="T89" s="6">
        <f t="shared" si="259"/>
        <v>74.798000000000002</v>
      </c>
      <c r="U89" s="6">
        <f t="shared" si="259"/>
        <v>57.429000000000002</v>
      </c>
      <c r="V89" s="6">
        <f t="shared" ref="V89" si="260">+SUM(I78:I89)</f>
        <v>48.047000000000004</v>
      </c>
      <c r="W89" s="105">
        <f t="shared" ref="W89" si="261">+SUM(J78:J89)</f>
        <v>52.436</v>
      </c>
      <c r="X89" s="90"/>
      <c r="Y89" s="117"/>
      <c r="Z89" s="113"/>
    </row>
    <row r="90" spans="1:27" ht="25.5" x14ac:dyDescent="0.25">
      <c r="A90" s="92" t="s">
        <v>13</v>
      </c>
      <c r="B90" s="106">
        <f>SUM(B78:B89)</f>
        <v>55.348869999999998</v>
      </c>
      <c r="C90" s="83">
        <f>SUM(C78:C89)</f>
        <v>45.655000000000001</v>
      </c>
      <c r="D90" s="83">
        <f>SUM(D78:D89)</f>
        <v>67.075999999999993</v>
      </c>
      <c r="E90" s="83">
        <f>SUM(E78:E89)</f>
        <v>67.055000000000007</v>
      </c>
      <c r="F90" s="83">
        <f>SUM(F78:F89)</f>
        <v>85.994</v>
      </c>
      <c r="G90" s="83">
        <f t="shared" ref="G90:H90" si="262">SUM(G78:G89)</f>
        <v>74.798000000000002</v>
      </c>
      <c r="H90" s="83">
        <f t="shared" si="262"/>
        <v>57.429000000000002</v>
      </c>
      <c r="I90" s="83">
        <f t="shared" ref="I90:J90" si="263">SUM(I78:I89)</f>
        <v>48.047000000000004</v>
      </c>
      <c r="J90" s="83">
        <f t="shared" si="263"/>
        <v>52.436</v>
      </c>
      <c r="K90" s="106"/>
      <c r="L90" s="94"/>
      <c r="M90" s="3"/>
      <c r="N90" s="92" t="s">
        <v>14</v>
      </c>
      <c r="O90" s="106">
        <f t="shared" ref="O90:X90" si="264">+AVERAGE(O78:O89)</f>
        <v>54.559153333333335</v>
      </c>
      <c r="P90" s="83">
        <f t="shared" si="264"/>
        <v>50.748168333333332</v>
      </c>
      <c r="Q90" s="83">
        <f t="shared" si="264"/>
        <v>51.803166666666662</v>
      </c>
      <c r="R90" s="83">
        <f t="shared" si="264"/>
        <v>70.407750000000007</v>
      </c>
      <c r="S90" s="83">
        <f t="shared" si="264"/>
        <v>80.130833333333342</v>
      </c>
      <c r="T90" s="83">
        <f t="shared" si="264"/>
        <v>79.908083333333352</v>
      </c>
      <c r="U90" s="83">
        <f t="shared" si="264"/>
        <v>65.731499999999997</v>
      </c>
      <c r="V90" s="83">
        <f t="shared" si="264"/>
        <v>50.823083333333329</v>
      </c>
      <c r="W90" s="107">
        <f t="shared" si="264"/>
        <v>48.687166666666677</v>
      </c>
      <c r="X90" s="107">
        <f t="shared" si="264"/>
        <v>50.963999999999999</v>
      </c>
      <c r="Y90" s="119">
        <f>+X90/W90-1</f>
        <v>4.6764547810340007E-2</v>
      </c>
      <c r="Z90" s="173">
        <f>+POWER(X90/S90,0.2)-1</f>
        <v>-8.6533195724374345E-2</v>
      </c>
    </row>
    <row r="91" spans="1:27" ht="25.5" x14ac:dyDescent="0.25">
      <c r="A91" s="95" t="s">
        <v>15</v>
      </c>
      <c r="B91" s="108">
        <f t="shared" ref="B91:G91" si="265">+B90/B$108</f>
        <v>6.6939684564817081E-2</v>
      </c>
      <c r="C91" s="84">
        <f t="shared" si="265"/>
        <v>5.6391279268685826E-2</v>
      </c>
      <c r="D91" s="84">
        <f t="shared" si="265"/>
        <v>8.1687530217541951E-2</v>
      </c>
      <c r="E91" s="84">
        <f t="shared" si="265"/>
        <v>8.3937416522608846E-2</v>
      </c>
      <c r="F91" s="84">
        <f t="shared" si="265"/>
        <v>0.108679689761027</v>
      </c>
      <c r="G91" s="84">
        <f t="shared" si="265"/>
        <v>8.3350048362150042E-2</v>
      </c>
      <c r="H91" s="84">
        <f t="shared" ref="H91:I91" si="266">+H90/H$108</f>
        <v>6.9625931413080627E-2</v>
      </c>
      <c r="I91" s="84">
        <f t="shared" si="266"/>
        <v>6.9585934218720571E-2</v>
      </c>
      <c r="J91" s="84">
        <f t="shared" ref="J91" si="267">+J90/J$108</f>
        <v>7.2967835484221102E-2</v>
      </c>
      <c r="K91" s="108"/>
      <c r="L91" s="97"/>
      <c r="M91" s="3"/>
      <c r="N91" s="95" t="s">
        <v>15</v>
      </c>
      <c r="O91" s="108">
        <f t="shared" ref="O91:W91" si="268">+O90/O$108</f>
        <v>6.756011385001072E-2</v>
      </c>
      <c r="P91" s="84">
        <f t="shared" si="268"/>
        <v>6.2064367197316575E-2</v>
      </c>
      <c r="Q91" s="84">
        <f t="shared" si="268"/>
        <v>6.3600197746055118E-2</v>
      </c>
      <c r="R91" s="84">
        <f t="shared" si="268"/>
        <v>8.5913487888731488E-2</v>
      </c>
      <c r="S91" s="84">
        <f t="shared" si="268"/>
        <v>0.10155540074867761</v>
      </c>
      <c r="T91" s="84">
        <f t="shared" si="268"/>
        <v>9.4303820934490953E-2</v>
      </c>
      <c r="U91" s="84">
        <f t="shared" si="268"/>
        <v>7.5472315536660145E-2</v>
      </c>
      <c r="V91" s="84">
        <f t="shared" si="268"/>
        <v>6.7923270427783497E-2</v>
      </c>
      <c r="W91" s="109">
        <f t="shared" si="268"/>
        <v>7.0237053632503765E-2</v>
      </c>
      <c r="X91" s="109">
        <f t="shared" ref="X91" si="269">+X90/X$108</f>
        <v>7.1455671657234862E-2</v>
      </c>
      <c r="Y91" s="118"/>
      <c r="Z91" s="114"/>
    </row>
    <row r="92" spans="1:27" ht="26.25" thickBot="1" x14ac:dyDescent="0.3">
      <c r="A92" s="98" t="s">
        <v>12</v>
      </c>
      <c r="B92" s="110"/>
      <c r="C92" s="85">
        <f>+C90/B90-1</f>
        <v>-0.17514124497934647</v>
      </c>
      <c r="D92" s="85">
        <f t="shared" ref="D92" si="270">+D90/C90-1</f>
        <v>0.46919285948965039</v>
      </c>
      <c r="E92" s="85">
        <f t="shared" ref="E92" si="271">+E90/D90-1</f>
        <v>-3.1307770290400772E-4</v>
      </c>
      <c r="F92" s="85">
        <f t="shared" ref="F92:J92" si="272">+F90/E90-1</f>
        <v>0.28243978823353943</v>
      </c>
      <c r="G92" s="85">
        <f t="shared" si="272"/>
        <v>-0.13019512989278315</v>
      </c>
      <c r="H92" s="85">
        <f t="shared" si="272"/>
        <v>-0.23221209123238584</v>
      </c>
      <c r="I92" s="85">
        <f t="shared" si="272"/>
        <v>-0.16336694004771102</v>
      </c>
      <c r="J92" s="85">
        <f t="shared" si="272"/>
        <v>9.1348055029450315E-2</v>
      </c>
      <c r="K92" s="198"/>
      <c r="L92" s="101"/>
      <c r="M92" s="2"/>
      <c r="N92" s="98" t="s">
        <v>12</v>
      </c>
      <c r="O92" s="110"/>
      <c r="P92" s="85">
        <f>+P90/O90-1</f>
        <v>-6.9850515764357524E-2</v>
      </c>
      <c r="Q92" s="85">
        <f t="shared" ref="Q92" si="273">+Q90/P90-1</f>
        <v>2.0788894811014647E-2</v>
      </c>
      <c r="R92" s="85">
        <f t="shared" ref="R92" si="274">+R90/Q90-1</f>
        <v>0.35913988527084917</v>
      </c>
      <c r="S92" s="85">
        <f t="shared" ref="S92" si="275">+S90/R90-1</f>
        <v>0.13809677675161236</v>
      </c>
      <c r="T92" s="85">
        <f t="shared" ref="T92" si="276">+T90/S90-1</f>
        <v>-2.7798288216145384E-3</v>
      </c>
      <c r="U92" s="85">
        <f t="shared" ref="U92" si="277">+U90/T90-1</f>
        <v>-0.17741112966251871</v>
      </c>
      <c r="V92" s="85">
        <f t="shared" ref="V92" si="278">+V90/U90-1</f>
        <v>-0.22680779636348891</v>
      </c>
      <c r="W92" s="111">
        <f t="shared" ref="W92:X92" si="279">+W90/V90-1</f>
        <v>-4.2026506984194856E-2</v>
      </c>
      <c r="X92" s="111">
        <f t="shared" si="279"/>
        <v>4.6764547810340007E-2</v>
      </c>
      <c r="Y92" s="99"/>
      <c r="Z92" s="115"/>
    </row>
    <row r="93" spans="1:27" ht="15.75" thickBo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7" ht="15.75" thickBot="1" x14ac:dyDescent="0.3">
      <c r="A94" s="347" t="s">
        <v>43</v>
      </c>
      <c r="B94" s="348"/>
      <c r="C94" s="348"/>
      <c r="D94" s="348"/>
      <c r="E94" s="348"/>
      <c r="F94" s="348"/>
      <c r="G94" s="348"/>
      <c r="H94" s="348"/>
      <c r="I94" s="348"/>
      <c r="J94" s="348"/>
      <c r="K94" s="348"/>
      <c r="L94" s="349"/>
      <c r="M94" s="2"/>
      <c r="N94" s="347" t="s">
        <v>44</v>
      </c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9"/>
    </row>
    <row r="95" spans="1:27" ht="51" x14ac:dyDescent="0.25">
      <c r="A95" s="86"/>
      <c r="B95" s="102">
        <v>2016</v>
      </c>
      <c r="C95" s="82">
        <f>+B95+1</f>
        <v>2017</v>
      </c>
      <c r="D95" s="82">
        <f t="shared" ref="D95" si="280">+C95+1</f>
        <v>2018</v>
      </c>
      <c r="E95" s="82">
        <f t="shared" ref="E95" si="281">+D95+1</f>
        <v>2019</v>
      </c>
      <c r="F95" s="82">
        <f t="shared" ref="F95" si="282">+E95+1</f>
        <v>2020</v>
      </c>
      <c r="G95" s="82">
        <f t="shared" ref="G95" si="283">+F95+1</f>
        <v>2021</v>
      </c>
      <c r="H95" s="82">
        <v>2022</v>
      </c>
      <c r="I95" s="82">
        <v>2023</v>
      </c>
      <c r="J95" s="82">
        <v>2024</v>
      </c>
      <c r="K95" s="102">
        <v>2025</v>
      </c>
      <c r="L95" s="88" t="s">
        <v>16</v>
      </c>
      <c r="M95" s="2"/>
      <c r="N95" s="86"/>
      <c r="O95" s="102">
        <v>2016</v>
      </c>
      <c r="P95" s="82">
        <f>+O95+1</f>
        <v>2017</v>
      </c>
      <c r="Q95" s="82">
        <f t="shared" ref="Q95" si="284">+P95+1</f>
        <v>2018</v>
      </c>
      <c r="R95" s="82">
        <f t="shared" ref="R95" si="285">+Q95+1</f>
        <v>2019</v>
      </c>
      <c r="S95" s="82">
        <f t="shared" ref="S95" si="286">+R95+1</f>
        <v>2020</v>
      </c>
      <c r="T95" s="82">
        <f t="shared" ref="T95" si="287">+S95+1</f>
        <v>2021</v>
      </c>
      <c r="U95" s="82">
        <v>2022</v>
      </c>
      <c r="V95" s="82">
        <v>2023</v>
      </c>
      <c r="W95" s="103">
        <v>2024</v>
      </c>
      <c r="X95" s="87">
        <v>2025</v>
      </c>
      <c r="Y95" s="116" t="s">
        <v>16</v>
      </c>
      <c r="Z95" s="112" t="s">
        <v>21</v>
      </c>
    </row>
    <row r="96" spans="1:27" x14ac:dyDescent="0.25">
      <c r="A96" s="89" t="s">
        <v>10</v>
      </c>
      <c r="B96" s="104">
        <f>+'[1]4.EXPORTACIONES POR ENVASE'!G316/1000</f>
        <v>54.627079999999992</v>
      </c>
      <c r="C96" s="6">
        <f>+'[1]4.EXPORTACIONES POR ENVASE'!G328/1000</f>
        <v>62.09</v>
      </c>
      <c r="D96" s="6">
        <f>+'[1]4.EXPORTACIONES POR ENVASE'!G340/1000</f>
        <v>56.98</v>
      </c>
      <c r="E96" s="6">
        <f>+'[1]4.EXPORTACIONES POR ENVASE'!G352/1000</f>
        <v>62.558999999999997</v>
      </c>
      <c r="F96" s="6">
        <f>+'[1]4.EXPORTACIONES POR ENVASE'!G364/1000</f>
        <v>63.069000000000003</v>
      </c>
      <c r="G96" s="6">
        <f>+'[1]4.EXPORTACIONES POR ENVASE'!G376/1000</f>
        <v>59.347000000000001</v>
      </c>
      <c r="H96" s="6">
        <f>+'[1]4.EXPORTACIONES POR ENVASE'!G388/1000</f>
        <v>50.018999999999998</v>
      </c>
      <c r="I96" s="6">
        <f>+'[1]4.EXPORTACIONES POR ENVASE'!G400/1000</f>
        <v>56.661999999999999</v>
      </c>
      <c r="J96" s="6">
        <f>+'[1]4.EXPORTACIONES POR ENVASE'!G412/1000</f>
        <v>43.610999999999997</v>
      </c>
      <c r="K96" s="104">
        <f>+'[1]4.EXPORTACIONES POR ENVASE'!G424/1000</f>
        <v>39.46</v>
      </c>
      <c r="L96" s="91">
        <f>+K96/J96-1</f>
        <v>-9.5182408108046013E-2</v>
      </c>
      <c r="M96" s="2"/>
      <c r="N96" s="89" t="s">
        <v>10</v>
      </c>
      <c r="O96" s="104">
        <f>+SUM('[1]4.EXPORTACIONES POR ENVASE'!G305:G316)/1000</f>
        <v>810.80398000000002</v>
      </c>
      <c r="P96" s="6">
        <f>+SUM(C96)+SUM(B97:B107)</f>
        <v>834.30980999999997</v>
      </c>
      <c r="Q96" s="6">
        <f t="shared" ref="Q96" si="288">+SUM(D96)+SUM(C97:C107)</f>
        <v>804.50100000000009</v>
      </c>
      <c r="R96" s="6">
        <f t="shared" ref="R96" si="289">+SUM(E96)+SUM(D97:D107)</f>
        <v>826.70799999999986</v>
      </c>
      <c r="S96" s="6">
        <f t="shared" ref="S96" si="290">+SUM(F96)+SUM(E97:E107)</f>
        <v>799.37900000000002</v>
      </c>
      <c r="T96" s="6">
        <f>+SUM(G96)+SUM(F97:F107)</f>
        <v>787.5390000000001</v>
      </c>
      <c r="U96" s="6">
        <f>+SUM(H96)+SUM(G97:G107)</f>
        <v>888.06799999999987</v>
      </c>
      <c r="V96" s="6">
        <f>+SUM(I96)+SUM(H97:H107)</f>
        <v>831.46500000000015</v>
      </c>
      <c r="W96" s="105">
        <f>+SUM(J96)+SUM(I97:I107)</f>
        <v>677.4190000000001</v>
      </c>
      <c r="X96" s="90">
        <f>+SUM(K96)+SUM(J97:J107)</f>
        <v>714.4670000000001</v>
      </c>
      <c r="Y96" s="117">
        <f>+X96/W96-1</f>
        <v>5.4689933409012736E-2</v>
      </c>
      <c r="Z96" s="113">
        <f>+POWER(X96/S96,0.2)-1</f>
        <v>-2.2209332446860186E-2</v>
      </c>
    </row>
    <row r="97" spans="1:26" x14ac:dyDescent="0.25">
      <c r="A97" s="89" t="s">
        <v>11</v>
      </c>
      <c r="B97" s="104">
        <f>+'[1]4.EXPORTACIONES POR ENVASE'!G317/1000</f>
        <v>58.286479999999997</v>
      </c>
      <c r="C97" s="6">
        <f>+'[1]4.EXPORTACIONES POR ENVASE'!G329/1000</f>
        <v>47.014000000000003</v>
      </c>
      <c r="D97" s="6">
        <f>+'[1]4.EXPORTACIONES POR ENVASE'!G341/1000</f>
        <v>55.057000000000002</v>
      </c>
      <c r="E97" s="6">
        <f>+'[1]4.EXPORTACIONES POR ENVASE'!G353/1000</f>
        <v>58.228000000000002</v>
      </c>
      <c r="F97" s="6">
        <f>+'[1]4.EXPORTACIONES POR ENVASE'!G365/1000</f>
        <v>57.719000000000001</v>
      </c>
      <c r="G97" s="6">
        <f>+'[1]4.EXPORTACIONES POR ENVASE'!G377/1000</f>
        <v>63.597000000000001</v>
      </c>
      <c r="H97" s="6">
        <f>+'[1]4.EXPORTACIONES POR ENVASE'!G389/1000</f>
        <v>64.225999999999999</v>
      </c>
      <c r="I97" s="6">
        <f>+'[1]4.EXPORTACIONES POR ENVASE'!G401/1000</f>
        <v>49.36</v>
      </c>
      <c r="J97" s="6">
        <f>+'[1]4.EXPORTACIONES POR ENVASE'!G413/1000</f>
        <v>47.923000000000002</v>
      </c>
      <c r="K97" s="104">
        <f>+'[1]4.EXPORTACIONES POR ENVASE'!G425/1000</f>
        <v>50.302</v>
      </c>
      <c r="L97" s="91">
        <f>+K97/J97-1</f>
        <v>4.9642134257037229E-2</v>
      </c>
      <c r="M97" s="2"/>
      <c r="N97" s="89" t="s">
        <v>11</v>
      </c>
      <c r="O97" s="104">
        <f>+SUM('[1]4.EXPORTACIONES POR ENVASE'!G306:G317)/1000</f>
        <v>810.49446</v>
      </c>
      <c r="P97" s="6">
        <f>+SUM(C96:C97)+SUM(B98:B107)</f>
        <v>823.03733</v>
      </c>
      <c r="Q97" s="6">
        <f t="shared" ref="Q97" si="291">+SUM(D96:D97)+SUM(C98:C107)</f>
        <v>812.54399999999998</v>
      </c>
      <c r="R97" s="6">
        <f t="shared" ref="R97" si="292">+SUM(E96:E97)+SUM(D98:D107)</f>
        <v>829.87899999999991</v>
      </c>
      <c r="S97" s="6">
        <f t="shared" ref="S97" si="293">+SUM(F96:F97)+SUM(E98:E107)</f>
        <v>798.87000000000012</v>
      </c>
      <c r="T97" s="6">
        <f>+SUM(G96:G97)+SUM(F98:F107)</f>
        <v>793.41700000000003</v>
      </c>
      <c r="U97" s="6">
        <f>+SUM(H96:H97)+SUM(G98:G107)</f>
        <v>888.69699999999989</v>
      </c>
      <c r="V97" s="6">
        <f t="shared" ref="V97" si="294">+SUM(I96:I97)+SUM(H98:H107)</f>
        <v>816.59899999999993</v>
      </c>
      <c r="W97" s="105">
        <f t="shared" ref="W97" si="295">+SUM(J96:J97)+SUM(I98:I107)</f>
        <v>675.98200000000008</v>
      </c>
      <c r="X97" s="90">
        <f t="shared" ref="X97" si="296">+SUM(K96:K97)+SUM(J98:J107)</f>
        <v>716.846</v>
      </c>
      <c r="Y97" s="117">
        <f>+X97/W97-1</f>
        <v>6.0451313792379002E-2</v>
      </c>
      <c r="Z97" s="113">
        <f>+POWER(X97/S97,0.2)-1</f>
        <v>-2.1434386383091364E-2</v>
      </c>
    </row>
    <row r="98" spans="1:26" x14ac:dyDescent="0.25">
      <c r="A98" s="89" t="s">
        <v>0</v>
      </c>
      <c r="B98" s="104">
        <f>+'[1]4.EXPORTACIONES POR ENVASE'!G318/1000</f>
        <v>69.674610000000001</v>
      </c>
      <c r="C98" s="6">
        <f>+'[1]4.EXPORTACIONES POR ENVASE'!G330/1000</f>
        <v>67.981999999999999</v>
      </c>
      <c r="D98" s="6">
        <f>+'[1]4.EXPORTACIONES POR ENVASE'!G342/1000</f>
        <v>67.501999999999995</v>
      </c>
      <c r="E98" s="6">
        <f>+'[1]4.EXPORTACIONES POR ENVASE'!G354/1000</f>
        <v>63.2</v>
      </c>
      <c r="F98" s="6">
        <f>+'[1]4.EXPORTACIONES POR ENVASE'!G366/1000</f>
        <v>58.710999999999999</v>
      </c>
      <c r="G98" s="6">
        <f>+'[1]4.EXPORTACIONES POR ENVASE'!G378/1000</f>
        <v>75.790000000000006</v>
      </c>
      <c r="H98" s="6">
        <f>+'[1]4.EXPORTACIONES POR ENVASE'!G390/1000</f>
        <v>73.043000000000006</v>
      </c>
      <c r="I98" s="6">
        <f>+'[1]4.EXPORTACIONES POR ENVASE'!G402/1000</f>
        <v>63.939</v>
      </c>
      <c r="J98" s="6">
        <f>+'[1]4.EXPORTACIONES POR ENVASE'!G414/1000</f>
        <v>52.807000000000002</v>
      </c>
      <c r="K98" s="104">
        <f>+'[1]4.EXPORTACIONES POR ENVASE'!G426/1000</f>
        <v>53.012999999999998</v>
      </c>
      <c r="L98" s="91">
        <f>+K98/J98-1</f>
        <v>3.9009979737534284E-3</v>
      </c>
      <c r="M98" s="2"/>
      <c r="N98" s="89" t="s">
        <v>0</v>
      </c>
      <c r="O98" s="104">
        <f>+SUM('[1]4.EXPORTACIONES POR ENVASE'!G307:G318)/1000</f>
        <v>804.22006999999996</v>
      </c>
      <c r="P98" s="6">
        <f>+SUM(C96:C98)+SUM(B99:B107)</f>
        <v>821.34471999999994</v>
      </c>
      <c r="Q98" s="6">
        <f t="shared" ref="Q98" si="297">+SUM(D96:D98)+SUM(C99:C107)</f>
        <v>812.06399999999996</v>
      </c>
      <c r="R98" s="6">
        <f t="shared" ref="R98" si="298">+SUM(E96:E98)+SUM(D99:D107)</f>
        <v>825.577</v>
      </c>
      <c r="S98" s="6">
        <f t="shared" ref="S98" si="299">+SUM(F96:F98)+SUM(E99:E107)</f>
        <v>794.38100000000009</v>
      </c>
      <c r="T98" s="6">
        <f t="shared" ref="T98" si="300">+SUM(G96:G98)+SUM(F99:F107)</f>
        <v>810.49600000000009</v>
      </c>
      <c r="U98" s="6">
        <f>+SUM(H96:H98)+SUM(G99:G107)</f>
        <v>885.94999999999993</v>
      </c>
      <c r="V98" s="6">
        <f t="shared" ref="V98" si="301">+SUM(I96:I98)+SUM(H99:H107)</f>
        <v>807.495</v>
      </c>
      <c r="W98" s="67">
        <f t="shared" ref="W98" si="302">+SUM(J96:J98)+SUM(I99:I107)</f>
        <v>664.85</v>
      </c>
      <c r="X98" s="37">
        <f t="shared" ref="X98" si="303">+SUM(K96:K98)+SUM(J99:J107)</f>
        <v>717.05200000000002</v>
      </c>
      <c r="Y98" s="78">
        <f>+X98/W98-1</f>
        <v>7.8516958712491425E-2</v>
      </c>
      <c r="Z98" s="7">
        <f>+POWER(X98/S98,0.2)-1</f>
        <v>-2.0274615543857677E-2</v>
      </c>
    </row>
    <row r="99" spans="1:26" x14ac:dyDescent="0.25">
      <c r="A99" s="89" t="s">
        <v>1</v>
      </c>
      <c r="B99" s="104">
        <f>+'[1]4.EXPORTACIONES POR ENVASE'!G319/1000</f>
        <v>73.000289999999993</v>
      </c>
      <c r="C99" s="6">
        <f>+'[1]4.EXPORTACIONES POR ENVASE'!G331/1000</f>
        <v>63.103000000000002</v>
      </c>
      <c r="D99" s="6">
        <f>+'[1]4.EXPORTACIONES POR ENVASE'!G343/1000</f>
        <v>62.445</v>
      </c>
      <c r="E99" s="6">
        <f>+'[1]4.EXPORTACIONES POR ENVASE'!G355/1000</f>
        <v>68.155000000000001</v>
      </c>
      <c r="F99" s="6">
        <f>+'[1]4.EXPORTACIONES POR ENVASE'!G367/1000</f>
        <v>66.42</v>
      </c>
      <c r="G99" s="6">
        <f>+'[1]4.EXPORTACIONES POR ENVASE'!G379/1000</f>
        <v>73.099999999999994</v>
      </c>
      <c r="H99" s="6">
        <f>+'[1]4.EXPORTACIONES POR ENVASE'!G391/1000</f>
        <v>72.814999999999998</v>
      </c>
      <c r="I99" s="6">
        <f>+'[1]4.EXPORTACIONES POR ENVASE'!G403/1000</f>
        <v>51.125999999999998</v>
      </c>
      <c r="J99" s="6">
        <f>+'[1]4.EXPORTACIONES POR ENVASE'!G415/1000</f>
        <v>64.727000000000004</v>
      </c>
      <c r="K99" s="104">
        <f>+'[1]4.EXPORTACIONES POR ENVASE'!G427/1000</f>
        <v>59.098999999999997</v>
      </c>
      <c r="L99" s="91">
        <f t="shared" ref="L99:L100" si="304">+K99/J99-1</f>
        <v>-8.6949804563783428E-2</v>
      </c>
      <c r="M99" s="2"/>
      <c r="N99" s="89" t="s">
        <v>1</v>
      </c>
      <c r="O99" s="104">
        <f>+SUM('[1]4.EXPORTACIONES POR ENVASE'!G308:G319)/1000</f>
        <v>801.99652999999989</v>
      </c>
      <c r="P99" s="6">
        <f>+SUM(C96:C99)+SUM(B100:B107)</f>
        <v>811.44742999999994</v>
      </c>
      <c r="Q99" s="6">
        <f t="shared" ref="Q99" si="305">+SUM(D96:D99)+SUM(C100:C107)</f>
        <v>811.40599999999995</v>
      </c>
      <c r="R99" s="6">
        <f t="shared" ref="R99" si="306">+SUM(E96:E99)+SUM(D100:D107)</f>
        <v>831.28700000000003</v>
      </c>
      <c r="S99" s="6">
        <f t="shared" ref="S99" si="307">+SUM(F96:F99)+SUM(E100:E107)</f>
        <v>792.64600000000019</v>
      </c>
      <c r="T99" s="6">
        <f t="shared" ref="T99" si="308">+SUM(G96:G99)+SUM(F100:F107)</f>
        <v>817.17599999999993</v>
      </c>
      <c r="U99" s="6">
        <f>+SUM(H96:H99)+SUM(G100:G107)</f>
        <v>885.66499999999996</v>
      </c>
      <c r="V99" s="6">
        <f t="shared" ref="V99" si="309">+SUM(I96:I99)+SUM(H100:H107)</f>
        <v>785.80599999999993</v>
      </c>
      <c r="W99" s="105">
        <f t="shared" ref="W99" si="310">+SUM(J96:J99)+SUM(I100:I107)</f>
        <v>678.45099999999991</v>
      </c>
      <c r="X99" s="90">
        <f t="shared" ref="X99" si="311">+SUM(K96:K99)+SUM(J100:J107)</f>
        <v>711.42400000000009</v>
      </c>
      <c r="Y99" s="117">
        <f>+X99/W99-1</f>
        <v>4.8600414768347644E-2</v>
      </c>
      <c r="Z99" s="113">
        <f>+POWER(X99/S99,0.2)-1</f>
        <v>-2.1389552417978464E-2</v>
      </c>
    </row>
    <row r="100" spans="1:26" x14ac:dyDescent="0.25">
      <c r="A100" s="89" t="s">
        <v>2</v>
      </c>
      <c r="B100" s="104">
        <f>+'[1]4.EXPORTACIONES POR ENVASE'!G320/1000</f>
        <v>72.109830000000002</v>
      </c>
      <c r="C100" s="6">
        <f>+'[1]4.EXPORTACIONES POR ENVASE'!G332/1000</f>
        <v>68.930999999999997</v>
      </c>
      <c r="D100" s="6">
        <f>+'[1]4.EXPORTACIONES POR ENVASE'!G344/1000</f>
        <v>71.031999999999996</v>
      </c>
      <c r="E100" s="6">
        <f>+'[1]4.EXPORTACIONES POR ENVASE'!G356/1000</f>
        <v>73.641000000000005</v>
      </c>
      <c r="F100" s="6">
        <f>+'[1]4.EXPORTACIONES POR ENVASE'!G368/1000</f>
        <v>61.734999999999999</v>
      </c>
      <c r="G100" s="6">
        <f>+'[1]4.EXPORTACIONES POR ENVASE'!G380/1000</f>
        <v>76.152000000000001</v>
      </c>
      <c r="H100" s="6">
        <f>+'[1]4.EXPORTACIONES POR ENVASE'!G392/1000</f>
        <v>78.498999999999995</v>
      </c>
      <c r="I100" s="6">
        <f>+'[1]4.EXPORTACIONES POR ENVASE'!G404/1000</f>
        <v>60.442</v>
      </c>
      <c r="J100" s="6">
        <f>+'[1]4.EXPORTACIONES POR ENVASE'!G416/1000</f>
        <v>63.488999999999997</v>
      </c>
      <c r="K100" s="104">
        <f>+'[1]4.EXPORTACIONES POR ENVASE'!G428/1000</f>
        <v>58.402999999999999</v>
      </c>
      <c r="L100" s="91">
        <f t="shared" si="304"/>
        <v>-8.0108365228622302E-2</v>
      </c>
      <c r="M100" s="2"/>
      <c r="N100" s="89" t="s">
        <v>2</v>
      </c>
      <c r="O100" s="104">
        <f>+SUM('[1]4.EXPORTACIONES POR ENVASE'!G309:G320)/1000</f>
        <v>810.56780999999989</v>
      </c>
      <c r="P100" s="6">
        <f>+SUM(C96:C100)+SUM(B101:B107)</f>
        <v>808.26859999999999</v>
      </c>
      <c r="Q100" s="6">
        <f t="shared" ref="Q100" si="312">+SUM(D96:D100)+SUM(C101:C107)</f>
        <v>813.50699999999995</v>
      </c>
      <c r="R100" s="6">
        <f t="shared" ref="R100" si="313">+SUM(E96:E100)+SUM(D101:D107)</f>
        <v>833.89599999999996</v>
      </c>
      <c r="S100" s="6">
        <f t="shared" ref="S100" si="314">+SUM(F96:F100)+SUM(E101:E107)</f>
        <v>780.74</v>
      </c>
      <c r="T100" s="6">
        <f t="shared" ref="T100" si="315">+SUM(G96:G100)+SUM(F101:F107)</f>
        <v>831.59300000000007</v>
      </c>
      <c r="U100" s="6">
        <f>+SUM(H96:H100)+SUM(G101:G107)</f>
        <v>888.01199999999994</v>
      </c>
      <c r="V100" s="6">
        <f t="shared" ref="V100" si="316">+SUM(I96:I100)+SUM(H101:H107)</f>
        <v>767.74900000000002</v>
      </c>
      <c r="W100" s="105">
        <f t="shared" ref="W100" si="317">+SUM(J96:J100)+SUM(I101:I107)</f>
        <v>681.49799999999993</v>
      </c>
      <c r="X100" s="90">
        <f t="shared" ref="X100" si="318">+SUM(K96:K100)+SUM(J101:J107)</f>
        <v>706.33799999999997</v>
      </c>
      <c r="Y100" s="117">
        <f t="shared" ref="Y100" si="319">+X100/W100-1</f>
        <v>3.6449116505110846E-2</v>
      </c>
      <c r="Z100" s="113">
        <f t="shared" ref="Z100" si="320">+POWER(X100/S100,0.2)-1</f>
        <v>-1.9830401192578284E-2</v>
      </c>
    </row>
    <row r="101" spans="1:26" x14ac:dyDescent="0.25">
      <c r="A101" s="89" t="s">
        <v>3</v>
      </c>
      <c r="B101" s="104">
        <f>+'[1]4.EXPORTACIONES POR ENVASE'!G321/1000</f>
        <v>61.311989999999994</v>
      </c>
      <c r="C101" s="6">
        <f>+'[1]4.EXPORTACIONES POR ENVASE'!G333/1000</f>
        <v>71.177999999999997</v>
      </c>
      <c r="D101" s="6">
        <f>+'[1]4.EXPORTACIONES POR ENVASE'!G345/1000</f>
        <v>62.93</v>
      </c>
      <c r="E101" s="6">
        <f>+'[1]4.EXPORTACIONES POR ENVASE'!G357/1000</f>
        <v>59.512999999999998</v>
      </c>
      <c r="F101" s="6">
        <f>+'[1]4.EXPORTACIONES POR ENVASE'!G369/1000</f>
        <v>59.164999999999999</v>
      </c>
      <c r="G101" s="6">
        <f>+'[1]4.EXPORTACIONES POR ENVASE'!G381/1000</f>
        <v>85.597999999999999</v>
      </c>
      <c r="H101" s="6">
        <f>+'[1]4.EXPORTACIONES POR ENVASE'!G393/1000</f>
        <v>82.48</v>
      </c>
      <c r="I101" s="6">
        <f>+'[1]4.EXPORTACIONES POR ENVASE'!G405/1000</f>
        <v>55.104999999999997</v>
      </c>
      <c r="J101" s="6">
        <f>+'[1]4.EXPORTACIONES POR ENVASE'!G417/1000</f>
        <v>47.927999999999997</v>
      </c>
      <c r="K101" s="104"/>
      <c r="L101" s="91"/>
      <c r="M101" s="2"/>
      <c r="N101" s="89" t="s">
        <v>3</v>
      </c>
      <c r="O101" s="104">
        <f>+SUM('[1]4.EXPORTACIONES POR ENVASE'!G310:G321)/1000</f>
        <v>793.12189999999998</v>
      </c>
      <c r="P101" s="6">
        <f>+SUM(C96:C101)+SUM(B102:B107)</f>
        <v>818.13461000000007</v>
      </c>
      <c r="Q101" s="6">
        <f t="shared" ref="Q101" si="321">+SUM(D96:D101)+SUM(C102:C107)</f>
        <v>805.25900000000001</v>
      </c>
      <c r="R101" s="6">
        <f t="shared" ref="R101" si="322">+SUM(E96:E101)+SUM(D102:D107)</f>
        <v>830.47900000000004</v>
      </c>
      <c r="S101" s="6">
        <f t="shared" ref="S101" si="323">+SUM(F96:F101)+SUM(E102:E107)</f>
        <v>780.39200000000005</v>
      </c>
      <c r="T101" s="6">
        <f>+SUM(G96:G101)+SUM(F102:F107)</f>
        <v>858.02600000000007</v>
      </c>
      <c r="U101" s="6">
        <f>+SUM(H96:H101)+SUM(G102:G107)</f>
        <v>884.89400000000001</v>
      </c>
      <c r="V101" s="6">
        <f t="shared" ref="V101" si="324">+SUM(I96:I101)+SUM(H102:H107)</f>
        <v>740.37400000000002</v>
      </c>
      <c r="W101" s="105">
        <f t="shared" ref="W101" si="325">+SUM(J96:J101)+SUM(I102:I107)</f>
        <v>674.32099999999991</v>
      </c>
      <c r="X101" s="105"/>
      <c r="Y101" s="117"/>
      <c r="Z101" s="113"/>
    </row>
    <row r="102" spans="1:26" x14ac:dyDescent="0.25">
      <c r="A102" s="89" t="s">
        <v>4</v>
      </c>
      <c r="B102" s="104">
        <f>+'[1]4.EXPORTACIONES POR ENVASE'!G322/1000</f>
        <v>61.343000000000004</v>
      </c>
      <c r="C102" s="6">
        <f>+'[1]4.EXPORTACIONES POR ENVASE'!G334/1000</f>
        <v>68.590999999999994</v>
      </c>
      <c r="D102" s="6">
        <f>+'[1]4.EXPORTACIONES POR ENVASE'!G346/1000</f>
        <v>78.218999999999994</v>
      </c>
      <c r="E102" s="6">
        <f>+'[1]4.EXPORTACIONES POR ENVASE'!G358/1000</f>
        <v>71.19</v>
      </c>
      <c r="F102" s="6">
        <f>+'[1]4.EXPORTACIONES POR ENVASE'!G370/1000</f>
        <v>77.361999999999995</v>
      </c>
      <c r="G102" s="6">
        <f>+'[1]4.EXPORTACIONES POR ENVASE'!G382/1000</f>
        <v>80.572999999999993</v>
      </c>
      <c r="H102" s="6">
        <f>+'[1]4.EXPORTACIONES POR ENVASE'!G394/1000</f>
        <v>61.225000000000001</v>
      </c>
      <c r="I102" s="6">
        <f>+'[1]4.EXPORTACIONES POR ENVASE'!G406/1000</f>
        <v>58.887</v>
      </c>
      <c r="J102" s="6">
        <f>+'[1]4.EXPORTACIONES POR ENVASE'!G418/1000</f>
        <v>81.460999999999999</v>
      </c>
      <c r="K102" s="104"/>
      <c r="L102" s="91"/>
      <c r="M102" s="2"/>
      <c r="N102" s="89" t="s">
        <v>4</v>
      </c>
      <c r="O102" s="104">
        <f>+SUM('[1]4.EXPORTACIONES POR ENVASE'!G311:G322)/1000</f>
        <v>786.61150999999984</v>
      </c>
      <c r="P102" s="6">
        <f t="shared" ref="P102:V102" si="326">+SUM(C96:C102)+SUM(B103:B107)</f>
        <v>825.38261</v>
      </c>
      <c r="Q102" s="6">
        <f t="shared" si="326"/>
        <v>814.88699999999994</v>
      </c>
      <c r="R102" s="6">
        <f t="shared" si="326"/>
        <v>823.44999999999993</v>
      </c>
      <c r="S102" s="6">
        <f t="shared" si="326"/>
        <v>786.56400000000008</v>
      </c>
      <c r="T102" s="6">
        <f t="shared" si="326"/>
        <v>861.23700000000008</v>
      </c>
      <c r="U102" s="6">
        <f t="shared" si="326"/>
        <v>865.54600000000005</v>
      </c>
      <c r="V102" s="6">
        <f t="shared" si="326"/>
        <v>738.03600000000006</v>
      </c>
      <c r="W102" s="105">
        <f t="shared" ref="W102" si="327">+SUM(J96:J102)+SUM(I103:I107)</f>
        <v>696.89499999999998</v>
      </c>
      <c r="X102" s="90"/>
      <c r="Y102" s="117"/>
      <c r="Z102" s="113"/>
    </row>
    <row r="103" spans="1:26" x14ac:dyDescent="0.25">
      <c r="A103" s="89" t="s">
        <v>5</v>
      </c>
      <c r="B103" s="104">
        <f>+'[1]4.EXPORTACIONES POR ENVASE'!G323/1000</f>
        <v>90.987259999999992</v>
      </c>
      <c r="C103" s="6">
        <f>+'[1]4.EXPORTACIONES POR ENVASE'!G335/1000</f>
        <v>85.694000000000003</v>
      </c>
      <c r="D103" s="6">
        <f>+'[1]4.EXPORTACIONES POR ENVASE'!G347/1000</f>
        <v>90.25</v>
      </c>
      <c r="E103" s="6">
        <f>+'[1]4.EXPORTACIONES POR ENVASE'!G359/1000</f>
        <v>84.006</v>
      </c>
      <c r="F103" s="6">
        <f>+'[1]4.EXPORTACIONES POR ENVASE'!G371/1000</f>
        <v>71.302999999999997</v>
      </c>
      <c r="G103" s="6">
        <f>+'[1]4.EXPORTACIONES POR ENVASE'!G383/1000</f>
        <v>76.998000000000005</v>
      </c>
      <c r="H103" s="6">
        <f>+'[1]4.EXPORTACIONES POR ENVASE'!G395/1000</f>
        <v>87.564999999999998</v>
      </c>
      <c r="I103" s="6">
        <f>+'[1]4.EXPORTACIONES POR ENVASE'!G407/1000</f>
        <v>61.973999999999997</v>
      </c>
      <c r="J103" s="6">
        <f>+'[1]4.EXPORTACIONES POR ENVASE'!G419/1000</f>
        <v>73.53</v>
      </c>
      <c r="K103" s="104"/>
      <c r="L103" s="91"/>
      <c r="M103" s="2"/>
      <c r="N103" s="89" t="s">
        <v>5</v>
      </c>
      <c r="O103" s="104">
        <f>+SUM('[1]4.EXPORTACIONES POR ENVASE'!G312:G323)/1000</f>
        <v>809.14553999999987</v>
      </c>
      <c r="P103" s="6">
        <f>+SUM(C96:C103)+SUM(B104:B107)</f>
        <v>820.08934999999997</v>
      </c>
      <c r="Q103" s="6">
        <f>+SUM(D96:D103)+SUM(C104:C107)</f>
        <v>819.44299999999998</v>
      </c>
      <c r="R103" s="6">
        <f>+SUM(E96:E103)+SUM(D104:D107)</f>
        <v>817.2059999999999</v>
      </c>
      <c r="S103" s="6">
        <f t="shared" ref="S103" si="328">+SUM(F96:F103)+SUM(E104:E107)</f>
        <v>773.8610000000001</v>
      </c>
      <c r="T103" s="6">
        <f t="shared" ref="T103" si="329">+SUM(G96:G103)+SUM(F104:F107)</f>
        <v>866.93200000000013</v>
      </c>
      <c r="U103" s="6">
        <f>+SUM(H96:H103)+SUM(G104:G107)</f>
        <v>876.11300000000006</v>
      </c>
      <c r="V103" s="6">
        <f t="shared" ref="V103" si="330">+SUM(I96:I103)+SUM(H104:H107)</f>
        <v>712.44499999999994</v>
      </c>
      <c r="W103" s="105">
        <f t="shared" ref="W103" si="331">+SUM(J96:J103)+SUM(I104:I107)</f>
        <v>708.45100000000002</v>
      </c>
      <c r="X103" s="90"/>
      <c r="Y103" s="117"/>
      <c r="Z103" s="113"/>
    </row>
    <row r="104" spans="1:26" x14ac:dyDescent="0.25">
      <c r="A104" s="89" t="s">
        <v>6</v>
      </c>
      <c r="B104" s="104">
        <f>+'[1]4.EXPORTACIONES POR ENVASE'!G324/1000</f>
        <v>75.044350000000009</v>
      </c>
      <c r="C104" s="6">
        <f>+'[1]4.EXPORTACIONES POR ENVASE'!G336/1000</f>
        <v>66.825000000000003</v>
      </c>
      <c r="D104" s="6">
        <f>+'[1]4.EXPORTACIONES POR ENVASE'!G348/1000</f>
        <v>64.680999999999997</v>
      </c>
      <c r="E104" s="6">
        <f>+'[1]4.EXPORTACIONES POR ENVASE'!G360/1000</f>
        <v>60.494</v>
      </c>
      <c r="F104" s="6">
        <f>+'[1]4.EXPORTACIONES POR ENVASE'!G372/1000</f>
        <v>73.295000000000002</v>
      </c>
      <c r="G104" s="6">
        <f>+'[1]4.EXPORTACIONES POR ENVASE'!G384/1000</f>
        <v>84.188000000000002</v>
      </c>
      <c r="H104" s="6">
        <f>+'[1]4.EXPORTACIONES POR ENVASE'!G396/1000</f>
        <v>74.704999999999998</v>
      </c>
      <c r="I104" s="6">
        <f>+'[1]4.EXPORTACIONES POR ENVASE'!G408/1000</f>
        <v>63.262</v>
      </c>
      <c r="J104" s="6">
        <f>+'[1]4.EXPORTACIONES POR ENVASE'!G420/1000</f>
        <v>63.616</v>
      </c>
      <c r="K104" s="104"/>
      <c r="L104" s="91"/>
      <c r="M104" s="2"/>
      <c r="N104" s="89" t="s">
        <v>6</v>
      </c>
      <c r="O104" s="104">
        <f>+SUM('[1]4.EXPORTACIONES POR ENVASE'!G313:G324)/1000</f>
        <v>809.13806</v>
      </c>
      <c r="P104" s="6">
        <f t="shared" ref="P104:V104" si="332">+SUM(C96:C104)+SUM(B105:B107)</f>
        <v>811.87</v>
      </c>
      <c r="Q104" s="6">
        <f t="shared" si="332"/>
        <v>817.29899999999998</v>
      </c>
      <c r="R104" s="6">
        <f t="shared" si="332"/>
        <v>813.01900000000001</v>
      </c>
      <c r="S104" s="6">
        <f t="shared" si="332"/>
        <v>786.66200000000003</v>
      </c>
      <c r="T104" s="6">
        <f t="shared" si="332"/>
        <v>877.82500000000005</v>
      </c>
      <c r="U104" s="6">
        <f t="shared" si="332"/>
        <v>866.63000000000011</v>
      </c>
      <c r="V104" s="6">
        <f t="shared" si="332"/>
        <v>701.00200000000007</v>
      </c>
      <c r="W104" s="105">
        <f t="shared" ref="W104" si="333">+SUM(J96:J104)+SUM(I105:I107)</f>
        <v>708.80499999999995</v>
      </c>
      <c r="X104" s="90"/>
      <c r="Y104" s="117"/>
      <c r="Z104" s="113"/>
    </row>
    <row r="105" spans="1:26" x14ac:dyDescent="0.25">
      <c r="A105" s="89" t="s">
        <v>7</v>
      </c>
      <c r="B105" s="104">
        <f>+'[1]4.EXPORTACIONES POR ENVASE'!G325/1000</f>
        <v>74.992000000000004</v>
      </c>
      <c r="C105" s="6">
        <f>+'[1]4.EXPORTACIONES POR ENVASE'!G337/1000</f>
        <v>77.113</v>
      </c>
      <c r="D105" s="6">
        <f>+'[1]4.EXPORTACIONES POR ENVASE'!G349/1000</f>
        <v>78.975999999999999</v>
      </c>
      <c r="E105" s="6">
        <f>+'[1]4.EXPORTACIONES POR ENVASE'!G361/1000</f>
        <v>70.822000000000003</v>
      </c>
      <c r="F105" s="6">
        <f>+'[1]4.EXPORTACIONES POR ENVASE'!G373/1000</f>
        <v>73.709000000000003</v>
      </c>
      <c r="G105" s="6">
        <f>+'[1]4.EXPORTACIONES POR ENVASE'!G385/1000</f>
        <v>73.486999999999995</v>
      </c>
      <c r="H105" s="6">
        <f>+'[1]4.EXPORTACIONES POR ENVASE'!G397/1000</f>
        <v>66.25</v>
      </c>
      <c r="I105" s="6">
        <f>+'[1]4.EXPORTACIONES POR ENVASE'!G409/1000</f>
        <v>60.802999999999997</v>
      </c>
      <c r="J105" s="6">
        <f>+'[1]4.EXPORTACIONES POR ENVASE'!G421/1000</f>
        <v>66.48</v>
      </c>
      <c r="K105" s="104"/>
      <c r="L105" s="91"/>
      <c r="M105" s="2"/>
      <c r="N105" s="89" t="s">
        <v>7</v>
      </c>
      <c r="O105" s="104">
        <f>+SUM('[1]4.EXPORTACIONES POR ENVASE'!G314:G325)/1000</f>
        <v>810.83324999999991</v>
      </c>
      <c r="P105" s="6">
        <f t="shared" ref="P105:U105" si="334">+SUM(C96:C105)+SUM(B106:B107)</f>
        <v>813.99099999999999</v>
      </c>
      <c r="Q105" s="6">
        <f t="shared" si="334"/>
        <v>819.16200000000003</v>
      </c>
      <c r="R105" s="6">
        <f t="shared" si="334"/>
        <v>804.86500000000001</v>
      </c>
      <c r="S105" s="6">
        <f t="shared" si="334"/>
        <v>789.54900000000009</v>
      </c>
      <c r="T105" s="6">
        <f t="shared" si="334"/>
        <v>877.60300000000007</v>
      </c>
      <c r="U105" s="6">
        <f t="shared" si="334"/>
        <v>859.39300000000014</v>
      </c>
      <c r="V105" s="6">
        <f t="shared" ref="V105" si="335">+SUM(I96:I105)+SUM(H106:H107)</f>
        <v>695.55500000000006</v>
      </c>
      <c r="W105" s="105">
        <f t="shared" ref="W105" si="336">+SUM(J96:J105)+SUM(I106:I107)</f>
        <v>714.48199999999997</v>
      </c>
      <c r="X105" s="105"/>
      <c r="Y105" s="117"/>
      <c r="Z105" s="113"/>
    </row>
    <row r="106" spans="1:26" x14ac:dyDescent="0.25">
      <c r="A106" s="89" t="s">
        <v>8</v>
      </c>
      <c r="B106" s="104">
        <f>+'[1]4.EXPORTACIONES POR ENVASE'!G326/1000</f>
        <v>64.242999999999995</v>
      </c>
      <c r="C106" s="6">
        <f>+'[1]4.EXPORTACIONES POR ENVASE'!G338/1000</f>
        <v>64.805000000000007</v>
      </c>
      <c r="D106" s="6">
        <f>+'[1]4.EXPORTACIONES POR ENVASE'!G350/1000</f>
        <v>68.593999999999994</v>
      </c>
      <c r="E106" s="6">
        <f>+'[1]4.EXPORTACIONES POR ENVASE'!G362/1000</f>
        <v>62.723999999999997</v>
      </c>
      <c r="F106" s="6">
        <f>+'[1]4.EXPORTACIONES POR ENVASE'!G374/1000</f>
        <v>67.298000000000002</v>
      </c>
      <c r="G106" s="6">
        <f>+'[1]4.EXPORTACIONES POR ENVASE'!G386/1000</f>
        <v>78.622</v>
      </c>
      <c r="H106" s="6">
        <f>+'[1]4.EXPORTACIONES POR ENVASE'!G398/1000</f>
        <v>56.661999999999999</v>
      </c>
      <c r="I106" s="6">
        <f>+'[1]4.EXPORTACIONES POR ENVASE'!G410/1000</f>
        <v>53.021999999999998</v>
      </c>
      <c r="J106" s="6">
        <f>+'[1]4.EXPORTACIONES POR ENVASE'!G422/1000</f>
        <v>56.97</v>
      </c>
      <c r="K106" s="104"/>
      <c r="L106" s="91"/>
      <c r="M106" s="2"/>
      <c r="N106" s="89" t="s">
        <v>8</v>
      </c>
      <c r="O106" s="104">
        <f>+SUM('[1]4.EXPORTACIONES POR ENVASE'!G315:G326)/1000</f>
        <v>816.99466999999993</v>
      </c>
      <c r="P106" s="6">
        <f t="shared" ref="P106:U106" si="337">+SUM(C96:C106)+SUM(B107)</f>
        <v>814.553</v>
      </c>
      <c r="Q106" s="6">
        <f t="shared" si="337"/>
        <v>822.95099999999991</v>
      </c>
      <c r="R106" s="6">
        <f t="shared" si="337"/>
        <v>798.995</v>
      </c>
      <c r="S106" s="6">
        <f t="shared" si="337"/>
        <v>794.12300000000005</v>
      </c>
      <c r="T106" s="6">
        <f t="shared" si="337"/>
        <v>888.92700000000002</v>
      </c>
      <c r="U106" s="6">
        <f t="shared" si="337"/>
        <v>837.43300000000011</v>
      </c>
      <c r="V106" s="6">
        <f t="shared" ref="V106" si="338">+SUM(I96:I106)+SUM(H107)</f>
        <v>691.91500000000008</v>
      </c>
      <c r="W106" s="105">
        <f t="shared" ref="W106" si="339">+SUM(J96:J106)+SUM(I107)</f>
        <v>718.43000000000006</v>
      </c>
      <c r="X106" s="90"/>
      <c r="Y106" s="117"/>
      <c r="Z106" s="113"/>
    </row>
    <row r="107" spans="1:26" x14ac:dyDescent="0.25">
      <c r="A107" s="89" t="s">
        <v>9</v>
      </c>
      <c r="B107" s="104">
        <f>+'[1]4.EXPORTACIONES POR ENVASE'!G327/1000</f>
        <v>71.227000000000004</v>
      </c>
      <c r="C107" s="6">
        <f>+'[1]4.EXPORTACIONES POR ENVASE'!G339/1000</f>
        <v>66.284999999999997</v>
      </c>
      <c r="D107" s="6">
        <f>+'[1]4.EXPORTACIONES POR ENVASE'!G351/1000</f>
        <v>64.462999999999994</v>
      </c>
      <c r="E107" s="6">
        <f>+'[1]4.EXPORTACIONES POR ENVASE'!G363/1000</f>
        <v>64.337000000000003</v>
      </c>
      <c r="F107" s="6">
        <f>+'[1]4.EXPORTACIONES POR ENVASE'!G375/1000</f>
        <v>61.475000000000001</v>
      </c>
      <c r="G107" s="6">
        <f>+'[1]4.EXPORTACIONES POR ENVASE'!G387/1000</f>
        <v>69.944000000000003</v>
      </c>
      <c r="H107" s="6">
        <f>+'[1]4.EXPORTACIONES POR ENVASE'!G399/1000</f>
        <v>57.332999999999998</v>
      </c>
      <c r="I107" s="6">
        <f>+'[1]4.EXPORTACIONES POR ENVASE'!G411/1000</f>
        <v>55.887999999999998</v>
      </c>
      <c r="J107" s="6">
        <f>+'[1]4.EXPORTACIONES POR ENVASE'!G423/1000</f>
        <v>56.076000000000001</v>
      </c>
      <c r="K107" s="104"/>
      <c r="L107" s="91"/>
      <c r="M107" s="2"/>
      <c r="N107" s="89" t="s">
        <v>9</v>
      </c>
      <c r="O107" s="104">
        <f>+SUM('[1]4.EXPORTACIONES POR ENVASE'!G316:G327)/1000</f>
        <v>826.84688999999992</v>
      </c>
      <c r="P107" s="6">
        <f t="shared" ref="P107:U107" si="340">+SUM(C96:C107)</f>
        <v>809.61099999999999</v>
      </c>
      <c r="Q107" s="6">
        <f t="shared" si="340"/>
        <v>821.12899999999991</v>
      </c>
      <c r="R107" s="6">
        <f t="shared" si="340"/>
        <v>798.86900000000003</v>
      </c>
      <c r="S107" s="6">
        <f t="shared" si="340"/>
        <v>791.26100000000008</v>
      </c>
      <c r="T107" s="6">
        <f t="shared" si="340"/>
        <v>897.39599999999996</v>
      </c>
      <c r="U107" s="6">
        <f t="shared" si="340"/>
        <v>824.82200000000012</v>
      </c>
      <c r="V107" s="6">
        <f t="shared" ref="V107" si="341">+SUM(I96:I107)</f>
        <v>690.47000000000014</v>
      </c>
      <c r="W107" s="105">
        <f t="shared" ref="W107" si="342">+SUM(J96:J107)</f>
        <v>718.61800000000005</v>
      </c>
      <c r="X107" s="90"/>
      <c r="Y107" s="117"/>
      <c r="Z107" s="113"/>
    </row>
    <row r="108" spans="1:26" ht="25.5" x14ac:dyDescent="0.25">
      <c r="A108" s="92" t="s">
        <v>13</v>
      </c>
      <c r="B108" s="106">
        <f>SUM(B96:B107)</f>
        <v>826.84688999999992</v>
      </c>
      <c r="C108" s="83">
        <f t="shared" ref="C108:G108" si="343">SUM(C96:C107)</f>
        <v>809.61099999999999</v>
      </c>
      <c r="D108" s="83">
        <f t="shared" si="343"/>
        <v>821.12899999999991</v>
      </c>
      <c r="E108" s="83">
        <f t="shared" si="343"/>
        <v>798.86900000000003</v>
      </c>
      <c r="F108" s="83">
        <f t="shared" si="343"/>
        <v>791.26100000000008</v>
      </c>
      <c r="G108" s="83">
        <f t="shared" si="343"/>
        <v>897.39599999999996</v>
      </c>
      <c r="H108" s="83">
        <f t="shared" ref="H108:I108" si="344">SUM(H96:H107)</f>
        <v>824.82200000000012</v>
      </c>
      <c r="I108" s="83">
        <f t="shared" si="344"/>
        <v>690.47000000000014</v>
      </c>
      <c r="J108" s="83">
        <f t="shared" ref="J108" si="345">SUM(J96:J107)</f>
        <v>718.61800000000005</v>
      </c>
      <c r="K108" s="106"/>
      <c r="L108" s="94"/>
      <c r="M108" s="3"/>
      <c r="N108" s="92" t="s">
        <v>14</v>
      </c>
      <c r="O108" s="106">
        <f>+AVERAGE(O96:O107)</f>
        <v>807.5645558333332</v>
      </c>
      <c r="P108" s="83">
        <f>+AVERAGE(P96:P107)</f>
        <v>817.66995500000019</v>
      </c>
      <c r="Q108" s="83">
        <f t="shared" ref="Q108:X108" si="346">+AVERAGE(Q96:Q107)</f>
        <v>814.51266666666652</v>
      </c>
      <c r="R108" s="83">
        <f t="shared" si="346"/>
        <v>819.51916666666682</v>
      </c>
      <c r="S108" s="83">
        <f t="shared" si="346"/>
        <v>789.03566666666677</v>
      </c>
      <c r="T108" s="83">
        <f t="shared" si="346"/>
        <v>847.34725000000014</v>
      </c>
      <c r="U108" s="83">
        <f t="shared" si="346"/>
        <v>870.93525000000011</v>
      </c>
      <c r="V108" s="83">
        <f t="shared" si="346"/>
        <v>748.2425833333333</v>
      </c>
      <c r="W108" s="107">
        <f t="shared" si="346"/>
        <v>693.18350000000009</v>
      </c>
      <c r="X108" s="107">
        <f t="shared" si="346"/>
        <v>713.22540000000004</v>
      </c>
      <c r="Y108" s="119">
        <f>+X108/W108-1</f>
        <v>2.8912834768859863E-2</v>
      </c>
      <c r="Z108" s="173">
        <f>+POWER(X108/S108,0.2)-1</f>
        <v>-2.0000095775196236E-2</v>
      </c>
    </row>
    <row r="109" spans="1:26" ht="26.25" thickBot="1" x14ac:dyDescent="0.3">
      <c r="A109" s="98" t="s">
        <v>12</v>
      </c>
      <c r="B109" s="110"/>
      <c r="C109" s="85">
        <f>+C108/B108-1</f>
        <v>-2.0845322403038713E-2</v>
      </c>
      <c r="D109" s="85">
        <f t="shared" ref="D109" si="347">+D108/C108-1</f>
        <v>1.4226585360129551E-2</v>
      </c>
      <c r="E109" s="85">
        <f t="shared" ref="E109" si="348">+E108/D108-1</f>
        <v>-2.7109016975408129E-2</v>
      </c>
      <c r="F109" s="85">
        <f t="shared" ref="F109:J109" si="349">+F108/E108-1</f>
        <v>-9.5234637969429103E-3</v>
      </c>
      <c r="G109" s="85">
        <f t="shared" si="349"/>
        <v>0.13413399624144229</v>
      </c>
      <c r="H109" s="85">
        <f t="shared" si="349"/>
        <v>-8.0871766756259067E-2</v>
      </c>
      <c r="I109" s="85">
        <f t="shared" si="349"/>
        <v>-0.16288605299082703</v>
      </c>
      <c r="J109" s="85">
        <f t="shared" si="349"/>
        <v>4.0766434457688128E-2</v>
      </c>
      <c r="K109" s="198"/>
      <c r="L109" s="101"/>
      <c r="M109" s="2"/>
      <c r="N109" s="98" t="s">
        <v>12</v>
      </c>
      <c r="O109" s="110"/>
      <c r="P109" s="85">
        <f>+P108/O108-1</f>
        <v>1.2513425822953783E-2</v>
      </c>
      <c r="Q109" s="85">
        <f t="shared" ref="Q109" si="350">+Q108/P108-1</f>
        <v>-3.8613236477959001E-3</v>
      </c>
      <c r="R109" s="85">
        <f t="shared" ref="R109" si="351">+R108/Q108-1</f>
        <v>6.1466201876134718E-3</v>
      </c>
      <c r="S109" s="85">
        <f t="shared" ref="S109" si="352">+S108/R108-1</f>
        <v>-3.7196811544981223E-2</v>
      </c>
      <c r="T109" s="85">
        <f t="shared" ref="T109:X109" si="353">+T108/S108-1</f>
        <v>7.3902341550255324E-2</v>
      </c>
      <c r="U109" s="85">
        <f t="shared" si="353"/>
        <v>2.7837465690718766E-2</v>
      </c>
      <c r="V109" s="85">
        <f t="shared" si="353"/>
        <v>-0.14087461343040919</v>
      </c>
      <c r="W109" s="111">
        <f t="shared" si="353"/>
        <v>-7.3584536031151004E-2</v>
      </c>
      <c r="X109" s="100">
        <f t="shared" si="353"/>
        <v>2.8912834768859863E-2</v>
      </c>
      <c r="Y109" s="100"/>
      <c r="Z109" s="224"/>
    </row>
    <row r="110" spans="1:26" ht="15.75" thickBot="1" x14ac:dyDescent="0.3"/>
    <row r="111" spans="1:26" ht="15.75" thickBot="1" x14ac:dyDescent="0.3">
      <c r="A111" s="341" t="s">
        <v>45</v>
      </c>
      <c r="B111" s="342"/>
      <c r="C111" s="342"/>
      <c r="D111" s="342"/>
      <c r="E111" s="342"/>
      <c r="F111" s="342"/>
      <c r="G111" s="342"/>
      <c r="H111" s="342"/>
      <c r="I111" s="342"/>
      <c r="J111" s="342"/>
      <c r="K111" s="342"/>
      <c r="L111" s="343"/>
      <c r="M111" s="2"/>
      <c r="N111" s="341" t="s">
        <v>46</v>
      </c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343"/>
    </row>
    <row r="112" spans="1:26" ht="51" x14ac:dyDescent="0.25">
      <c r="A112" s="128"/>
      <c r="B112" s="129">
        <v>2016</v>
      </c>
      <c r="C112" s="129">
        <f>+B112+1</f>
        <v>2017</v>
      </c>
      <c r="D112" s="129">
        <f t="shared" ref="D112" si="354">+C112+1</f>
        <v>2018</v>
      </c>
      <c r="E112" s="129">
        <f t="shared" ref="E112" si="355">+D112+1</f>
        <v>2019</v>
      </c>
      <c r="F112" s="129">
        <f t="shared" ref="F112" si="356">+E112+1</f>
        <v>2020</v>
      </c>
      <c r="G112" s="129">
        <f t="shared" ref="G112:K112" si="357">+F112+1</f>
        <v>2021</v>
      </c>
      <c r="H112" s="129">
        <f t="shared" si="357"/>
        <v>2022</v>
      </c>
      <c r="I112" s="129">
        <f t="shared" si="357"/>
        <v>2023</v>
      </c>
      <c r="J112" s="130">
        <f t="shared" si="357"/>
        <v>2024</v>
      </c>
      <c r="K112" s="130">
        <f t="shared" si="357"/>
        <v>2025</v>
      </c>
      <c r="L112" s="132" t="s">
        <v>16</v>
      </c>
      <c r="M112" s="2"/>
      <c r="N112" s="128"/>
      <c r="O112" s="129">
        <v>2016</v>
      </c>
      <c r="P112" s="129">
        <f>+O112+1</f>
        <v>2017</v>
      </c>
      <c r="Q112" s="129">
        <f t="shared" ref="Q112" si="358">+P112+1</f>
        <v>2018</v>
      </c>
      <c r="R112" s="129">
        <f t="shared" ref="R112" si="359">+Q112+1</f>
        <v>2019</v>
      </c>
      <c r="S112" s="129">
        <f t="shared" ref="S112" si="360">+R112+1</f>
        <v>2020</v>
      </c>
      <c r="T112" s="129">
        <f t="shared" ref="T112" si="361">+S112+1</f>
        <v>2021</v>
      </c>
      <c r="U112" s="129">
        <v>2022</v>
      </c>
      <c r="V112" s="129">
        <v>2023</v>
      </c>
      <c r="W112" s="130">
        <v>2024</v>
      </c>
      <c r="X112" s="131">
        <v>2025</v>
      </c>
      <c r="Y112" s="146" t="s">
        <v>16</v>
      </c>
      <c r="Z112" s="132" t="s">
        <v>21</v>
      </c>
    </row>
    <row r="113" spans="1:26" x14ac:dyDescent="0.25">
      <c r="A113" s="133" t="s">
        <v>10</v>
      </c>
      <c r="B113" s="158">
        <f>+B60/B7</f>
        <v>3.7502046817566259</v>
      </c>
      <c r="C113" s="158">
        <f t="shared" ref="C113:G113" si="362">+C60/C7</f>
        <v>3.718357346146234</v>
      </c>
      <c r="D113" s="158">
        <f t="shared" si="362"/>
        <v>3.9478346529048953</v>
      </c>
      <c r="E113" s="158">
        <f t="shared" si="362"/>
        <v>3.9160428488544867</v>
      </c>
      <c r="F113" s="158">
        <f t="shared" si="362"/>
        <v>3.7372375128860522</v>
      </c>
      <c r="G113" s="158">
        <f t="shared" si="362"/>
        <v>3.6436984971671289</v>
      </c>
      <c r="H113" s="158">
        <f t="shared" ref="H113:I124" si="363">+H60/H7</f>
        <v>3.6556312625250502</v>
      </c>
      <c r="I113" s="158">
        <f t="shared" si="363"/>
        <v>3.8771539323460829</v>
      </c>
      <c r="J113" s="180">
        <f t="shared" ref="J113:K124" si="364">+J60/J7</f>
        <v>4.2508500839323373</v>
      </c>
      <c r="K113" s="180">
        <f t="shared" si="364"/>
        <v>4.0197671864704594</v>
      </c>
      <c r="L113" s="127">
        <f>+K113/J113-1</f>
        <v>-5.4361573073428593E-2</v>
      </c>
      <c r="M113" s="2"/>
      <c r="N113" s="133" t="s">
        <v>10</v>
      </c>
      <c r="O113" s="158">
        <f>+O60/O7</f>
        <v>3.8254172980002159</v>
      </c>
      <c r="P113" s="158">
        <f t="shared" ref="P113:U113" si="365">+P60/P7</f>
        <v>3.7223228546626719</v>
      </c>
      <c r="Q113" s="158">
        <f t="shared" si="365"/>
        <v>3.9972669853612439</v>
      </c>
      <c r="R113" s="158">
        <f t="shared" si="365"/>
        <v>4.0401049777839075</v>
      </c>
      <c r="S113" s="158">
        <f t="shared" si="365"/>
        <v>3.8107309182898312</v>
      </c>
      <c r="T113" s="158">
        <f t="shared" si="365"/>
        <v>3.492512006243544</v>
      </c>
      <c r="U113" s="158">
        <f t="shared" si="365"/>
        <v>3.7350088648014705</v>
      </c>
      <c r="V113" s="158">
        <f t="shared" ref="V113:W123" si="366">+V60/V7</f>
        <v>3.9040936416809724</v>
      </c>
      <c r="W113" s="180">
        <f t="shared" si="366"/>
        <v>4.253487103298375</v>
      </c>
      <c r="X113" s="181">
        <f t="shared" ref="X113:X117" si="367">+X60/X7</f>
        <v>4.2414758920578075</v>
      </c>
      <c r="Y113" s="147">
        <f>+X113/W113-1</f>
        <v>-2.8238503958912808E-3</v>
      </c>
      <c r="Z113" s="127">
        <f>+POWER(X113/S113,0.2)-1</f>
        <v>2.1649069634497531E-2</v>
      </c>
    </row>
    <row r="114" spans="1:26" x14ac:dyDescent="0.25">
      <c r="A114" s="133" t="s">
        <v>11</v>
      </c>
      <c r="B114" s="158">
        <f t="shared" ref="B114:G114" si="368">+B61/B8</f>
        <v>3.7221066632706488</v>
      </c>
      <c r="C114" s="158">
        <f t="shared" si="368"/>
        <v>3.9660241751061744</v>
      </c>
      <c r="D114" s="158">
        <f t="shared" si="368"/>
        <v>4.0949099400689128</v>
      </c>
      <c r="E114" s="158">
        <f t="shared" si="368"/>
        <v>4.0386253041362536</v>
      </c>
      <c r="F114" s="158">
        <f t="shared" si="368"/>
        <v>3.7810899500107342</v>
      </c>
      <c r="G114" s="158">
        <f t="shared" si="368"/>
        <v>3.6736988546490581</v>
      </c>
      <c r="H114" s="158">
        <f t="shared" si="363"/>
        <v>3.8515889382402708</v>
      </c>
      <c r="I114" s="158">
        <f t="shared" si="363"/>
        <v>4.075703288516797</v>
      </c>
      <c r="J114" s="180">
        <f t="shared" si="364"/>
        <v>4.1248731059018562</v>
      </c>
      <c r="K114" s="180">
        <f t="shared" si="364"/>
        <v>4.3330787713971732</v>
      </c>
      <c r="L114" s="127">
        <f>+K114/J114-1</f>
        <v>5.0475653468567749E-2</v>
      </c>
      <c r="M114" s="2"/>
      <c r="N114" s="133" t="s">
        <v>11</v>
      </c>
      <c r="O114" s="158">
        <f t="shared" ref="O114:U121" si="369">+O61/O8</f>
        <v>3.8230652946104944</v>
      </c>
      <c r="P114" s="158">
        <f t="shared" si="369"/>
        <v>3.7353889633187571</v>
      </c>
      <c r="Q114" s="158">
        <f t="shared" si="369"/>
        <v>4.0052822627860687</v>
      </c>
      <c r="R114" s="158">
        <f t="shared" si="369"/>
        <v>4.0364302485133301</v>
      </c>
      <c r="S114" s="158">
        <f t="shared" si="369"/>
        <v>3.7930418000110815</v>
      </c>
      <c r="T114" s="158">
        <f t="shared" si="369"/>
        <v>3.48805706922106</v>
      </c>
      <c r="U114" s="158">
        <f t="shared" si="369"/>
        <v>3.7475461336070248</v>
      </c>
      <c r="V114" s="158">
        <f t="shared" si="366"/>
        <v>3.9181522102488215</v>
      </c>
      <c r="W114" s="180">
        <f t="shared" si="366"/>
        <v>4.2577082760833287</v>
      </c>
      <c r="X114" s="181">
        <f t="shared" si="367"/>
        <v>4.2557716742731326</v>
      </c>
      <c r="Y114" s="147">
        <f>+X114/W114-1</f>
        <v>-4.5484605440782033E-4</v>
      </c>
      <c r="Z114" s="127">
        <f>+POWER(X114/S114,0.2)-1</f>
        <v>2.3288605441057264E-2</v>
      </c>
    </row>
    <row r="115" spans="1:26" x14ac:dyDescent="0.25">
      <c r="A115" s="133" t="s">
        <v>0</v>
      </c>
      <c r="B115" s="158">
        <f t="shared" ref="B115:G115" si="370">+B62/B9</f>
        <v>3.5626695545637523</v>
      </c>
      <c r="C115" s="158">
        <f t="shared" si="370"/>
        <v>4.0012602779953017</v>
      </c>
      <c r="D115" s="158">
        <f t="shared" si="370"/>
        <v>4.1454446057024592</v>
      </c>
      <c r="E115" s="158">
        <f t="shared" si="370"/>
        <v>3.7511183724277428</v>
      </c>
      <c r="F115" s="158">
        <f t="shared" si="370"/>
        <v>3.6767908067937571</v>
      </c>
      <c r="G115" s="158">
        <f t="shared" si="370"/>
        <v>3.5714508304854107</v>
      </c>
      <c r="H115" s="158">
        <f t="shared" si="363"/>
        <v>3.7686506307329779</v>
      </c>
      <c r="I115" s="158">
        <f t="shared" si="363"/>
        <v>4.12891804644382</v>
      </c>
      <c r="J115" s="180">
        <f t="shared" si="364"/>
        <v>4.2076965158819712</v>
      </c>
      <c r="K115" s="180">
        <f t="shared" si="364"/>
        <v>4.4198755977420632</v>
      </c>
      <c r="L115" s="127">
        <f>+K115/J115-1</f>
        <v>5.0426422404567628E-2</v>
      </c>
      <c r="M115" s="2"/>
      <c r="N115" s="133" t="s">
        <v>0</v>
      </c>
      <c r="O115" s="158">
        <f t="shared" ref="O115:T115" si="371">+O62/O9</f>
        <v>3.7965118648922256</v>
      </c>
      <c r="P115" s="158">
        <f t="shared" si="371"/>
        <v>3.772202918218269</v>
      </c>
      <c r="Q115" s="158">
        <f t="shared" si="371"/>
        <v>4.0168915773318501</v>
      </c>
      <c r="R115" s="158">
        <f t="shared" si="371"/>
        <v>4.0041146178500808</v>
      </c>
      <c r="S115" s="158">
        <f t="shared" si="371"/>
        <v>3.7877375610833792</v>
      </c>
      <c r="T115" s="158">
        <f t="shared" si="371"/>
        <v>3.4828995926123603</v>
      </c>
      <c r="U115" s="158">
        <f t="shared" si="369"/>
        <v>3.7649645827031124</v>
      </c>
      <c r="V115" s="158">
        <f t="shared" si="366"/>
        <v>3.9480014614694685</v>
      </c>
      <c r="W115" s="180">
        <f t="shared" si="366"/>
        <v>4.2664651563968361</v>
      </c>
      <c r="X115" s="181">
        <f t="shared" si="367"/>
        <v>4.2710990876503869</v>
      </c>
      <c r="Y115" s="147">
        <f>+X115/W115-1</f>
        <v>1.086128934301378E-3</v>
      </c>
      <c r="Z115" s="127">
        <f>+POWER(X115/S115,0.2)-1</f>
        <v>2.4311275172780533E-2</v>
      </c>
    </row>
    <row r="116" spans="1:26" x14ac:dyDescent="0.25">
      <c r="A116" s="133" t="s">
        <v>1</v>
      </c>
      <c r="B116" s="158">
        <f t="shared" ref="B116:G116" si="372">+B63/B10</f>
        <v>3.7899403435698136</v>
      </c>
      <c r="C116" s="158">
        <f t="shared" si="372"/>
        <v>3.8450675684233193</v>
      </c>
      <c r="D116" s="158">
        <f t="shared" si="372"/>
        <v>4.0358155582561563</v>
      </c>
      <c r="E116" s="158">
        <f t="shared" si="372"/>
        <v>3.8240884638374175</v>
      </c>
      <c r="F116" s="158">
        <f t="shared" si="372"/>
        <v>3.4400997163048568</v>
      </c>
      <c r="G116" s="158">
        <f t="shared" si="372"/>
        <v>3.6934676213350253</v>
      </c>
      <c r="H116" s="158">
        <f t="shared" si="363"/>
        <v>3.974388032638259</v>
      </c>
      <c r="I116" s="158">
        <f t="shared" si="363"/>
        <v>4.2915067699659692</v>
      </c>
      <c r="J116" s="180">
        <f t="shared" si="364"/>
        <v>4.0303493801320238</v>
      </c>
      <c r="K116" s="180">
        <f t="shared" ref="K116:L116" si="373">+K63/K10</f>
        <v>4.1836965708765996</v>
      </c>
      <c r="L116" s="127">
        <f t="shared" ref="L116:L117" si="374">+K116/J116-1</f>
        <v>3.8048113521005122E-2</v>
      </c>
      <c r="M116" s="2"/>
      <c r="N116" s="133" t="s">
        <v>1</v>
      </c>
      <c r="O116" s="158">
        <f t="shared" ref="O116:T116" si="375">+O63/O10</f>
        <v>3.7942516883860318</v>
      </c>
      <c r="P116" s="158">
        <f t="shared" si="375"/>
        <v>3.7762973309335366</v>
      </c>
      <c r="Q116" s="158">
        <f t="shared" si="375"/>
        <v>4.0326233298506153</v>
      </c>
      <c r="R116" s="158">
        <f t="shared" si="375"/>
        <v>3.9859146497725089</v>
      </c>
      <c r="S116" s="158">
        <f t="shared" si="375"/>
        <v>3.7523030014761187</v>
      </c>
      <c r="T116" s="158">
        <f t="shared" si="375"/>
        <v>3.5042576399419394</v>
      </c>
      <c r="U116" s="158">
        <f t="shared" si="369"/>
        <v>3.7871343921064833</v>
      </c>
      <c r="V116" s="158">
        <f t="shared" si="366"/>
        <v>3.9661205262790999</v>
      </c>
      <c r="W116" s="180">
        <f t="shared" si="366"/>
        <v>4.2409686780746521</v>
      </c>
      <c r="X116" s="181">
        <f t="shared" si="367"/>
        <v>4.2868662152054506</v>
      </c>
      <c r="Y116" s="147">
        <f>+X116/W116-1</f>
        <v>1.0822418323456207E-2</v>
      </c>
      <c r="Z116" s="127">
        <f>+POWER(X116/S116,0.2)-1</f>
        <v>2.699518134794876E-2</v>
      </c>
    </row>
    <row r="117" spans="1:26" x14ac:dyDescent="0.25">
      <c r="A117" s="133" t="s">
        <v>2</v>
      </c>
      <c r="B117" s="158">
        <f t="shared" ref="B117:G117" si="376">+B64/B11</f>
        <v>3.6354316834855034</v>
      </c>
      <c r="C117" s="158">
        <f t="shared" si="376"/>
        <v>4.0481946739236081</v>
      </c>
      <c r="D117" s="158">
        <f t="shared" si="376"/>
        <v>4.2074676739793695</v>
      </c>
      <c r="E117" s="158">
        <f t="shared" si="376"/>
        <v>3.8332715328547953</v>
      </c>
      <c r="F117" s="158">
        <f t="shared" si="376"/>
        <v>3.0865357722212901</v>
      </c>
      <c r="G117" s="158">
        <f t="shared" si="376"/>
        <v>3.5890342850493493</v>
      </c>
      <c r="H117" s="158">
        <f t="shared" si="363"/>
        <v>4.0835943704226594</v>
      </c>
      <c r="I117" s="158">
        <f t="shared" si="363"/>
        <v>4.2178485576923084</v>
      </c>
      <c r="J117" s="180">
        <f t="shared" si="364"/>
        <v>4.0847330329100098</v>
      </c>
      <c r="K117" s="180">
        <f t="shared" ref="K117:L117" si="377">+K64/K11</f>
        <v>4.1729647208198557</v>
      </c>
      <c r="L117" s="127">
        <f t="shared" si="374"/>
        <v>2.1600356057293935E-2</v>
      </c>
      <c r="M117" s="2"/>
      <c r="N117" s="133" t="s">
        <v>2</v>
      </c>
      <c r="O117" s="158">
        <f t="shared" ref="O117:T117" si="378">+O64/O11</f>
        <v>3.7832243361976867</v>
      </c>
      <c r="P117" s="158">
        <f t="shared" si="378"/>
        <v>3.8120616535048994</v>
      </c>
      <c r="Q117" s="158">
        <f t="shared" si="378"/>
        <v>4.0459075111428691</v>
      </c>
      <c r="R117" s="158">
        <f t="shared" si="378"/>
        <v>3.9533942203684367</v>
      </c>
      <c r="S117" s="158">
        <f t="shared" si="378"/>
        <v>3.6822992561180916</v>
      </c>
      <c r="T117" s="158">
        <f t="shared" si="378"/>
        <v>3.5473259470080061</v>
      </c>
      <c r="U117" s="158">
        <f t="shared" si="369"/>
        <v>3.8296499736170393</v>
      </c>
      <c r="V117" s="158">
        <f t="shared" si="366"/>
        <v>3.9728945293578795</v>
      </c>
      <c r="W117" s="180">
        <f t="shared" si="366"/>
        <v>4.227785850600779</v>
      </c>
      <c r="X117" s="181">
        <f t="shared" si="367"/>
        <v>4.2963815554721885</v>
      </c>
      <c r="Y117" s="147">
        <f>+X117/W117-1</f>
        <v>1.6224971485171658E-2</v>
      </c>
      <c r="Z117" s="127">
        <f>+POWER(X117/S117,0.2)-1</f>
        <v>3.1327866737722365E-2</v>
      </c>
    </row>
    <row r="118" spans="1:26" x14ac:dyDescent="0.25">
      <c r="A118" s="133" t="s">
        <v>3</v>
      </c>
      <c r="B118" s="158">
        <f t="shared" ref="B118:G118" si="379">+B65/B12</f>
        <v>3.6446129303939072</v>
      </c>
      <c r="C118" s="158">
        <f t="shared" si="379"/>
        <v>3.760832083747522</v>
      </c>
      <c r="D118" s="158">
        <f t="shared" si="379"/>
        <v>3.9364315994312786</v>
      </c>
      <c r="E118" s="158">
        <f t="shared" si="379"/>
        <v>3.7501942423198273</v>
      </c>
      <c r="F118" s="158">
        <f t="shared" si="379"/>
        <v>3.03154145003055</v>
      </c>
      <c r="G118" s="158">
        <f t="shared" si="379"/>
        <v>3.7407210525316574</v>
      </c>
      <c r="H118" s="158">
        <f t="shared" si="363"/>
        <v>3.7869901031961808</v>
      </c>
      <c r="I118" s="158">
        <f t="shared" si="363"/>
        <v>4.553265793022371</v>
      </c>
      <c r="J118" s="180">
        <f t="shared" si="364"/>
        <v>4.5808590806330063</v>
      </c>
      <c r="K118" s="180"/>
      <c r="L118" s="127"/>
      <c r="M118" s="2"/>
      <c r="N118" s="133" t="s">
        <v>3</v>
      </c>
      <c r="O118" s="158">
        <f t="shared" ref="O118:T118" si="380">+O65/O12</f>
        <v>3.768271090426845</v>
      </c>
      <c r="P118" s="158">
        <f t="shared" si="380"/>
        <v>3.8206496157218197</v>
      </c>
      <c r="Q118" s="158">
        <f t="shared" si="380"/>
        <v>4.0641634968247962</v>
      </c>
      <c r="R118" s="158">
        <f t="shared" si="380"/>
        <v>3.9390931188918308</v>
      </c>
      <c r="S118" s="158">
        <f t="shared" si="380"/>
        <v>3.6187494475742112</v>
      </c>
      <c r="T118" s="158">
        <f t="shared" si="380"/>
        <v>3.6080876795162506</v>
      </c>
      <c r="U118" s="158">
        <f t="shared" si="369"/>
        <v>3.834355067817071</v>
      </c>
      <c r="V118" s="158">
        <f t="shared" si="366"/>
        <v>4.0341063515337305</v>
      </c>
      <c r="W118" s="180">
        <f t="shared" si="366"/>
        <v>4.2260947502856396</v>
      </c>
      <c r="X118" s="181"/>
      <c r="Y118" s="147"/>
      <c r="Z118" s="127"/>
    </row>
    <row r="119" spans="1:26" x14ac:dyDescent="0.25">
      <c r="A119" s="133" t="s">
        <v>4</v>
      </c>
      <c r="B119" s="158">
        <f t="shared" ref="B119:G119" si="381">+B66/B13</f>
        <v>3.6979506922993979</v>
      </c>
      <c r="C119" s="158">
        <f t="shared" si="381"/>
        <v>3.930720813157405</v>
      </c>
      <c r="D119" s="158">
        <f t="shared" si="381"/>
        <v>3.9144111426801396</v>
      </c>
      <c r="E119" s="158">
        <f t="shared" si="381"/>
        <v>4.048420048199846</v>
      </c>
      <c r="F119" s="158">
        <f t="shared" si="381"/>
        <v>3.6137151795177864</v>
      </c>
      <c r="G119" s="158">
        <f t="shared" si="381"/>
        <v>3.9784753363228704</v>
      </c>
      <c r="H119" s="158">
        <f t="shared" si="363"/>
        <v>3.7624296269667536</v>
      </c>
      <c r="I119" s="158">
        <f t="shared" si="363"/>
        <v>4.1190465569285211</v>
      </c>
      <c r="J119" s="180">
        <f t="shared" si="364"/>
        <v>4.2765546499311808</v>
      </c>
      <c r="K119" s="180"/>
      <c r="L119" s="127"/>
      <c r="M119" s="2"/>
      <c r="N119" s="133" t="s">
        <v>4</v>
      </c>
      <c r="O119" s="158">
        <f t="shared" ref="O119:T119" si="382">+O66/O13</f>
        <v>3.7529840621665733</v>
      </c>
      <c r="P119" s="158">
        <f t="shared" si="382"/>
        <v>3.839319416387863</v>
      </c>
      <c r="Q119" s="158">
        <f t="shared" si="382"/>
        <v>4.061087484489506</v>
      </c>
      <c r="R119" s="158">
        <f t="shared" si="382"/>
        <v>3.950943443936493</v>
      </c>
      <c r="S119" s="158">
        <f t="shared" si="382"/>
        <v>3.5825128960980752</v>
      </c>
      <c r="T119" s="158">
        <f t="shared" si="382"/>
        <v>3.6404069104063868</v>
      </c>
      <c r="U119" s="158">
        <f t="shared" si="369"/>
        <v>3.8160482222237007</v>
      </c>
      <c r="V119" s="158">
        <f t="shared" si="366"/>
        <v>4.0658464551235074</v>
      </c>
      <c r="W119" s="180">
        <f t="shared" ref="W119" si="383">+W66/W13</f>
        <v>4.2413461179816343</v>
      </c>
      <c r="X119" s="181"/>
      <c r="Y119" s="147"/>
      <c r="Z119" s="127"/>
    </row>
    <row r="120" spans="1:26" x14ac:dyDescent="0.25">
      <c r="A120" s="133" t="s">
        <v>5</v>
      </c>
      <c r="B120" s="158">
        <f t="shared" ref="B120:G122" si="384">+B67/B14</f>
        <v>3.6143732981406922</v>
      </c>
      <c r="C120" s="158">
        <f t="shared" si="384"/>
        <v>3.8901655288149812</v>
      </c>
      <c r="D120" s="158">
        <f t="shared" si="384"/>
        <v>4.1571444930718409</v>
      </c>
      <c r="E120" s="158">
        <f t="shared" si="384"/>
        <v>4.0406261589006176</v>
      </c>
      <c r="F120" s="158">
        <f t="shared" si="384"/>
        <v>3.4266028790807677</v>
      </c>
      <c r="G120" s="158">
        <f t="shared" si="384"/>
        <v>3.677622860367737</v>
      </c>
      <c r="H120" s="158">
        <f t="shared" si="363"/>
        <v>3.977060638378914</v>
      </c>
      <c r="I120" s="158">
        <f t="shared" si="363"/>
        <v>4.3286388411310677</v>
      </c>
      <c r="J120" s="180">
        <f t="shared" si="364"/>
        <v>4.277100553752625</v>
      </c>
      <c r="K120" s="180"/>
      <c r="L120" s="127"/>
      <c r="M120" s="2"/>
      <c r="N120" s="133" t="s">
        <v>5</v>
      </c>
      <c r="O120" s="158">
        <f t="shared" ref="O120:T120" si="385">+O67/O14</f>
        <v>3.7437580139987467</v>
      </c>
      <c r="P120" s="158">
        <f t="shared" si="385"/>
        <v>3.8717606329868697</v>
      </c>
      <c r="Q120" s="158">
        <f t="shared" si="385"/>
        <v>4.0904676024220601</v>
      </c>
      <c r="R120" s="158">
        <f t="shared" si="385"/>
        <v>3.9381077727141811</v>
      </c>
      <c r="S120" s="158">
        <f t="shared" si="385"/>
        <v>3.5230101946549262</v>
      </c>
      <c r="T120" s="158">
        <f t="shared" si="385"/>
        <v>3.6622415143269436</v>
      </c>
      <c r="U120" s="158">
        <f t="shared" si="369"/>
        <v>3.8450151784190911</v>
      </c>
      <c r="V120" s="158">
        <f t="shared" si="366"/>
        <v>4.0995310983755111</v>
      </c>
      <c r="W120" s="180">
        <f t="shared" ref="W120:W124" si="386">+W67/W14</f>
        <v>4.2373568258095951</v>
      </c>
      <c r="X120" s="181"/>
      <c r="Y120" s="147"/>
      <c r="Z120" s="127"/>
    </row>
    <row r="121" spans="1:26" x14ac:dyDescent="0.25">
      <c r="A121" s="133" t="s">
        <v>6</v>
      </c>
      <c r="B121" s="158">
        <f t="shared" ref="B121:F121" si="387">+B68/B15</f>
        <v>3.8646592020871835</v>
      </c>
      <c r="C121" s="158">
        <f t="shared" si="387"/>
        <v>4.0694352461464538</v>
      </c>
      <c r="D121" s="158">
        <f t="shared" si="387"/>
        <v>4.1065781970867246</v>
      </c>
      <c r="E121" s="158">
        <f t="shared" si="387"/>
        <v>3.751847665420398</v>
      </c>
      <c r="F121" s="158">
        <f t="shared" si="387"/>
        <v>3.4009495908677643</v>
      </c>
      <c r="G121" s="158">
        <f t="shared" si="384"/>
        <v>4.0120893295227491</v>
      </c>
      <c r="H121" s="158">
        <f t="shared" si="363"/>
        <v>3.9123976255385511</v>
      </c>
      <c r="I121" s="158">
        <f t="shared" si="363"/>
        <v>4.5037308507582052</v>
      </c>
      <c r="J121" s="180">
        <f t="shared" si="364"/>
        <v>4.5528567063855787</v>
      </c>
      <c r="K121" s="180"/>
      <c r="L121" s="127"/>
      <c r="M121" s="2"/>
      <c r="N121" s="133" t="s">
        <v>6</v>
      </c>
      <c r="O121" s="158">
        <f t="shared" ref="O121:T121" si="388">+O68/O15</f>
        <v>3.7329938251044839</v>
      </c>
      <c r="P121" s="158">
        <f t="shared" si="388"/>
        <v>3.887967821630562</v>
      </c>
      <c r="Q121" s="158">
        <f t="shared" si="388"/>
        <v>4.093382018129776</v>
      </c>
      <c r="R121" s="158">
        <f t="shared" si="388"/>
        <v>3.9115239526306387</v>
      </c>
      <c r="S121" s="158">
        <f t="shared" si="388"/>
        <v>3.4939326970920876</v>
      </c>
      <c r="T121" s="158">
        <f t="shared" si="388"/>
        <v>3.7184337859005407</v>
      </c>
      <c r="U121" s="158">
        <f t="shared" si="369"/>
        <v>3.8348948177058335</v>
      </c>
      <c r="V121" s="158">
        <f t="shared" si="366"/>
        <v>4.1535265383549351</v>
      </c>
      <c r="W121" s="180">
        <f t="shared" si="386"/>
        <v>4.2418599743142984</v>
      </c>
      <c r="X121" s="181"/>
      <c r="Y121" s="147"/>
      <c r="Z121" s="127"/>
    </row>
    <row r="122" spans="1:26" x14ac:dyDescent="0.25">
      <c r="A122" s="133" t="s">
        <v>7</v>
      </c>
      <c r="B122" s="158">
        <f t="shared" ref="B122:F122" si="389">+B69/B16</f>
        <v>3.6881882261225467</v>
      </c>
      <c r="C122" s="158">
        <f t="shared" si="389"/>
        <v>4.2171894369985736</v>
      </c>
      <c r="D122" s="158">
        <f t="shared" si="389"/>
        <v>4.0344982733333721</v>
      </c>
      <c r="E122" s="158">
        <f t="shared" si="389"/>
        <v>3.4704545943967093</v>
      </c>
      <c r="F122" s="158">
        <f t="shared" si="389"/>
        <v>3.5953007132266199</v>
      </c>
      <c r="G122" s="158">
        <f t="shared" si="384"/>
        <v>3.7291985554060605</v>
      </c>
      <c r="H122" s="158">
        <f t="shared" si="363"/>
        <v>3.9943125194396312</v>
      </c>
      <c r="I122" s="158">
        <f t="shared" si="363"/>
        <v>4.1993616863356342</v>
      </c>
      <c r="J122" s="180">
        <f t="shared" si="364"/>
        <v>4.3075939475740572</v>
      </c>
      <c r="K122" s="180"/>
      <c r="L122" s="127"/>
      <c r="M122" s="2"/>
      <c r="N122" s="133" t="s">
        <v>7</v>
      </c>
      <c r="O122" s="158">
        <f t="shared" ref="O122:V124" si="390">+O69/O16</f>
        <v>3.7076393642807592</v>
      </c>
      <c r="P122" s="158">
        <f t="shared" si="390"/>
        <v>3.9358777574332597</v>
      </c>
      <c r="Q122" s="158">
        <f t="shared" si="390"/>
        <v>4.0765635217282492</v>
      </c>
      <c r="R122" s="158">
        <f t="shared" si="390"/>
        <v>3.8578345930991893</v>
      </c>
      <c r="S122" s="158">
        <f t="shared" si="390"/>
        <v>3.5054403209129075</v>
      </c>
      <c r="T122" s="158">
        <f t="shared" si="390"/>
        <v>3.7299351646833787</v>
      </c>
      <c r="U122" s="158">
        <f t="shared" si="390"/>
        <v>3.8564241495425819</v>
      </c>
      <c r="V122" s="158">
        <f t="shared" si="366"/>
        <v>4.1736897954181131</v>
      </c>
      <c r="W122" s="180">
        <f t="shared" si="386"/>
        <v>4.251460698930658</v>
      </c>
      <c r="X122" s="181"/>
      <c r="Y122" s="147"/>
      <c r="Z122" s="127"/>
    </row>
    <row r="123" spans="1:26" x14ac:dyDescent="0.25">
      <c r="A123" s="133" t="s">
        <v>8</v>
      </c>
      <c r="B123" s="158">
        <f t="shared" ref="B123:G123" si="391">+B70/B17</f>
        <v>3.9214999458664241</v>
      </c>
      <c r="C123" s="158">
        <f t="shared" si="391"/>
        <v>4.0603438040079682</v>
      </c>
      <c r="D123" s="158">
        <f t="shared" si="391"/>
        <v>3.910769230769231</v>
      </c>
      <c r="E123" s="158">
        <f t="shared" si="391"/>
        <v>3.6540867523958158</v>
      </c>
      <c r="F123" s="158">
        <f t="shared" si="391"/>
        <v>3.6320763261978803</v>
      </c>
      <c r="G123" s="158">
        <f t="shared" si="391"/>
        <v>3.8213717120748107</v>
      </c>
      <c r="H123" s="158">
        <f t="shared" si="363"/>
        <v>3.8771539323460829</v>
      </c>
      <c r="I123" s="158">
        <f t="shared" si="363"/>
        <v>4.1484095970418924</v>
      </c>
      <c r="J123" s="180">
        <f t="shared" si="364"/>
        <v>4.1826965445965758</v>
      </c>
      <c r="K123" s="180"/>
      <c r="L123" s="127"/>
      <c r="M123" s="2"/>
      <c r="N123" s="133" t="s">
        <v>8</v>
      </c>
      <c r="O123" s="158">
        <f t="shared" ref="O123:S123" si="392">+O70/O17</f>
        <v>3.7200348670232675</v>
      </c>
      <c r="P123" s="158">
        <f t="shared" si="392"/>
        <v>3.9467678922780256</v>
      </c>
      <c r="Q123" s="158">
        <f t="shared" si="392"/>
        <v>4.0637299225981218</v>
      </c>
      <c r="R123" s="158">
        <f t="shared" si="392"/>
        <v>3.836921120244376</v>
      </c>
      <c r="S123" s="158">
        <f t="shared" si="392"/>
        <v>3.5044103111160463</v>
      </c>
      <c r="T123" s="158">
        <f t="shared" ref="T123" si="393">+T70/T17</f>
        <v>3.7453437151368076</v>
      </c>
      <c r="U123" s="158">
        <f t="shared" si="390"/>
        <v>3.8610815488208798</v>
      </c>
      <c r="V123" s="158">
        <f t="shared" si="366"/>
        <v>4.1972135372957418</v>
      </c>
      <c r="W123" s="180">
        <f t="shared" si="386"/>
        <v>4.2538102572354664</v>
      </c>
      <c r="X123" s="181"/>
      <c r="Y123" s="147"/>
      <c r="Z123" s="127"/>
    </row>
    <row r="124" spans="1:26" x14ac:dyDescent="0.25">
      <c r="A124" s="133" t="s">
        <v>9</v>
      </c>
      <c r="B124" s="158">
        <f t="shared" ref="B124:G125" si="394">+B71/B18</f>
        <v>3.8691214174801689</v>
      </c>
      <c r="C124" s="158">
        <f t="shared" si="394"/>
        <v>4.2887195581564272</v>
      </c>
      <c r="D124" s="158">
        <f t="shared" si="394"/>
        <v>4.0207561054448666</v>
      </c>
      <c r="E124" s="158">
        <f t="shared" si="394"/>
        <v>3.8499944982394365</v>
      </c>
      <c r="F124" s="158">
        <f t="shared" si="394"/>
        <v>3.7753349603331872</v>
      </c>
      <c r="G124" s="158">
        <f t="shared" si="394"/>
        <v>3.6195494877397709</v>
      </c>
      <c r="H124" s="158">
        <f t="shared" si="363"/>
        <v>3.975795839309213</v>
      </c>
      <c r="I124" s="158">
        <f t="shared" si="363"/>
        <v>4.2491235958798601</v>
      </c>
      <c r="J124" s="180">
        <f t="shared" si="364"/>
        <v>4.2637122167561747</v>
      </c>
      <c r="K124" s="180"/>
      <c r="L124" s="127"/>
      <c r="M124" s="2"/>
      <c r="N124" s="133" t="s">
        <v>9</v>
      </c>
      <c r="O124" s="158">
        <f t="shared" ref="O124:S124" si="395">+O71/O18</f>
        <v>3.724342670779182</v>
      </c>
      <c r="P124" s="158">
        <f t="shared" si="395"/>
        <v>3.9794826062111639</v>
      </c>
      <c r="Q124" s="158">
        <f t="shared" si="395"/>
        <v>4.0427764308760619</v>
      </c>
      <c r="R124" s="158">
        <f t="shared" si="395"/>
        <v>3.8239471283323025</v>
      </c>
      <c r="S124" s="158">
        <f t="shared" si="395"/>
        <v>3.4988115985599286</v>
      </c>
      <c r="T124" s="158">
        <f t="shared" ref="T124" si="396">+T71/T18</f>
        <v>3.733483290284251</v>
      </c>
      <c r="U124" s="158">
        <f t="shared" si="390"/>
        <v>3.8901846713970478</v>
      </c>
      <c r="V124" s="158">
        <f t="shared" si="390"/>
        <v>4.2209881515637928</v>
      </c>
      <c r="W124" s="180">
        <f t="shared" si="386"/>
        <v>4.2549269578813442</v>
      </c>
      <c r="X124" s="181"/>
      <c r="Y124" s="147"/>
      <c r="Z124" s="127"/>
    </row>
    <row r="125" spans="1:26" ht="25.5" x14ac:dyDescent="0.25">
      <c r="A125" s="134" t="s">
        <v>13</v>
      </c>
      <c r="B125" s="182">
        <f t="shared" si="394"/>
        <v>3.7243426707791829</v>
      </c>
      <c r="C125" s="182">
        <f t="shared" si="394"/>
        <v>3.9794826062111639</v>
      </c>
      <c r="D125" s="182">
        <f t="shared" si="394"/>
        <v>4.0427764308760619</v>
      </c>
      <c r="E125" s="182">
        <f t="shared" si="394"/>
        <v>3.8239471283323025</v>
      </c>
      <c r="F125" s="182">
        <f t="shared" si="394"/>
        <v>3.4988115985599286</v>
      </c>
      <c r="G125" s="182">
        <f t="shared" ref="G125:H125" si="397">+G72/G19</f>
        <v>3.733483290284251</v>
      </c>
      <c r="H125" s="182">
        <f t="shared" si="397"/>
        <v>3.8901846713970478</v>
      </c>
      <c r="I125" s="182">
        <f t="shared" ref="I125:J125" si="398">+I72/I19</f>
        <v>4.2209881515637928</v>
      </c>
      <c r="J125" s="183">
        <f t="shared" si="398"/>
        <v>4.2549269578813442</v>
      </c>
      <c r="K125" s="183"/>
      <c r="L125" s="137"/>
      <c r="M125" s="3"/>
      <c r="N125" s="134" t="s">
        <v>14</v>
      </c>
      <c r="O125" s="182">
        <f t="shared" ref="O125" si="399">+AVERAGE(O113:O124)</f>
        <v>3.764374531322209</v>
      </c>
      <c r="P125" s="182">
        <f>+AVERAGE(P113:P124)</f>
        <v>3.8416749552739748</v>
      </c>
      <c r="Q125" s="182">
        <f t="shared" ref="Q125:U125" si="400">+AVERAGE(Q113:Q124)</f>
        <v>4.0491785119617676</v>
      </c>
      <c r="R125" s="182">
        <f t="shared" si="400"/>
        <v>3.9398608203447729</v>
      </c>
      <c r="S125" s="182">
        <f t="shared" si="400"/>
        <v>3.6294150002488905</v>
      </c>
      <c r="T125" s="182">
        <f t="shared" si="400"/>
        <v>3.6127486929401216</v>
      </c>
      <c r="U125" s="182">
        <f t="shared" si="400"/>
        <v>3.8168589668967776</v>
      </c>
      <c r="V125" s="182">
        <f t="shared" ref="V125" si="401">+AVERAGE(V113:V124)</f>
        <v>4.0545136913917981</v>
      </c>
      <c r="W125" s="183">
        <f t="shared" ref="W125:X125" si="402">+AVERAGE(W113:W124)</f>
        <v>4.2461058872410504</v>
      </c>
      <c r="X125" s="184">
        <f t="shared" si="402"/>
        <v>4.2703188849317932</v>
      </c>
      <c r="Y125" s="149">
        <f>+X125/W125-1</f>
        <v>5.7024008194188625E-3</v>
      </c>
      <c r="Z125" s="156">
        <f>+POWER(X125/S125,0.2)-1</f>
        <v>3.3058071880775586E-2</v>
      </c>
    </row>
    <row r="126" spans="1:26" ht="25.5" x14ac:dyDescent="0.25">
      <c r="A126" s="135" t="s">
        <v>15</v>
      </c>
      <c r="B126" s="138">
        <f>+B125/B$161</f>
        <v>1.1702439515017089</v>
      </c>
      <c r="C126" s="138">
        <f t="shared" ref="C126:F126" si="403">+C125/C$161</f>
        <v>1.0973996742628946</v>
      </c>
      <c r="D126" s="138">
        <f t="shared" si="403"/>
        <v>1.3557041615990533</v>
      </c>
      <c r="E126" s="138">
        <f t="shared" si="403"/>
        <v>1.4951490675953263</v>
      </c>
      <c r="F126" s="138">
        <f t="shared" si="403"/>
        <v>1.7459426319508629</v>
      </c>
      <c r="G126" s="138">
        <f t="shared" ref="G126:H126" si="404">+G125/G$161</f>
        <v>1.3991085056590906</v>
      </c>
      <c r="H126" s="138">
        <f t="shared" si="404"/>
        <v>1.2493182557319722</v>
      </c>
      <c r="I126" s="138">
        <f t="shared" ref="I126:J126" si="405">+I125/I$161</f>
        <v>1.2234764655893042</v>
      </c>
      <c r="J126" s="139">
        <f t="shared" si="405"/>
        <v>1.2381367439583646</v>
      </c>
      <c r="K126" s="139"/>
      <c r="L126" s="140"/>
      <c r="M126" s="3"/>
      <c r="N126" s="135" t="s">
        <v>15</v>
      </c>
      <c r="O126" s="138">
        <f>+O125/O$161</f>
        <v>1.1969620065925559</v>
      </c>
      <c r="P126" s="138">
        <f t="shared" ref="P126" si="406">+P125/P$161</f>
        <v>1.1260100193888452</v>
      </c>
      <c r="Q126" s="138">
        <f t="shared" ref="Q126" si="407">+Q125/Q$161</f>
        <v>1.1716190474692556</v>
      </c>
      <c r="R126" s="138">
        <f t="shared" ref="R126" si="408">+R125/R$161</f>
        <v>1.4402937082227394</v>
      </c>
      <c r="S126" s="138">
        <f t="shared" ref="S126:T126" si="409">+S125/S$161</f>
        <v>1.7350606912880495</v>
      </c>
      <c r="T126" s="222">
        <f t="shared" si="409"/>
        <v>1.5027337615989156</v>
      </c>
      <c r="U126" s="138">
        <f t="shared" ref="U126" si="410">+U125/U$161</f>
        <v>1.3114190410137434</v>
      </c>
      <c r="V126" s="138">
        <f t="shared" ref="V126" si="411">+V125/V$161</f>
        <v>1.226225390314196</v>
      </c>
      <c r="W126" s="139">
        <f t="shared" ref="W126:X126" si="412">+W125/W$161</f>
        <v>1.2255635877844575</v>
      </c>
      <c r="X126" s="223">
        <f t="shared" si="412"/>
        <v>1.2362581050804313</v>
      </c>
      <c r="Y126" s="148"/>
      <c r="Z126" s="140"/>
    </row>
    <row r="127" spans="1:26" ht="26.25" thickBot="1" x14ac:dyDescent="0.3">
      <c r="A127" s="136" t="s">
        <v>12</v>
      </c>
      <c r="B127" s="141"/>
      <c r="C127" s="142">
        <f>+C125/B125-1</f>
        <v>6.8506031261243328E-2</v>
      </c>
      <c r="D127" s="142">
        <f t="shared" ref="D127" si="413">+D125/C125-1</f>
        <v>1.5905038651534475E-2</v>
      </c>
      <c r="E127" s="142">
        <f t="shared" ref="E127" si="414">+E125/D125-1</f>
        <v>-5.4128469947654079E-2</v>
      </c>
      <c r="F127" s="142">
        <f t="shared" ref="F127:J127" si="415">+F125/E125-1</f>
        <v>-8.5026157229891375E-2</v>
      </c>
      <c r="G127" s="142">
        <f t="shared" si="415"/>
        <v>6.707182856627969E-2</v>
      </c>
      <c r="H127" s="142">
        <f t="shared" si="415"/>
        <v>4.1971898339704827E-2</v>
      </c>
      <c r="I127" s="142">
        <f t="shared" si="415"/>
        <v>8.503541813811788E-2</v>
      </c>
      <c r="J127" s="143">
        <f t="shared" si="415"/>
        <v>8.0404884114582131E-3</v>
      </c>
      <c r="K127" s="143"/>
      <c r="L127" s="145"/>
      <c r="M127" s="2"/>
      <c r="N127" s="136" t="s">
        <v>12</v>
      </c>
      <c r="O127" s="141"/>
      <c r="P127" s="142">
        <f>+P125/O125-1</f>
        <v>2.0534732479080553E-2</v>
      </c>
      <c r="Q127" s="142">
        <f t="shared" ref="Q127" si="416">+Q125/P125-1</f>
        <v>5.401382446553038E-2</v>
      </c>
      <c r="R127" s="142">
        <f t="shared" ref="R127" si="417">+R125/Q125-1</f>
        <v>-2.699749870104684E-2</v>
      </c>
      <c r="S127" s="142">
        <f t="shared" ref="S127" si="418">+S125/R125-1</f>
        <v>-7.8796138810993788E-2</v>
      </c>
      <c r="T127" s="142">
        <f t="shared" ref="T127:X127" si="419">+T125/S125-1</f>
        <v>-4.5920092653020106E-3</v>
      </c>
      <c r="U127" s="142">
        <f t="shared" si="419"/>
        <v>5.6497224497103815E-2</v>
      </c>
      <c r="V127" s="142">
        <f t="shared" si="419"/>
        <v>6.2264476250281975E-2</v>
      </c>
      <c r="W127" s="143">
        <f t="shared" si="419"/>
        <v>4.7254050777045142E-2</v>
      </c>
      <c r="X127" s="155">
        <f t="shared" si="419"/>
        <v>5.7024008194188625E-3</v>
      </c>
      <c r="Y127" s="144"/>
      <c r="Z127" s="145"/>
    </row>
    <row r="128" spans="1:26" ht="15.75" thickBo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6" ht="15.75" thickBot="1" x14ac:dyDescent="0.3">
      <c r="A129" s="341" t="s">
        <v>176</v>
      </c>
      <c r="B129" s="342"/>
      <c r="C129" s="342"/>
      <c r="D129" s="342"/>
      <c r="E129" s="342"/>
      <c r="F129" s="342"/>
      <c r="G129" s="342"/>
      <c r="H129" s="342"/>
      <c r="I129" s="342"/>
      <c r="J129" s="342"/>
      <c r="K129" s="342"/>
      <c r="L129" s="343"/>
      <c r="M129" s="2"/>
      <c r="N129" s="341" t="s">
        <v>177</v>
      </c>
      <c r="O129" s="342"/>
      <c r="P129" s="342"/>
      <c r="Q129" s="342"/>
      <c r="R129" s="342"/>
      <c r="S129" s="342"/>
      <c r="T129" s="342"/>
      <c r="U129" s="342"/>
      <c r="V129" s="342"/>
      <c r="W129" s="342"/>
      <c r="X129" s="342"/>
      <c r="Y129" s="342"/>
      <c r="Z129" s="343"/>
    </row>
    <row r="130" spans="1:26" ht="51" x14ac:dyDescent="0.25">
      <c r="A130" s="128"/>
      <c r="B130" s="129">
        <v>2016</v>
      </c>
      <c r="C130" s="129">
        <v>2017</v>
      </c>
      <c r="D130" s="129">
        <v>2018</v>
      </c>
      <c r="E130" s="129">
        <v>2019</v>
      </c>
      <c r="F130" s="129">
        <v>2020</v>
      </c>
      <c r="G130" s="129">
        <f t="shared" ref="G130" si="420">+F130+1</f>
        <v>2021</v>
      </c>
      <c r="H130" s="129">
        <f t="shared" ref="H130" si="421">+G130+1</f>
        <v>2022</v>
      </c>
      <c r="I130" s="129">
        <f t="shared" ref="I130:K130" si="422">+H130+1</f>
        <v>2023</v>
      </c>
      <c r="J130" s="130">
        <f t="shared" si="422"/>
        <v>2024</v>
      </c>
      <c r="K130" s="130">
        <f t="shared" si="422"/>
        <v>2025</v>
      </c>
      <c r="L130" s="132" t="s">
        <v>16</v>
      </c>
      <c r="M130" s="2"/>
      <c r="N130" s="128"/>
      <c r="O130" s="129">
        <v>2016</v>
      </c>
      <c r="P130" s="129">
        <f>+O130+1</f>
        <v>2017</v>
      </c>
      <c r="Q130" s="129">
        <f t="shared" ref="Q130" si="423">+P130+1</f>
        <v>2018</v>
      </c>
      <c r="R130" s="129">
        <f t="shared" ref="R130" si="424">+Q130+1</f>
        <v>2019</v>
      </c>
      <c r="S130" s="129">
        <f t="shared" ref="S130" si="425">+R130+1</f>
        <v>2020</v>
      </c>
      <c r="T130" s="129">
        <f t="shared" ref="T130" si="426">+S130+1</f>
        <v>2021</v>
      </c>
      <c r="U130" s="129">
        <v>2022</v>
      </c>
      <c r="V130" s="129">
        <v>2023</v>
      </c>
      <c r="W130" s="130">
        <v>2024</v>
      </c>
      <c r="X130" s="131">
        <v>2025</v>
      </c>
      <c r="Y130" s="146" t="s">
        <v>16</v>
      </c>
      <c r="Z130" s="132" t="s">
        <v>21</v>
      </c>
    </row>
    <row r="131" spans="1:26" x14ac:dyDescent="0.25">
      <c r="A131" s="133" t="s">
        <v>10</v>
      </c>
      <c r="B131" s="158">
        <f>+B78/B25</f>
        <v>1.0381720267143564</v>
      </c>
      <c r="C131" s="158">
        <f t="shared" ref="C131:I142" si="427">+C78/C25</f>
        <v>1.436690457309014</v>
      </c>
      <c r="D131" s="158">
        <f t="shared" si="427"/>
        <v>1.5253606328524896</v>
      </c>
      <c r="E131" s="158">
        <f t="shared" si="427"/>
        <v>0.58134567174766438</v>
      </c>
      <c r="F131" s="158">
        <f t="shared" si="427"/>
        <v>0.3474280388817888</v>
      </c>
      <c r="G131" s="158">
        <f t="shared" si="427"/>
        <v>0.73182688799708129</v>
      </c>
      <c r="H131" s="158">
        <f t="shared" si="427"/>
        <v>0.79363652705374799</v>
      </c>
      <c r="I131" s="158">
        <f t="shared" si="427"/>
        <v>0.95402278733570178</v>
      </c>
      <c r="J131" s="180">
        <f t="shared" ref="J131:K142" si="428">+J78/J25</f>
        <v>0.94806094182825495</v>
      </c>
      <c r="K131" s="180">
        <f t="shared" si="428"/>
        <v>0.9159717767799872</v>
      </c>
      <c r="L131" s="127">
        <f>+K131/J131-1</f>
        <v>-3.3847154367931842E-2</v>
      </c>
      <c r="M131" s="2"/>
      <c r="N131" s="133" t="s">
        <v>10</v>
      </c>
      <c r="O131" s="158">
        <f>+O78/O25</f>
        <v>0.92200897418335537</v>
      </c>
      <c r="P131" s="158">
        <f t="shared" ref="P131:X142" si="429">+P78/P25</f>
        <v>1.0918478738780659</v>
      </c>
      <c r="Q131" s="158">
        <f t="shared" si="429"/>
        <v>1.4684623858427204</v>
      </c>
      <c r="R131" s="158">
        <f t="shared" si="429"/>
        <v>0.71658220260476269</v>
      </c>
      <c r="S131" s="158">
        <f t="shared" si="429"/>
        <v>0.50801257854330484</v>
      </c>
      <c r="T131" s="158">
        <f t="shared" si="429"/>
        <v>0.4759535645464259</v>
      </c>
      <c r="U131" s="158">
        <f t="shared" si="429"/>
        <v>0.64557954408394647</v>
      </c>
      <c r="V131" s="158">
        <f t="shared" si="429"/>
        <v>0.86262989614210484</v>
      </c>
      <c r="W131" s="180">
        <f t="shared" si="429"/>
        <v>1.0031251678032542</v>
      </c>
      <c r="X131" s="181">
        <f t="shared" si="429"/>
        <v>0.99720039665917903</v>
      </c>
      <c r="Y131" s="147">
        <f>+X131/W131-1</f>
        <v>-5.9063129250858104E-3</v>
      </c>
      <c r="Z131" s="127">
        <f>+POWER(X131/S131,0.2)-1</f>
        <v>0.14440987169859665</v>
      </c>
    </row>
    <row r="132" spans="1:26" x14ac:dyDescent="0.25">
      <c r="A132" s="133" t="s">
        <v>11</v>
      </c>
      <c r="B132" s="158">
        <f t="shared" ref="B132:H132" si="430">+B79/B26</f>
        <v>0.99788628397614831</v>
      </c>
      <c r="C132" s="158">
        <f t="shared" si="430"/>
        <v>1.3980992608236535</v>
      </c>
      <c r="D132" s="158">
        <f t="shared" si="430"/>
        <v>1.8678598629093681</v>
      </c>
      <c r="E132" s="158">
        <f t="shared" si="430"/>
        <v>0.71607670649539845</v>
      </c>
      <c r="F132" s="158">
        <f t="shared" si="430"/>
        <v>0.29349511714656945</v>
      </c>
      <c r="G132" s="158">
        <f t="shared" si="430"/>
        <v>0.58775560131291915</v>
      </c>
      <c r="H132" s="158">
        <f t="shared" si="430"/>
        <v>0.92185951437066405</v>
      </c>
      <c r="I132" s="158">
        <f t="shared" si="427"/>
        <v>0.92349430276722733</v>
      </c>
      <c r="J132" s="180">
        <f t="shared" si="428"/>
        <v>1.1364844996402541</v>
      </c>
      <c r="K132" s="180">
        <f t="shared" si="428"/>
        <v>1.0386466785861641</v>
      </c>
      <c r="L132" s="127">
        <f>+K132/J132-1</f>
        <v>-8.6088126221747774E-2</v>
      </c>
      <c r="M132" s="2"/>
      <c r="N132" s="133" t="s">
        <v>11</v>
      </c>
      <c r="O132" s="158">
        <f t="shared" ref="O132:U132" si="431">+O79/O26</f>
        <v>0.93493898756921445</v>
      </c>
      <c r="P132" s="158">
        <f t="shared" si="431"/>
        <v>1.1177168328756799</v>
      </c>
      <c r="Q132" s="158">
        <f t="shared" si="431"/>
        <v>1.5112590010387503</v>
      </c>
      <c r="R132" s="158">
        <f t="shared" si="431"/>
        <v>0.68736771088802717</v>
      </c>
      <c r="S132" s="158">
        <f t="shared" si="431"/>
        <v>0.46011844247703149</v>
      </c>
      <c r="T132" s="158">
        <f t="shared" si="431"/>
        <v>0.51698696496399921</v>
      </c>
      <c r="U132" s="158">
        <f t="shared" si="431"/>
        <v>0.66707188885334312</v>
      </c>
      <c r="V132" s="158">
        <f t="shared" si="429"/>
        <v>0.86019718877540818</v>
      </c>
      <c r="W132" s="180">
        <f t="shared" si="429"/>
        <v>1.0187504612726348</v>
      </c>
      <c r="X132" s="181">
        <f t="shared" si="429"/>
        <v>0.99151011735162031</v>
      </c>
      <c r="Y132" s="147">
        <f>+X132/W132-1</f>
        <v>-2.6738975790975839E-2</v>
      </c>
      <c r="Z132" s="127">
        <f>+POWER(X132/S132,0.2)-1</f>
        <v>0.16596496744227385</v>
      </c>
    </row>
    <row r="133" spans="1:26" x14ac:dyDescent="0.25">
      <c r="A133" s="133" t="s">
        <v>0</v>
      </c>
      <c r="B133" s="158">
        <f t="shared" ref="B133:H133" si="432">+B80/B27</f>
        <v>1.1541382643198697</v>
      </c>
      <c r="C133" s="158">
        <f t="shared" si="432"/>
        <v>1.4008690928843022</v>
      </c>
      <c r="D133" s="158">
        <f t="shared" si="432"/>
        <v>1.4153960580141316</v>
      </c>
      <c r="E133" s="158">
        <f t="shared" si="432"/>
        <v>0.78407773260336699</v>
      </c>
      <c r="F133" s="158">
        <f t="shared" si="432"/>
        <v>0.41024913967546106</v>
      </c>
      <c r="G133" s="158">
        <f t="shared" si="432"/>
        <v>0.61068569590877086</v>
      </c>
      <c r="H133" s="158">
        <f t="shared" si="432"/>
        <v>0.80069544905570234</v>
      </c>
      <c r="I133" s="158">
        <f t="shared" si="427"/>
        <v>1.0829694323144106</v>
      </c>
      <c r="J133" s="180">
        <f t="shared" si="428"/>
        <v>1.0185106201484262</v>
      </c>
      <c r="K133" s="180">
        <f t="shared" si="428"/>
        <v>1.0200233694497558</v>
      </c>
      <c r="L133" s="127">
        <f>+K133/J133-1</f>
        <v>1.4852562863891805E-3</v>
      </c>
      <c r="M133" s="2"/>
      <c r="N133" s="133" t="s">
        <v>0</v>
      </c>
      <c r="O133" s="158">
        <f t="shared" ref="O133:U133" si="433">+O80/O27</f>
        <v>0.97178444226339822</v>
      </c>
      <c r="P133" s="158">
        <f t="shared" si="433"/>
        <v>1.1258298552092727</v>
      </c>
      <c r="Q133" s="158">
        <f t="shared" si="433"/>
        <v>1.509393965296179</v>
      </c>
      <c r="R133" s="158">
        <f t="shared" si="433"/>
        <v>0.6753121623578423</v>
      </c>
      <c r="S133" s="158">
        <f t="shared" si="433"/>
        <v>0.44236954510326015</v>
      </c>
      <c r="T133" s="158">
        <f t="shared" si="433"/>
        <v>0.53521246927207478</v>
      </c>
      <c r="U133" s="158">
        <f t="shared" si="433"/>
        <v>0.68277396604150831</v>
      </c>
      <c r="V133" s="158">
        <f t="shared" si="429"/>
        <v>0.88238541345326438</v>
      </c>
      <c r="W133" s="180">
        <f t="shared" si="429"/>
        <v>1.01290937045648</v>
      </c>
      <c r="X133" s="181">
        <f t="shared" si="429"/>
        <v>0.99174872443584883</v>
      </c>
      <c r="Y133" s="147">
        <f>+X133/W133-1</f>
        <v>-2.0890956918578896E-2</v>
      </c>
      <c r="Z133" s="127">
        <f>+POWER(X133/S133,0.2)-1</f>
        <v>0.17523112821078213</v>
      </c>
    </row>
    <row r="134" spans="1:26" x14ac:dyDescent="0.25">
      <c r="A134" s="133" t="s">
        <v>1</v>
      </c>
      <c r="B134" s="158">
        <f t="shared" ref="B134:H134" si="434">+B81/B28</f>
        <v>0.75326569238884256</v>
      </c>
      <c r="C134" s="158">
        <f t="shared" si="434"/>
        <v>1.3954577382346054</v>
      </c>
      <c r="D134" s="158">
        <f t="shared" si="434"/>
        <v>1.1688148854004714</v>
      </c>
      <c r="E134" s="158">
        <f t="shared" si="434"/>
        <v>0.71777075316107752</v>
      </c>
      <c r="F134" s="158">
        <f t="shared" si="434"/>
        <v>0.43402097314765192</v>
      </c>
      <c r="G134" s="158">
        <f t="shared" si="434"/>
        <v>0.57137689023949068</v>
      </c>
      <c r="H134" s="158">
        <f t="shared" si="434"/>
        <v>0.71534367044665592</v>
      </c>
      <c r="I134" s="158">
        <f t="shared" si="427"/>
        <v>0.95040475458551077</v>
      </c>
      <c r="J134" s="180">
        <f t="shared" si="428"/>
        <v>0.9765780905367083</v>
      </c>
      <c r="K134" s="180">
        <f t="shared" ref="K134:L134" si="435">+K81/K28</f>
        <v>0.98519515477792741</v>
      </c>
      <c r="L134" s="127">
        <f t="shared" ref="L134:L135" si="436">+K134/J134-1</f>
        <v>8.8237329146749754E-3</v>
      </c>
      <c r="M134" s="2"/>
      <c r="N134" s="133" t="s">
        <v>1</v>
      </c>
      <c r="O134" s="158">
        <f t="shared" ref="O134:U134" si="437">+O81/O28</f>
        <v>0.94945658647296971</v>
      </c>
      <c r="P134" s="158">
        <f t="shared" si="437"/>
        <v>1.1716487383043552</v>
      </c>
      <c r="Q134" s="158">
        <f t="shared" si="437"/>
        <v>1.4724885732501454</v>
      </c>
      <c r="R134" s="158">
        <f t="shared" si="437"/>
        <v>0.65960604351373708</v>
      </c>
      <c r="S134" s="158">
        <f t="shared" si="437"/>
        <v>0.43259245686014586</v>
      </c>
      <c r="T134" s="158">
        <f t="shared" si="437"/>
        <v>0.54687381273468616</v>
      </c>
      <c r="U134" s="158">
        <f t="shared" si="437"/>
        <v>0.70093840144590425</v>
      </c>
      <c r="V134" s="158">
        <f t="shared" si="429"/>
        <v>0.91244727593812769</v>
      </c>
      <c r="W134" s="180">
        <f t="shared" si="429"/>
        <v>1.0144430051813473</v>
      </c>
      <c r="X134" s="181">
        <f t="shared" si="429"/>
        <v>0.99268795602179283</v>
      </c>
      <c r="Y134" s="147">
        <f>+X134/W134-1</f>
        <v>-2.1445314372950386E-2</v>
      </c>
      <c r="Z134" s="127">
        <f>+POWER(X134/S134,0.2)-1</f>
        <v>0.1807195713766625</v>
      </c>
    </row>
    <row r="135" spans="1:26" x14ac:dyDescent="0.25">
      <c r="A135" s="133" t="s">
        <v>2</v>
      </c>
      <c r="B135" s="158">
        <f t="shared" ref="B135:H135" si="438">+B82/B29</f>
        <v>0.86020721133074673</v>
      </c>
      <c r="C135" s="158">
        <f t="shared" si="438"/>
        <v>1.4563971992361553</v>
      </c>
      <c r="D135" s="158">
        <f t="shared" si="438"/>
        <v>1.0849785407725323</v>
      </c>
      <c r="E135" s="158">
        <f t="shared" si="438"/>
        <v>0.79778413543014381</v>
      </c>
      <c r="F135" s="158">
        <f t="shared" si="438"/>
        <v>0.45532508836376012</v>
      </c>
      <c r="G135" s="158">
        <f t="shared" si="438"/>
        <v>0.68314492025721885</v>
      </c>
      <c r="H135" s="158">
        <f t="shared" si="438"/>
        <v>0.80235010002342888</v>
      </c>
      <c r="I135" s="158">
        <f t="shared" si="427"/>
        <v>1.055036855036855</v>
      </c>
      <c r="J135" s="180">
        <f t="shared" si="428"/>
        <v>1.0602158627275096</v>
      </c>
      <c r="K135" s="180">
        <f t="shared" ref="K135:L135" si="439">+K82/K29</f>
        <v>0.94571343814891728</v>
      </c>
      <c r="L135" s="127">
        <f t="shared" si="436"/>
        <v>-0.10799916187258651</v>
      </c>
      <c r="M135" s="2"/>
      <c r="N135" s="133" t="s">
        <v>2</v>
      </c>
      <c r="O135" s="158">
        <f t="shared" ref="O135:U135" si="440">+O82/O29</f>
        <v>0.94390085050981409</v>
      </c>
      <c r="P135" s="158">
        <f t="shared" si="440"/>
        <v>1.2180554375148323</v>
      </c>
      <c r="Q135" s="158">
        <f t="shared" si="440"/>
        <v>1.4268042569945993</v>
      </c>
      <c r="R135" s="158">
        <f t="shared" si="440"/>
        <v>0.65080972754371214</v>
      </c>
      <c r="S135" s="158">
        <f t="shared" si="440"/>
        <v>0.42345756026336362</v>
      </c>
      <c r="T135" s="158">
        <f t="shared" si="440"/>
        <v>0.56681755955954216</v>
      </c>
      <c r="U135" s="158">
        <f t="shared" si="440"/>
        <v>0.70925378233805614</v>
      </c>
      <c r="V135" s="158">
        <f t="shared" si="429"/>
        <v>0.93395986195662561</v>
      </c>
      <c r="W135" s="180">
        <f t="shared" si="429"/>
        <v>1.0142891836721299</v>
      </c>
      <c r="X135" s="181">
        <f t="shared" si="429"/>
        <v>0.9849899186020461</v>
      </c>
      <c r="Y135" s="147">
        <f>+X135/W135-1</f>
        <v>-2.8886500557965933E-2</v>
      </c>
      <c r="Z135" s="127">
        <f>+POWER(X135/S135,0.2)-1</f>
        <v>0.18392551138844548</v>
      </c>
    </row>
    <row r="136" spans="1:26" x14ac:dyDescent="0.25">
      <c r="A136" s="133" t="s">
        <v>3</v>
      </c>
      <c r="B136" s="158">
        <f t="shared" ref="B136:H136" si="441">+B83/B30</f>
        <v>1.0141438623924941</v>
      </c>
      <c r="C136" s="158">
        <f t="shared" si="441"/>
        <v>1.5003561253561255</v>
      </c>
      <c r="D136" s="158">
        <f t="shared" si="441"/>
        <v>1.393042118635786</v>
      </c>
      <c r="E136" s="158">
        <f t="shared" si="441"/>
        <v>0.60340412712757951</v>
      </c>
      <c r="F136" s="158">
        <f t="shared" si="441"/>
        <v>0.54791779565634247</v>
      </c>
      <c r="G136" s="158">
        <f t="shared" si="441"/>
        <v>0.64383873661832813</v>
      </c>
      <c r="H136" s="158">
        <f t="shared" si="441"/>
        <v>0.94983452360216003</v>
      </c>
      <c r="I136" s="158">
        <f t="shared" si="427"/>
        <v>1.0129588732863868</v>
      </c>
      <c r="J136" s="180">
        <f t="shared" si="428"/>
        <v>0.93704891740176421</v>
      </c>
      <c r="K136" s="180"/>
      <c r="L136" s="127"/>
      <c r="M136" s="2"/>
      <c r="N136" s="133" t="s">
        <v>3</v>
      </c>
      <c r="O136" s="158">
        <f t="shared" ref="O136:U136" si="442">+O83/O30</f>
        <v>0.95245306681438513</v>
      </c>
      <c r="P136" s="158">
        <f t="shared" si="442"/>
        <v>1.2574450612807602</v>
      </c>
      <c r="Q136" s="158">
        <f t="shared" si="442"/>
        <v>1.4185200769415722</v>
      </c>
      <c r="R136" s="158">
        <f t="shared" si="442"/>
        <v>0.63494219853246558</v>
      </c>
      <c r="S136" s="158">
        <f t="shared" si="442"/>
        <v>0.42503599712023038</v>
      </c>
      <c r="T136" s="158">
        <f t="shared" si="442"/>
        <v>0.5738502200733443</v>
      </c>
      <c r="U136" s="158">
        <f t="shared" si="442"/>
        <v>0.73255295780480545</v>
      </c>
      <c r="V136" s="158">
        <f t="shared" si="429"/>
        <v>0.93585200104549437</v>
      </c>
      <c r="W136" s="180">
        <f t="shared" si="429"/>
        <v>1.0101528384279477</v>
      </c>
      <c r="X136" s="181"/>
      <c r="Y136" s="147"/>
      <c r="Z136" s="127"/>
    </row>
    <row r="137" spans="1:26" x14ac:dyDescent="0.25">
      <c r="A137" s="133" t="s">
        <v>4</v>
      </c>
      <c r="B137" s="158">
        <f t="shared" ref="B137:H137" si="443">+B84/B31</f>
        <v>0.85094948047294872</v>
      </c>
      <c r="C137" s="158">
        <f t="shared" si="443"/>
        <v>1.4351571594877763</v>
      </c>
      <c r="D137" s="158">
        <f t="shared" si="443"/>
        <v>0.92004708608157859</v>
      </c>
      <c r="E137" s="158">
        <f t="shared" si="443"/>
        <v>0.53761361438793265</v>
      </c>
      <c r="F137" s="158">
        <f t="shared" si="443"/>
        <v>0.49603685481457771</v>
      </c>
      <c r="G137" s="158">
        <f t="shared" si="443"/>
        <v>0.62381395573713017</v>
      </c>
      <c r="H137" s="158">
        <f t="shared" si="443"/>
        <v>0.86514920929001526</v>
      </c>
      <c r="I137" s="158">
        <f t="shared" si="427"/>
        <v>1.1086721384488132</v>
      </c>
      <c r="J137" s="180">
        <f t="shared" si="428"/>
        <v>1.0134721371708513</v>
      </c>
      <c r="K137" s="180"/>
      <c r="L137" s="127"/>
      <c r="M137" s="2"/>
      <c r="N137" s="133" t="s">
        <v>4</v>
      </c>
      <c r="O137" s="158">
        <f t="shared" ref="O137:U137" si="444">+O84/O31</f>
        <v>0.94448589529416327</v>
      </c>
      <c r="P137" s="158">
        <f t="shared" si="444"/>
        <v>1.3049993753069333</v>
      </c>
      <c r="Q137" s="158">
        <f t="shared" si="444"/>
        <v>1.3444035047318268</v>
      </c>
      <c r="R137" s="158">
        <f t="shared" si="444"/>
        <v>0.61459674592278202</v>
      </c>
      <c r="S137" s="158">
        <f t="shared" si="444"/>
        <v>0.42489383454119051</v>
      </c>
      <c r="T137" s="158">
        <f t="shared" si="444"/>
        <v>0.58467103775717844</v>
      </c>
      <c r="U137" s="158">
        <f t="shared" si="444"/>
        <v>0.74810584541785041</v>
      </c>
      <c r="V137" s="158">
        <f t="shared" si="429"/>
        <v>0.95036584243465461</v>
      </c>
      <c r="W137" s="180">
        <f t="shared" si="429"/>
        <v>1.0041742727988232</v>
      </c>
      <c r="X137" s="181"/>
      <c r="Y137" s="147"/>
      <c r="Z137" s="127"/>
    </row>
    <row r="138" spans="1:26" x14ac:dyDescent="0.25">
      <c r="A138" s="133" t="s">
        <v>5</v>
      </c>
      <c r="B138" s="158">
        <f t="shared" ref="B138:H138" si="445">+B85/B32</f>
        <v>0.91418744951482811</v>
      </c>
      <c r="C138" s="158">
        <f t="shared" si="445"/>
        <v>1.3087366235425653</v>
      </c>
      <c r="D138" s="158">
        <f t="shared" si="445"/>
        <v>0.42325622196045015</v>
      </c>
      <c r="E138" s="158">
        <f t="shared" si="445"/>
        <v>0.59318555008210183</v>
      </c>
      <c r="F138" s="158">
        <f t="shared" si="445"/>
        <v>0.54790979712736831</v>
      </c>
      <c r="G138" s="158">
        <f t="shared" si="445"/>
        <v>0.52451345593328891</v>
      </c>
      <c r="H138" s="158">
        <f t="shared" si="445"/>
        <v>0.9223733851606265</v>
      </c>
      <c r="I138" s="158">
        <f t="shared" si="427"/>
        <v>1.0333026678932842</v>
      </c>
      <c r="J138" s="180">
        <f t="shared" si="428"/>
        <v>0.99672198320016392</v>
      </c>
      <c r="K138" s="180"/>
      <c r="L138" s="127"/>
      <c r="M138" s="2"/>
      <c r="N138" s="133" t="s">
        <v>5</v>
      </c>
      <c r="O138" s="158">
        <f t="shared" ref="O138:U138" si="446">+O85/O32</f>
        <v>0.94152542504172221</v>
      </c>
      <c r="P138" s="158">
        <f t="shared" si="446"/>
        <v>1.3568868762064556</v>
      </c>
      <c r="Q138" s="158">
        <f t="shared" si="446"/>
        <v>1.048503716623906</v>
      </c>
      <c r="R138" s="158">
        <f t="shared" si="446"/>
        <v>0.63911356549060327</v>
      </c>
      <c r="S138" s="158">
        <f t="shared" si="446"/>
        <v>0.42426001484714693</v>
      </c>
      <c r="T138" s="158">
        <f t="shared" si="446"/>
        <v>0.58516005857383824</v>
      </c>
      <c r="U138" s="158">
        <f t="shared" si="446"/>
        <v>0.77888743525557347</v>
      </c>
      <c r="V138" s="158">
        <f t="shared" si="429"/>
        <v>0.95725341402363673</v>
      </c>
      <c r="W138" s="180">
        <f t="shared" si="429"/>
        <v>1.0018955046361955</v>
      </c>
      <c r="X138" s="181"/>
      <c r="Y138" s="147"/>
      <c r="Z138" s="127"/>
    </row>
    <row r="139" spans="1:26" x14ac:dyDescent="0.25">
      <c r="A139" s="133" t="s">
        <v>6</v>
      </c>
      <c r="B139" s="158">
        <f t="shared" ref="B139:H139" si="447">+B86/B33</f>
        <v>1.1564535054268115</v>
      </c>
      <c r="C139" s="158">
        <f t="shared" si="447"/>
        <v>1.4922689679971235</v>
      </c>
      <c r="D139" s="158">
        <f t="shared" si="447"/>
        <v>0.48848536185081265</v>
      </c>
      <c r="E139" s="158">
        <f t="shared" si="447"/>
        <v>0.45109158215322148</v>
      </c>
      <c r="F139" s="158">
        <f t="shared" si="447"/>
        <v>0.5007768213310938</v>
      </c>
      <c r="G139" s="158">
        <f t="shared" si="447"/>
        <v>0.66689485213581601</v>
      </c>
      <c r="H139" s="158">
        <f t="shared" si="447"/>
        <v>0.92900431551560281</v>
      </c>
      <c r="I139" s="158">
        <f t="shared" si="427"/>
        <v>1.0204754973313925</v>
      </c>
      <c r="J139" s="180">
        <f t="shared" si="428"/>
        <v>0.98768472906403948</v>
      </c>
      <c r="K139" s="180"/>
      <c r="L139" s="127"/>
      <c r="M139" s="2"/>
      <c r="N139" s="133" t="s">
        <v>6</v>
      </c>
      <c r="O139" s="158">
        <f t="shared" ref="O139:U139" si="448">+O86/O33</f>
        <v>0.94753560477711474</v>
      </c>
      <c r="P139" s="158">
        <f t="shared" si="448"/>
        <v>1.386158303664401</v>
      </c>
      <c r="Q139" s="158">
        <f t="shared" si="448"/>
        <v>0.86792481674272137</v>
      </c>
      <c r="R139" s="158">
        <f t="shared" si="448"/>
        <v>0.64869055823569943</v>
      </c>
      <c r="S139" s="158">
        <f t="shared" si="448"/>
        <v>0.42751988274887626</v>
      </c>
      <c r="T139" s="158">
        <f t="shared" si="448"/>
        <v>0.59745603328497188</v>
      </c>
      <c r="U139" s="158">
        <f t="shared" si="448"/>
        <v>0.80131101651608949</v>
      </c>
      <c r="V139" s="158">
        <f t="shared" si="429"/>
        <v>0.96755322822426337</v>
      </c>
      <c r="W139" s="180">
        <f t="shared" si="429"/>
        <v>0.99880257386143712</v>
      </c>
      <c r="X139" s="181"/>
      <c r="Y139" s="147"/>
      <c r="Z139" s="127"/>
    </row>
    <row r="140" spans="1:26" x14ac:dyDescent="0.25">
      <c r="A140" s="133" t="s">
        <v>7</v>
      </c>
      <c r="B140" s="158">
        <f t="shared" ref="B140:H140" si="449">+B87/B34</f>
        <v>1.5076193403890914</v>
      </c>
      <c r="C140" s="158">
        <f t="shared" si="449"/>
        <v>1.7030418769608511</v>
      </c>
      <c r="D140" s="158">
        <f t="shared" si="449"/>
        <v>0.6084782528769439</v>
      </c>
      <c r="E140" s="158">
        <f t="shared" si="449"/>
        <v>0.49723584101589685</v>
      </c>
      <c r="F140" s="158">
        <f t="shared" si="449"/>
        <v>0.54587775942333683</v>
      </c>
      <c r="G140" s="158">
        <f t="shared" si="449"/>
        <v>0.65460607718256292</v>
      </c>
      <c r="H140" s="158">
        <f t="shared" si="449"/>
        <v>0.73702882483370291</v>
      </c>
      <c r="I140" s="158">
        <f t="shared" si="427"/>
        <v>0.96538329715526094</v>
      </c>
      <c r="J140" s="180">
        <f t="shared" si="428"/>
        <v>1.0714351215038973</v>
      </c>
      <c r="K140" s="180"/>
      <c r="L140" s="127"/>
      <c r="M140" s="2"/>
      <c r="N140" s="133" t="s">
        <v>7</v>
      </c>
      <c r="O140" s="158">
        <f t="shared" ref="O140:U142" si="450">+O87/O34</f>
        <v>0.99366603618942073</v>
      </c>
      <c r="P140" s="158">
        <f t="shared" si="450"/>
        <v>1.39703267183872</v>
      </c>
      <c r="Q140" s="158">
        <f t="shared" si="450"/>
        <v>0.78311685839556855</v>
      </c>
      <c r="R140" s="158">
        <f t="shared" si="450"/>
        <v>0.63614754250891981</v>
      </c>
      <c r="S140" s="158">
        <f t="shared" si="450"/>
        <v>0.43094756802920298</v>
      </c>
      <c r="T140" s="158">
        <f t="shared" si="450"/>
        <v>0.60648854318701373</v>
      </c>
      <c r="U140" s="158">
        <f t="shared" si="450"/>
        <v>0.81227656888462407</v>
      </c>
      <c r="V140" s="158">
        <f t="shared" si="429"/>
        <v>0.9885351511979128</v>
      </c>
      <c r="W140" s="180">
        <f t="shared" si="429"/>
        <v>1.0095023124398212</v>
      </c>
      <c r="X140" s="181"/>
      <c r="Y140" s="147"/>
      <c r="Z140" s="127"/>
    </row>
    <row r="141" spans="1:26" x14ac:dyDescent="0.25">
      <c r="A141" s="133" t="s">
        <v>8</v>
      </c>
      <c r="B141" s="158">
        <f t="shared" ref="B141:H141" si="451">+B88/B35</f>
        <v>1.0377688747131355</v>
      </c>
      <c r="C141" s="158">
        <f t="shared" si="451"/>
        <v>1.460335998562573</v>
      </c>
      <c r="D141" s="158">
        <f t="shared" si="451"/>
        <v>0.88076542211188447</v>
      </c>
      <c r="E141" s="158">
        <f t="shared" si="451"/>
        <v>0.54601453517169329</v>
      </c>
      <c r="F141" s="158">
        <f t="shared" si="451"/>
        <v>0.46453147234838887</v>
      </c>
      <c r="G141" s="158">
        <f t="shared" si="451"/>
        <v>0.64998368412465324</v>
      </c>
      <c r="H141" s="158">
        <f t="shared" si="451"/>
        <v>0.95402278733570178</v>
      </c>
      <c r="I141" s="158">
        <f t="shared" si="427"/>
        <v>0.93361578316020521</v>
      </c>
      <c r="J141" s="180">
        <f t="shared" si="428"/>
        <v>0.93843607125965622</v>
      </c>
      <c r="K141" s="180"/>
      <c r="L141" s="127"/>
      <c r="M141" s="2"/>
      <c r="N141" s="133" t="s">
        <v>8</v>
      </c>
      <c r="O141" s="158">
        <f t="shared" ref="O141:S141" si="452">+O88/O35</f>
        <v>1.0056467690110651</v>
      </c>
      <c r="P141" s="158">
        <f t="shared" si="452"/>
        <v>1.4281249817457491</v>
      </c>
      <c r="Q141" s="158">
        <f t="shared" si="452"/>
        <v>0.77347446151494681</v>
      </c>
      <c r="R141" s="158">
        <f t="shared" si="452"/>
        <v>0.61016840459352129</v>
      </c>
      <c r="S141" s="158">
        <f t="shared" si="452"/>
        <v>0.42721864839883666</v>
      </c>
      <c r="T141" s="158">
        <f t="shared" si="450"/>
        <v>0.62842305805506471</v>
      </c>
      <c r="U141" s="158">
        <f t="shared" si="450"/>
        <v>0.84554199243100081</v>
      </c>
      <c r="V141" s="158">
        <f t="shared" si="429"/>
        <v>0.98815491001494649</v>
      </c>
      <c r="W141" s="180">
        <f t="shared" si="429"/>
        <v>1.0082814576754433</v>
      </c>
      <c r="X141" s="181"/>
      <c r="Y141" s="147"/>
      <c r="Z141" s="127"/>
    </row>
    <row r="142" spans="1:26" x14ac:dyDescent="0.25">
      <c r="A142" s="133" t="s">
        <v>9</v>
      </c>
      <c r="B142" s="158">
        <f t="shared" ref="B142:H143" si="453">+B89/B36</f>
        <v>1.2783436791983644</v>
      </c>
      <c r="C142" s="158">
        <f t="shared" si="453"/>
        <v>1.492031470647569</v>
      </c>
      <c r="D142" s="158">
        <f t="shared" si="453"/>
        <v>0.79228839297504283</v>
      </c>
      <c r="E142" s="158">
        <f t="shared" si="453"/>
        <v>0.37108759088425886</v>
      </c>
      <c r="F142" s="158">
        <f t="shared" si="453"/>
        <v>0.61114659173159624</v>
      </c>
      <c r="G142" s="158">
        <f t="shared" si="453"/>
        <v>0.82689843831157583</v>
      </c>
      <c r="H142" s="158">
        <f t="shared" si="453"/>
        <v>0.86701958966602422</v>
      </c>
      <c r="I142" s="158">
        <f t="shared" si="427"/>
        <v>1.0259712837837838</v>
      </c>
      <c r="J142" s="180">
        <f t="shared" si="428"/>
        <v>0.92408088235294117</v>
      </c>
      <c r="K142" s="180"/>
      <c r="L142" s="127"/>
      <c r="M142" s="2"/>
      <c r="N142" s="133" t="s">
        <v>9</v>
      </c>
      <c r="O142" s="158">
        <f t="shared" ref="O142:S142" si="454">+O89/O36</f>
        <v>1.051110977670149</v>
      </c>
      <c r="P142" s="158">
        <f t="shared" si="454"/>
        <v>1.4591763028873506</v>
      </c>
      <c r="Q142" s="158">
        <f t="shared" si="454"/>
        <v>0.75503130955315645</v>
      </c>
      <c r="R142" s="158">
        <f t="shared" si="454"/>
        <v>0.55427341454906753</v>
      </c>
      <c r="S142" s="158">
        <f t="shared" si="454"/>
        <v>0.44493310015832438</v>
      </c>
      <c r="T142" s="158">
        <f t="shared" si="450"/>
        <v>0.64500050877068926</v>
      </c>
      <c r="U142" s="158">
        <f t="shared" si="450"/>
        <v>0.84923237993274658</v>
      </c>
      <c r="V142" s="158">
        <f t="shared" si="429"/>
        <v>1.0022486816634404</v>
      </c>
      <c r="W142" s="180">
        <f t="shared" si="429"/>
        <v>0.99796927070744368</v>
      </c>
      <c r="X142" s="181"/>
      <c r="Y142" s="147"/>
      <c r="Z142" s="127"/>
    </row>
    <row r="143" spans="1:26" ht="25.5" x14ac:dyDescent="0.25">
      <c r="A143" s="134" t="s">
        <v>13</v>
      </c>
      <c r="B143" s="182">
        <f t="shared" si="453"/>
        <v>1.0511109776701488</v>
      </c>
      <c r="C143" s="182">
        <f t="shared" si="453"/>
        <v>1.4591763028873506</v>
      </c>
      <c r="D143" s="182">
        <f t="shared" si="453"/>
        <v>0.75503130955315645</v>
      </c>
      <c r="E143" s="182">
        <f t="shared" si="453"/>
        <v>0.55427341454906753</v>
      </c>
      <c r="F143" s="182">
        <f t="shared" si="453"/>
        <v>0.44493310015832438</v>
      </c>
      <c r="G143" s="182">
        <f t="shared" si="453"/>
        <v>0.64500050877068926</v>
      </c>
      <c r="H143" s="182">
        <f t="shared" si="453"/>
        <v>0.84923237993274658</v>
      </c>
      <c r="I143" s="182">
        <f t="shared" ref="I143:J143" si="455">+I90/I37</f>
        <v>1.0022486816634404</v>
      </c>
      <c r="J143" s="183">
        <f t="shared" si="455"/>
        <v>0.99796927070744368</v>
      </c>
      <c r="K143" s="183"/>
      <c r="L143" s="137"/>
      <c r="M143" s="3"/>
      <c r="N143" s="134" t="s">
        <v>14</v>
      </c>
      <c r="O143" s="182">
        <f t="shared" ref="O143" si="456">+AVERAGE(O131:O142)</f>
        <v>0.96320946798306428</v>
      </c>
      <c r="P143" s="182">
        <f>+AVERAGE(P131:P142)</f>
        <v>1.2762435258927145</v>
      </c>
      <c r="Q143" s="182">
        <f t="shared" ref="Q143:V143" si="457">+AVERAGE(Q131:Q142)</f>
        <v>1.1982819105771745</v>
      </c>
      <c r="R143" s="182">
        <f t="shared" si="457"/>
        <v>0.64396752306176164</v>
      </c>
      <c r="S143" s="182">
        <f t="shared" si="457"/>
        <v>0.43927996909090949</v>
      </c>
      <c r="T143" s="182">
        <f t="shared" si="457"/>
        <v>0.57190781923156908</v>
      </c>
      <c r="U143" s="182">
        <f t="shared" si="457"/>
        <v>0.74779381491712071</v>
      </c>
      <c r="V143" s="182">
        <f t="shared" si="457"/>
        <v>0.93679857207248995</v>
      </c>
      <c r="W143" s="183">
        <f t="shared" ref="W143:X143" si="458">+AVERAGE(W131:W142)</f>
        <v>1.0078579515777466</v>
      </c>
      <c r="X143" s="184">
        <f t="shared" si="458"/>
        <v>0.99162742261409742</v>
      </c>
      <c r="Y143" s="149">
        <f>+X143/W143-1</f>
        <v>-1.610398463220053E-2</v>
      </c>
      <c r="Z143" s="156">
        <f>+POWER(X143/S143,0.2)-1</f>
        <v>0.17685085075867102</v>
      </c>
    </row>
    <row r="144" spans="1:26" ht="25.5" x14ac:dyDescent="0.25">
      <c r="A144" s="135" t="s">
        <v>15</v>
      </c>
      <c r="B144" s="138">
        <f>+B143/B161</f>
        <v>0.33027472837728844</v>
      </c>
      <c r="C144" s="138">
        <f t="shared" ref="C144:F144" si="459">+C143/C161</f>
        <v>0.40238889271218575</v>
      </c>
      <c r="D144" s="138">
        <f t="shared" si="459"/>
        <v>0.25319210844340095</v>
      </c>
      <c r="E144" s="138">
        <f t="shared" si="459"/>
        <v>0.21671883819098134</v>
      </c>
      <c r="F144" s="138">
        <f t="shared" si="459"/>
        <v>0.22202614975102267</v>
      </c>
      <c r="G144" s="138">
        <f t="shared" ref="G144:H144" si="460">+G143/G$161</f>
        <v>0.24171146026658805</v>
      </c>
      <c r="H144" s="138">
        <f t="shared" si="460"/>
        <v>0.27272780220679771</v>
      </c>
      <c r="I144" s="138">
        <f t="shared" ref="I144:J144" si="461">+I143/I$161</f>
        <v>0.29050725343278511</v>
      </c>
      <c r="J144" s="139">
        <f t="shared" si="461"/>
        <v>0.29039803400514103</v>
      </c>
      <c r="K144" s="139"/>
      <c r="L144" s="140"/>
      <c r="M144" s="3"/>
      <c r="N144" s="135" t="s">
        <v>15</v>
      </c>
      <c r="O144" s="138">
        <f>+O143/O$161</f>
        <v>0.30627269629332032</v>
      </c>
      <c r="P144" s="138">
        <f t="shared" ref="P144" si="462">+P143/P$161</f>
        <v>0.37407199049011092</v>
      </c>
      <c r="Q144" s="138">
        <f t="shared" ref="Q144" si="463">+Q143/Q$161</f>
        <v>0.34671968808554338</v>
      </c>
      <c r="R144" s="138">
        <f t="shared" ref="R144" si="464">+R143/R$161</f>
        <v>0.23541500932626155</v>
      </c>
      <c r="S144" s="138">
        <f t="shared" ref="S144:U144" si="465">+S143/S$161</f>
        <v>0.21000007075178767</v>
      </c>
      <c r="T144" s="222">
        <f t="shared" si="465"/>
        <v>0.23788678967932098</v>
      </c>
      <c r="U144" s="138">
        <f t="shared" si="465"/>
        <v>0.25693143397224727</v>
      </c>
      <c r="V144" s="138">
        <f t="shared" ref="V144" si="466">+V143/V$161</f>
        <v>0.28332033928612677</v>
      </c>
      <c r="W144" s="139">
        <f t="shared" ref="W144:X144" si="467">+W143/W$161</f>
        <v>0.29090042498099283</v>
      </c>
      <c r="X144" s="223">
        <f t="shared" si="467"/>
        <v>0.28707632180641629</v>
      </c>
      <c r="Y144" s="148"/>
      <c r="Z144" s="140"/>
    </row>
    <row r="145" spans="1:26" ht="26.25" thickBot="1" x14ac:dyDescent="0.3">
      <c r="A145" s="136" t="s">
        <v>12</v>
      </c>
      <c r="B145" s="141"/>
      <c r="C145" s="142">
        <v>6.8506031261243328E-2</v>
      </c>
      <c r="D145" s="142">
        <v>1.5905038651534475E-2</v>
      </c>
      <c r="E145" s="142">
        <v>-5.4128469947654079E-2</v>
      </c>
      <c r="F145" s="142">
        <v>-8.5026157229891375E-2</v>
      </c>
      <c r="G145" s="142">
        <f t="shared" ref="G145" si="468">+G143/F143-1</f>
        <v>0.4496572822772078</v>
      </c>
      <c r="H145" s="142">
        <f t="shared" ref="H145:J145" si="469">+H143/G143-1</f>
        <v>0.31663831017948207</v>
      </c>
      <c r="I145" s="142">
        <f t="shared" si="469"/>
        <v>0.18018189761300873</v>
      </c>
      <c r="J145" s="143">
        <f t="shared" si="469"/>
        <v>-4.2698095136369796E-3</v>
      </c>
      <c r="K145" s="143"/>
      <c r="L145" s="145"/>
      <c r="M145" s="2"/>
      <c r="N145" s="136" t="s">
        <v>12</v>
      </c>
      <c r="O145" s="141"/>
      <c r="P145" s="142">
        <f>+P143/O143-1</f>
        <v>0.32499063632040026</v>
      </c>
      <c r="Q145" s="142">
        <f t="shared" ref="Q145" si="470">+Q143/P143-1</f>
        <v>-6.1086786129635362E-2</v>
      </c>
      <c r="R145" s="142">
        <f t="shared" ref="R145" si="471">+R143/Q143-1</f>
        <v>-0.46259096680214185</v>
      </c>
      <c r="S145" s="142">
        <f t="shared" ref="S145" si="472">+S143/R143-1</f>
        <v>-0.31785384610338641</v>
      </c>
      <c r="T145" s="142">
        <f t="shared" ref="T145" si="473">+T143/S143-1</f>
        <v>0.30192100590230209</v>
      </c>
      <c r="U145" s="142">
        <f t="shared" ref="U145:X145" si="474">+U143/T143-1</f>
        <v>0.30754256153006754</v>
      </c>
      <c r="V145" s="142">
        <f t="shared" si="474"/>
        <v>0.25274982673708934</v>
      </c>
      <c r="W145" s="143">
        <f t="shared" si="474"/>
        <v>7.5853424229769262E-2</v>
      </c>
      <c r="X145" s="155">
        <f t="shared" si="474"/>
        <v>-1.610398463220053E-2</v>
      </c>
      <c r="Y145" s="144"/>
      <c r="Z145" s="145"/>
    </row>
    <row r="146" spans="1:26" ht="15.75" thickBo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6" ht="15.75" thickBot="1" x14ac:dyDescent="0.3">
      <c r="A147" s="344" t="s">
        <v>275</v>
      </c>
      <c r="B147" s="345"/>
      <c r="C147" s="345"/>
      <c r="D147" s="345"/>
      <c r="E147" s="345"/>
      <c r="F147" s="345"/>
      <c r="G147" s="345"/>
      <c r="H147" s="345"/>
      <c r="I147" s="345"/>
      <c r="J147" s="345"/>
      <c r="K147" s="345"/>
      <c r="L147" s="346"/>
      <c r="M147" s="2"/>
      <c r="N147" s="344" t="s">
        <v>275</v>
      </c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6"/>
    </row>
    <row r="148" spans="1:26" ht="51" x14ac:dyDescent="0.25">
      <c r="A148" s="128"/>
      <c r="B148" s="129">
        <v>2016</v>
      </c>
      <c r="C148" s="129">
        <f>+B148+1</f>
        <v>2017</v>
      </c>
      <c r="D148" s="129">
        <f t="shared" ref="D148" si="475">+C148+1</f>
        <v>2018</v>
      </c>
      <c r="E148" s="129">
        <f t="shared" ref="E148" si="476">+D148+1</f>
        <v>2019</v>
      </c>
      <c r="F148" s="129">
        <f t="shared" ref="F148" si="477">+E148+1</f>
        <v>2020</v>
      </c>
      <c r="G148" s="129">
        <f t="shared" ref="G148" si="478">+F148+1</f>
        <v>2021</v>
      </c>
      <c r="H148" s="129">
        <f t="shared" ref="H148" si="479">+G148+1</f>
        <v>2022</v>
      </c>
      <c r="I148" s="129">
        <f t="shared" ref="I148:K148" si="480">+H148+1</f>
        <v>2023</v>
      </c>
      <c r="J148" s="130">
        <f t="shared" si="480"/>
        <v>2024</v>
      </c>
      <c r="K148" s="130">
        <f t="shared" si="480"/>
        <v>2025</v>
      </c>
      <c r="L148" s="132" t="s">
        <v>16</v>
      </c>
      <c r="M148" s="2"/>
      <c r="N148" s="128"/>
      <c r="O148" s="129">
        <v>2016</v>
      </c>
      <c r="P148" s="129">
        <f>+O148+1</f>
        <v>2017</v>
      </c>
      <c r="Q148" s="129">
        <f t="shared" ref="Q148" si="481">+P148+1</f>
        <v>2018</v>
      </c>
      <c r="R148" s="129">
        <f t="shared" ref="R148" si="482">+Q148+1</f>
        <v>2019</v>
      </c>
      <c r="S148" s="129">
        <f t="shared" ref="S148" si="483">+R148+1</f>
        <v>2020</v>
      </c>
      <c r="T148" s="129">
        <f t="shared" ref="T148" si="484">+S148+1</f>
        <v>2021</v>
      </c>
      <c r="U148" s="129">
        <v>2022</v>
      </c>
      <c r="V148" s="129">
        <v>2023</v>
      </c>
      <c r="W148" s="130">
        <v>2024</v>
      </c>
      <c r="X148" s="130">
        <v>2025</v>
      </c>
      <c r="Y148" s="146" t="s">
        <v>16</v>
      </c>
      <c r="Z148" s="132" t="s">
        <v>21</v>
      </c>
    </row>
    <row r="149" spans="1:26" x14ac:dyDescent="0.25">
      <c r="A149" s="133" t="s">
        <v>10</v>
      </c>
      <c r="B149" s="158">
        <f>+B96/B43</f>
        <v>2.8963166087690499</v>
      </c>
      <c r="C149" s="158">
        <f t="shared" ref="C149:I160" si="485">+C96/C43</f>
        <v>3.1125771376722597</v>
      </c>
      <c r="D149" s="158">
        <f t="shared" si="485"/>
        <v>3.6173414000850692</v>
      </c>
      <c r="E149" s="158">
        <f t="shared" si="485"/>
        <v>2.3572389417877773</v>
      </c>
      <c r="F149" s="158">
        <f t="shared" si="485"/>
        <v>1.4549292363057544</v>
      </c>
      <c r="G149" s="158">
        <f t="shared" si="485"/>
        <v>2.5473986032596332</v>
      </c>
      <c r="H149" s="158">
        <f t="shared" si="485"/>
        <v>2.7729792659940125</v>
      </c>
      <c r="I149" s="158">
        <f t="shared" si="485"/>
        <v>2.9944879268157338</v>
      </c>
      <c r="J149" s="180">
        <f t="shared" ref="J149:K160" si="486">+J96/J43</f>
        <v>3.2007603558112909</v>
      </c>
      <c r="K149" s="180">
        <f t="shared" si="486"/>
        <v>3.2280759162303667</v>
      </c>
      <c r="L149" s="127">
        <f>+K149/J149-1</f>
        <v>8.5340848368986588E-3</v>
      </c>
      <c r="M149" s="2"/>
      <c r="N149" s="133" t="s">
        <v>10</v>
      </c>
      <c r="O149" s="158">
        <f>+O96/O43</f>
        <v>3.0985339901816085</v>
      </c>
      <c r="P149" s="158">
        <f t="shared" ref="P149:X160" si="487">+P96/P43</f>
        <v>3.1978778835982387</v>
      </c>
      <c r="Q149" s="158">
        <f t="shared" si="487"/>
        <v>3.6724188222985159</v>
      </c>
      <c r="R149" s="158">
        <f t="shared" si="487"/>
        <v>2.8891276959717902</v>
      </c>
      <c r="S149" s="158">
        <f t="shared" si="487"/>
        <v>2.4285113630218595</v>
      </c>
      <c r="T149" s="158">
        <f t="shared" si="487"/>
        <v>2.1012476390483461</v>
      </c>
      <c r="U149" s="158">
        <f t="shared" si="487"/>
        <v>2.6826882586396787</v>
      </c>
      <c r="V149" s="158">
        <f t="shared" si="487"/>
        <v>3.1284827706091605</v>
      </c>
      <c r="W149" s="180">
        <f t="shared" si="487"/>
        <v>3.4768034834807708</v>
      </c>
      <c r="X149" s="180">
        <f t="shared" si="487"/>
        <v>3.4397548104629232</v>
      </c>
      <c r="Y149" s="147">
        <f>+X149/W149-1</f>
        <v>-1.0655958323177006E-2</v>
      </c>
      <c r="Z149" s="127">
        <f>+POWER(X149/S149,0.2)-1</f>
        <v>7.2105365143793732E-2</v>
      </c>
    </row>
    <row r="150" spans="1:26" x14ac:dyDescent="0.25">
      <c r="A150" s="133" t="s">
        <v>11</v>
      </c>
      <c r="B150" s="158">
        <f t="shared" ref="B150:H150" si="488">+B97/B44</f>
        <v>2.9402413453871841</v>
      </c>
      <c r="C150" s="158">
        <f t="shared" si="488"/>
        <v>3.5118883103883589</v>
      </c>
      <c r="D150" s="158">
        <f t="shared" si="488"/>
        <v>3.7017090913980666</v>
      </c>
      <c r="E150" s="158">
        <f t="shared" si="488"/>
        <v>2.8696607838982007</v>
      </c>
      <c r="F150" s="158">
        <f t="shared" si="488"/>
        <v>1.3850255317515165</v>
      </c>
      <c r="G150" s="158">
        <f t="shared" si="488"/>
        <v>2.4889148054367354</v>
      </c>
      <c r="H150" s="158">
        <f t="shared" si="488"/>
        <v>2.975189000889416</v>
      </c>
      <c r="I150" s="158">
        <f t="shared" si="485"/>
        <v>3.299112394396321</v>
      </c>
      <c r="J150" s="180">
        <f t="shared" si="486"/>
        <v>3.4392852016649926</v>
      </c>
      <c r="K150" s="180">
        <f t="shared" si="486"/>
        <v>3.499780837548442</v>
      </c>
      <c r="L150" s="127">
        <f>+K150/J150-1</f>
        <v>1.7589595609623476E-2</v>
      </c>
      <c r="M150" s="2"/>
      <c r="N150" s="133" t="s">
        <v>11</v>
      </c>
      <c r="O150" s="158">
        <f t="shared" ref="O150:U150" si="489">+O97/O44</f>
        <v>3.0955860052538546</v>
      </c>
      <c r="P150" s="158">
        <f t="shared" si="489"/>
        <v>3.2344693515016072</v>
      </c>
      <c r="Q150" s="158">
        <f t="shared" si="489"/>
        <v>3.6841379810656893</v>
      </c>
      <c r="R150" s="158">
        <f t="shared" si="489"/>
        <v>2.8463208511397227</v>
      </c>
      <c r="S150" s="158">
        <f t="shared" si="489"/>
        <v>2.2789247316122321</v>
      </c>
      <c r="T150" s="158">
        <f t="shared" si="489"/>
        <v>2.2120814867188736</v>
      </c>
      <c r="U150" s="158">
        <f t="shared" si="489"/>
        <v>2.7171320539196757</v>
      </c>
      <c r="V150" s="158">
        <f t="shared" si="487"/>
        <v>3.1511034277842298</v>
      </c>
      <c r="W150" s="180">
        <f t="shared" si="487"/>
        <v>3.4878232513982628</v>
      </c>
      <c r="X150" s="180">
        <f t="shared" si="487"/>
        <v>3.4439311334841234</v>
      </c>
      <c r="Y150" s="147">
        <f>+X150/W150-1</f>
        <v>-1.2584387094885963E-2</v>
      </c>
      <c r="Z150" s="127">
        <f>+POWER(X150/S150,0.2)-1</f>
        <v>8.6087700199950934E-2</v>
      </c>
    </row>
    <row r="151" spans="1:26" x14ac:dyDescent="0.25">
      <c r="A151" s="133" t="s">
        <v>0</v>
      </c>
      <c r="B151" s="158">
        <f t="shared" ref="B151:H151" si="490">+B98/B45</f>
        <v>3.1364050092730973</v>
      </c>
      <c r="C151" s="158">
        <f t="shared" si="490"/>
        <v>3.7380268989255829</v>
      </c>
      <c r="D151" s="158">
        <f t="shared" si="490"/>
        <v>3.738832300338423</v>
      </c>
      <c r="E151" s="158">
        <f t="shared" si="490"/>
        <v>2.8420716543825013</v>
      </c>
      <c r="F151" s="158">
        <f t="shared" si="490"/>
        <v>1.9732136855548832</v>
      </c>
      <c r="G151" s="158">
        <f t="shared" si="490"/>
        <v>2.4640022887684543</v>
      </c>
      <c r="H151" s="158">
        <f t="shared" si="490"/>
        <v>2.8852960230055777</v>
      </c>
      <c r="I151" s="158">
        <f t="shared" si="485"/>
        <v>3.4512185248158045</v>
      </c>
      <c r="J151" s="180">
        <f t="shared" si="486"/>
        <v>3.4705600136700907</v>
      </c>
      <c r="K151" s="180">
        <f t="shared" si="486"/>
        <v>3.560117656539608</v>
      </c>
      <c r="L151" s="127">
        <f>+K151/J151-1</f>
        <v>2.5804954392594004E-2</v>
      </c>
      <c r="M151" s="2"/>
      <c r="N151" s="133" t="s">
        <v>0</v>
      </c>
      <c r="O151" s="158">
        <f t="shared" ref="O151:U151" si="491">+O98/O45</f>
        <v>3.14483703242955</v>
      </c>
      <c r="P151" s="158">
        <f t="shared" si="491"/>
        <v>3.27973740369191</v>
      </c>
      <c r="Q151" s="158">
        <f t="shared" si="491"/>
        <v>3.6841716053510645</v>
      </c>
      <c r="R151" s="158">
        <f t="shared" si="491"/>
        <v>2.7915163400902805</v>
      </c>
      <c r="S151" s="158">
        <f t="shared" si="491"/>
        <v>2.2185472078144777</v>
      </c>
      <c r="T151" s="158">
        <f t="shared" si="491"/>
        <v>2.2533851683986263</v>
      </c>
      <c r="U151" s="158">
        <f t="shared" si="491"/>
        <v>2.7545763993478181</v>
      </c>
      <c r="V151" s="158">
        <f t="shared" si="487"/>
        <v>3.1998007591599076</v>
      </c>
      <c r="W151" s="180">
        <f t="shared" si="487"/>
        <v>3.4900042624403422</v>
      </c>
      <c r="X151" s="180">
        <f t="shared" si="487"/>
        <v>3.4503064390944784</v>
      </c>
      <c r="Y151" s="147">
        <f>+X151/W151-1</f>
        <v>-1.1374720590772491E-2</v>
      </c>
      <c r="Z151" s="127">
        <f>+POWER(X151/S151,0.2)-1</f>
        <v>9.233990352231447E-2</v>
      </c>
    </row>
    <row r="152" spans="1:26" x14ac:dyDescent="0.25">
      <c r="A152" s="133" t="s">
        <v>1</v>
      </c>
      <c r="B152" s="158">
        <f t="shared" ref="B152:H152" si="492">+B99/B46</f>
        <v>3.2274408308549187</v>
      </c>
      <c r="C152" s="158">
        <f t="shared" si="492"/>
        <v>3.6059269248791415</v>
      </c>
      <c r="D152" s="158">
        <f t="shared" si="492"/>
        <v>3.4112512018180232</v>
      </c>
      <c r="E152" s="158">
        <f t="shared" si="492"/>
        <v>3.0222874576511698</v>
      </c>
      <c r="F152" s="158">
        <f t="shared" si="492"/>
        <v>2.1970097909499868</v>
      </c>
      <c r="G152" s="158">
        <f t="shared" si="492"/>
        <v>2.322507672853666</v>
      </c>
      <c r="H152" s="158">
        <f t="shared" si="492"/>
        <v>2.8658747776255926</v>
      </c>
      <c r="I152" s="158">
        <f t="shared" si="485"/>
        <v>3.4192504213370425</v>
      </c>
      <c r="J152" s="180">
        <f t="shared" si="486"/>
        <v>3.2911643421179755</v>
      </c>
      <c r="K152" s="180">
        <f t="shared" ref="K152:L152" si="493">+K99/K46</f>
        <v>3.4833374591835526</v>
      </c>
      <c r="L152" s="127">
        <f t="shared" ref="L152:L153" si="494">+K152/J152-1</f>
        <v>5.8390617146121482E-2</v>
      </c>
      <c r="M152" s="2"/>
      <c r="N152" s="133" t="s">
        <v>1</v>
      </c>
      <c r="O152" s="158">
        <f t="shared" ref="O152:U152" si="495">+O99/O46</f>
        <v>3.1620212089744695</v>
      </c>
      <c r="P152" s="158">
        <f t="shared" si="495"/>
        <v>3.3078287764241656</v>
      </c>
      <c r="Q152" s="158">
        <f t="shared" si="495"/>
        <v>3.6677779008296962</v>
      </c>
      <c r="R152" s="158">
        <f t="shared" si="495"/>
        <v>2.7710471875414604</v>
      </c>
      <c r="S152" s="158">
        <f t="shared" si="495"/>
        <v>2.1672105796172638</v>
      </c>
      <c r="T152" s="158">
        <f t="shared" si="495"/>
        <v>2.2641352602876132</v>
      </c>
      <c r="U152" s="158">
        <f t="shared" si="495"/>
        <v>2.8066328771516411</v>
      </c>
      <c r="V152" s="158">
        <f t="shared" si="487"/>
        <v>3.2484383183817296</v>
      </c>
      <c r="W152" s="180">
        <f t="shared" si="487"/>
        <v>3.4753915796731514</v>
      </c>
      <c r="X152" s="158">
        <f t="shared" si="487"/>
        <v>3.4682969159817088</v>
      </c>
      <c r="Y152" s="78">
        <f>+X152/W152-1</f>
        <v>-2.0413998045394344E-3</v>
      </c>
      <c r="Z152" s="127">
        <f>+POWER(X152/S152,0.2)-1</f>
        <v>9.8608693928053048E-2</v>
      </c>
    </row>
    <row r="153" spans="1:26" x14ac:dyDescent="0.25">
      <c r="A153" s="133" t="s">
        <v>2</v>
      </c>
      <c r="B153" s="158">
        <f t="shared" ref="B153:H153" si="496">+B100/B47</f>
        <v>3.0810346934467931</v>
      </c>
      <c r="C153" s="158">
        <f t="shared" si="496"/>
        <v>3.8224073108787024</v>
      </c>
      <c r="D153" s="158">
        <f t="shared" si="496"/>
        <v>3.5679411705611699</v>
      </c>
      <c r="E153" s="158">
        <f t="shared" si="496"/>
        <v>3.1261302564886275</v>
      </c>
      <c r="F153" s="158">
        <f t="shared" si="496"/>
        <v>1.9126207877265107</v>
      </c>
      <c r="G153" s="158">
        <f t="shared" si="496"/>
        <v>2.4524419110187914</v>
      </c>
      <c r="H153" s="158">
        <f t="shared" si="496"/>
        <v>3.3147815805586638</v>
      </c>
      <c r="I153" s="158">
        <f t="shared" si="485"/>
        <v>3.4772753423081344</v>
      </c>
      <c r="J153" s="180">
        <f t="shared" si="486"/>
        <v>3.5073113872024479</v>
      </c>
      <c r="K153" s="180">
        <f t="shared" ref="K153:L153" si="497">+K100/K47</f>
        <v>3.5177020466673894</v>
      </c>
      <c r="L153" s="127">
        <f t="shared" si="494"/>
        <v>2.9625711315097725E-3</v>
      </c>
      <c r="M153" s="2"/>
      <c r="N153" s="133" t="s">
        <v>2</v>
      </c>
      <c r="O153" s="158">
        <f t="shared" ref="O153:U153" si="498">+O100/O47</f>
        <v>3.1641742430914412</v>
      </c>
      <c r="P153" s="158">
        <f t="shared" si="498"/>
        <v>3.3686255334272386</v>
      </c>
      <c r="Q153" s="158">
        <f t="shared" si="498"/>
        <v>3.6463701336393242</v>
      </c>
      <c r="R153" s="158">
        <f t="shared" si="498"/>
        <v>2.7463456532507089</v>
      </c>
      <c r="S153" s="158">
        <f t="shared" si="498"/>
        <v>2.0849428479335499</v>
      </c>
      <c r="T153" s="158">
        <f t="shared" si="498"/>
        <v>2.3119347826510022</v>
      </c>
      <c r="U153" s="158">
        <f t="shared" si="498"/>
        <v>2.8813652814452313</v>
      </c>
      <c r="V153" s="158">
        <f t="shared" si="487"/>
        <v>3.2586526838345149</v>
      </c>
      <c r="W153" s="180">
        <f t="shared" si="487"/>
        <v>3.4781734406611147</v>
      </c>
      <c r="X153" s="158">
        <f t="shared" si="487"/>
        <v>3.4688568612438591</v>
      </c>
      <c r="Y153" s="78">
        <f>+X153/W153-1</f>
        <v>-2.6785839108370846E-3</v>
      </c>
      <c r="Z153" s="127">
        <f>+POWER(X153/S153,0.2)-1</f>
        <v>0.10718054260682131</v>
      </c>
    </row>
    <row r="154" spans="1:26" x14ac:dyDescent="0.25">
      <c r="A154" s="133" t="s">
        <v>3</v>
      </c>
      <c r="B154" s="158">
        <f t="shared" ref="B154:H154" si="499">+B101/B48</f>
        <v>3.1294469460095278</v>
      </c>
      <c r="C154" s="158">
        <f t="shared" si="499"/>
        <v>3.4529128403649962</v>
      </c>
      <c r="D154" s="158">
        <f t="shared" si="499"/>
        <v>3.6357018643587979</v>
      </c>
      <c r="E154" s="158">
        <f t="shared" si="499"/>
        <v>2.7757799637128557</v>
      </c>
      <c r="F154" s="158">
        <f t="shared" si="499"/>
        <v>2.0163172943554022</v>
      </c>
      <c r="G154" s="158">
        <f t="shared" si="499"/>
        <v>2.7082832373599945</v>
      </c>
      <c r="H154" s="158">
        <f t="shared" si="499"/>
        <v>3.1624675528835278</v>
      </c>
      <c r="I154" s="158">
        <f t="shared" si="485"/>
        <v>3.9450040448730341</v>
      </c>
      <c r="J154" s="180">
        <f t="shared" si="486"/>
        <v>3.8507210862491461</v>
      </c>
      <c r="K154" s="180"/>
      <c r="L154" s="127"/>
      <c r="M154" s="2"/>
      <c r="N154" s="133" t="s">
        <v>3</v>
      </c>
      <c r="O154" s="158">
        <f t="shared" ref="O154:U154" si="500">+O101/O48</f>
        <v>3.1682733149136211</v>
      </c>
      <c r="P154" s="158">
        <f t="shared" si="500"/>
        <v>3.3952831125098264</v>
      </c>
      <c r="Q154" s="158">
        <f t="shared" si="500"/>
        <v>3.6636737330837077</v>
      </c>
      <c r="R154" s="158">
        <f t="shared" si="500"/>
        <v>2.6983789172159955</v>
      </c>
      <c r="S154" s="158">
        <f t="shared" si="500"/>
        <v>2.040940045071657</v>
      </c>
      <c r="T154" s="158">
        <f t="shared" si="500"/>
        <v>2.3705086714336945</v>
      </c>
      <c r="U154" s="158">
        <f t="shared" si="500"/>
        <v>2.9236621321898077</v>
      </c>
      <c r="V154" s="158">
        <f t="shared" si="487"/>
        <v>3.3127746759818977</v>
      </c>
      <c r="W154" s="180">
        <f t="shared" si="487"/>
        <v>3.4684832043815814</v>
      </c>
      <c r="X154" s="158"/>
      <c r="Y154" s="78"/>
      <c r="Z154" s="127"/>
    </row>
    <row r="155" spans="1:26" x14ac:dyDescent="0.25">
      <c r="A155" s="133" t="s">
        <v>4</v>
      </c>
      <c r="B155" s="158">
        <f t="shared" ref="B155:H155" si="501">+B102/B49</f>
        <v>3.1720201584588068</v>
      </c>
      <c r="C155" s="158">
        <f t="shared" si="501"/>
        <v>3.645858802768239</v>
      </c>
      <c r="D155" s="158">
        <f t="shared" si="501"/>
        <v>3.2487965343512082</v>
      </c>
      <c r="E155" s="158">
        <f t="shared" si="501"/>
        <v>2.7747462621412198</v>
      </c>
      <c r="F155" s="158">
        <f t="shared" si="501"/>
        <v>2.2884577270428008</v>
      </c>
      <c r="G155" s="158">
        <f t="shared" si="501"/>
        <v>2.9591638111817482</v>
      </c>
      <c r="H155" s="158">
        <f t="shared" si="501"/>
        <v>3.2916135761251164</v>
      </c>
      <c r="I155" s="158">
        <f t="shared" si="485"/>
        <v>3.5487778420595895</v>
      </c>
      <c r="J155" s="180">
        <f t="shared" si="486"/>
        <v>3.4614322318017838</v>
      </c>
      <c r="K155" s="180"/>
      <c r="L155" s="127"/>
      <c r="M155" s="2"/>
      <c r="N155" s="133" t="s">
        <v>4</v>
      </c>
      <c r="O155" s="158">
        <f t="shared" ref="O155:U155" si="502">+O102/O49</f>
        <v>3.1477056510749786</v>
      </c>
      <c r="P155" s="158">
        <f t="shared" si="502"/>
        <v>3.432847313042485</v>
      </c>
      <c r="Q155" s="158">
        <f t="shared" si="502"/>
        <v>3.6207802063819878</v>
      </c>
      <c r="R155" s="158">
        <f t="shared" si="502"/>
        <v>2.6618742478172761</v>
      </c>
      <c r="S155" s="158">
        <f t="shared" si="502"/>
        <v>2.0141565890210384</v>
      </c>
      <c r="T155" s="158">
        <f t="shared" si="502"/>
        <v>2.4234147181508554</v>
      </c>
      <c r="U155" s="158">
        <f t="shared" si="502"/>
        <v>2.9436505380421534</v>
      </c>
      <c r="V155" s="158">
        <f t="shared" si="487"/>
        <v>3.332233178122654</v>
      </c>
      <c r="W155" s="180">
        <f t="shared" si="487"/>
        <v>3.4610420150371901</v>
      </c>
      <c r="X155" s="158"/>
      <c r="Y155" s="78"/>
      <c r="Z155" s="127"/>
    </row>
    <row r="156" spans="1:26" x14ac:dyDescent="0.25">
      <c r="A156" s="133" t="s">
        <v>5</v>
      </c>
      <c r="B156" s="158">
        <f t="shared" ref="B156:H156" si="503">+B103/B50</f>
        <v>3.1587602011863463</v>
      </c>
      <c r="C156" s="158">
        <f t="shared" si="503"/>
        <v>3.5549268430288277</v>
      </c>
      <c r="D156" s="158">
        <f t="shared" si="503"/>
        <v>2.5038633015483724</v>
      </c>
      <c r="E156" s="158">
        <f t="shared" si="503"/>
        <v>2.7678256657957427</v>
      </c>
      <c r="F156" s="158">
        <f t="shared" si="503"/>
        <v>2.1716076529959611</v>
      </c>
      <c r="G156" s="158">
        <f t="shared" si="503"/>
        <v>2.8002734883585609</v>
      </c>
      <c r="H156" s="158">
        <f t="shared" si="503"/>
        <v>3.450606264801964</v>
      </c>
      <c r="I156" s="158">
        <f t="shared" si="485"/>
        <v>3.7821310875137311</v>
      </c>
      <c r="J156" s="180">
        <f t="shared" si="486"/>
        <v>3.5122831990293815</v>
      </c>
      <c r="K156" s="180"/>
      <c r="L156" s="127"/>
      <c r="M156" s="2"/>
      <c r="N156" s="133" t="s">
        <v>5</v>
      </c>
      <c r="O156" s="158">
        <f t="shared" ref="O156:U156" si="504">+O103/O50</f>
        <v>3.1400859862461954</v>
      </c>
      <c r="P156" s="158">
        <f t="shared" si="504"/>
        <v>3.4788213764705431</v>
      </c>
      <c r="Q156" s="158">
        <f t="shared" si="504"/>
        <v>3.457609168048541</v>
      </c>
      <c r="R156" s="158">
        <f t="shared" si="504"/>
        <v>2.6912203040081826</v>
      </c>
      <c r="S156" s="158">
        <f t="shared" si="504"/>
        <v>1.9691064477936575</v>
      </c>
      <c r="T156" s="158">
        <f t="shared" si="504"/>
        <v>2.4766372227491407</v>
      </c>
      <c r="U156" s="158">
        <f t="shared" si="504"/>
        <v>3.0012256849859411</v>
      </c>
      <c r="V156" s="158">
        <f t="shared" si="487"/>
        <v>3.3527896422097268</v>
      </c>
      <c r="W156" s="180">
        <f t="shared" si="487"/>
        <v>3.4406993189032513</v>
      </c>
      <c r="X156" s="158"/>
      <c r="Y156" s="78"/>
      <c r="Z156" s="127"/>
    </row>
    <row r="157" spans="1:26" x14ac:dyDescent="0.25">
      <c r="A157" s="133" t="s">
        <v>6</v>
      </c>
      <c r="B157" s="158">
        <f t="shared" ref="B157:H157" si="505">+B104/B51</f>
        <v>3.4412963727243553</v>
      </c>
      <c r="C157" s="158">
        <f t="shared" si="505"/>
        <v>3.6752573917634637</v>
      </c>
      <c r="D157" s="158">
        <f t="shared" si="505"/>
        <v>1.996777051619655</v>
      </c>
      <c r="E157" s="158">
        <f t="shared" si="505"/>
        <v>2.4488325399138575</v>
      </c>
      <c r="F157" s="158">
        <f t="shared" si="505"/>
        <v>2.3117440191764835</v>
      </c>
      <c r="G157" s="158">
        <f t="shared" si="505"/>
        <v>3.1096090272775965</v>
      </c>
      <c r="H157" s="158">
        <f t="shared" si="505"/>
        <v>3.1141356455041893</v>
      </c>
      <c r="I157" s="158">
        <f t="shared" si="485"/>
        <v>3.5083963708156789</v>
      </c>
      <c r="J157" s="180">
        <f t="shared" si="486"/>
        <v>3.7089552238805967</v>
      </c>
      <c r="K157" s="180"/>
      <c r="L157" s="127"/>
      <c r="M157" s="2"/>
      <c r="N157" s="133" t="s">
        <v>6</v>
      </c>
      <c r="O157" s="158">
        <f t="shared" ref="O157:U157" si="506">+O104/O51</f>
        <v>3.1403451047047217</v>
      </c>
      <c r="P157" s="158">
        <f t="shared" si="506"/>
        <v>3.4977345095989838</v>
      </c>
      <c r="Q157" s="158">
        <f t="shared" si="506"/>
        <v>3.2534842737452299</v>
      </c>
      <c r="R157" s="158">
        <f t="shared" si="506"/>
        <v>2.7469939195882782</v>
      </c>
      <c r="S157" s="158">
        <f t="shared" si="506"/>
        <v>1.9666382835745895</v>
      </c>
      <c r="T157" s="158">
        <f t="shared" si="506"/>
        <v>2.5413853600917169</v>
      </c>
      <c r="U157" s="158">
        <f t="shared" si="506"/>
        <v>3.0004441999363656</v>
      </c>
      <c r="V157" s="158">
        <f t="shared" si="487"/>
        <v>3.3940943894472535</v>
      </c>
      <c r="W157" s="180">
        <f t="shared" si="487"/>
        <v>3.4571873676981575</v>
      </c>
      <c r="X157" s="158"/>
      <c r="Y157" s="78"/>
      <c r="Z157" s="127"/>
    </row>
    <row r="158" spans="1:26" x14ac:dyDescent="0.25">
      <c r="A158" s="133" t="s">
        <v>7</v>
      </c>
      <c r="B158" s="158">
        <f t="shared" ref="B158:H158" si="507">+B105/B52</f>
        <v>3.2568966715308179</v>
      </c>
      <c r="C158" s="158">
        <f t="shared" si="507"/>
        <v>3.8491833719351489</v>
      </c>
      <c r="D158" s="158">
        <f t="shared" si="507"/>
        <v>2.3621957748711613</v>
      </c>
      <c r="E158" s="158">
        <f t="shared" si="507"/>
        <v>2.2581025714604559</v>
      </c>
      <c r="F158" s="158">
        <f t="shared" si="507"/>
        <v>2.3180826105279051</v>
      </c>
      <c r="G158" s="158">
        <f t="shared" si="507"/>
        <v>2.8225149792594864</v>
      </c>
      <c r="H158" s="158">
        <f t="shared" si="507"/>
        <v>3.269360784449193</v>
      </c>
      <c r="I158" s="158">
        <f t="shared" si="485"/>
        <v>3.4064259503067311</v>
      </c>
      <c r="J158" s="180">
        <f t="shared" si="486"/>
        <v>3.4040810056581075</v>
      </c>
      <c r="K158" s="180"/>
      <c r="L158" s="127"/>
      <c r="M158" s="2"/>
      <c r="N158" s="133" t="s">
        <v>7</v>
      </c>
      <c r="O158" s="158">
        <f t="shared" ref="O158:U158" si="508">+O105/O52</f>
        <v>3.1326804244552267</v>
      </c>
      <c r="P158" s="158">
        <f t="shared" si="508"/>
        <v>3.5526671266854075</v>
      </c>
      <c r="Q158" s="158">
        <f t="shared" si="508"/>
        <v>3.0957684415000362</v>
      </c>
      <c r="R158" s="158">
        <f t="shared" si="508"/>
        <v>2.7385954943398541</v>
      </c>
      <c r="S158" s="158">
        <f t="shared" si="508"/>
        <v>1.9717169204766889</v>
      </c>
      <c r="T158" s="158">
        <f t="shared" si="508"/>
        <v>2.5838405702801648</v>
      </c>
      <c r="U158" s="158">
        <f t="shared" si="508"/>
        <v>3.0360613830619325</v>
      </c>
      <c r="V158" s="158">
        <f t="shared" si="487"/>
        <v>3.4075555037345429</v>
      </c>
      <c r="W158" s="180">
        <f t="shared" si="487"/>
        <v>3.456553248225962</v>
      </c>
      <c r="X158" s="158"/>
      <c r="Y158" s="78"/>
      <c r="Z158" s="127"/>
    </row>
    <row r="159" spans="1:26" x14ac:dyDescent="0.25">
      <c r="A159" s="133" t="s">
        <v>8</v>
      </c>
      <c r="B159" s="158">
        <f t="shared" ref="B159:H159" si="509">+B106/B53</f>
        <v>3.5157720765290486</v>
      </c>
      <c r="C159" s="158">
        <f t="shared" si="509"/>
        <v>3.727424364431152</v>
      </c>
      <c r="D159" s="158">
        <f t="shared" si="509"/>
        <v>2.9700929642475176</v>
      </c>
      <c r="E159" s="158">
        <f t="shared" si="509"/>
        <v>2.3571323885863746</v>
      </c>
      <c r="F159" s="158">
        <f t="shared" si="509"/>
        <v>2.1063404923912841</v>
      </c>
      <c r="G159" s="158">
        <f t="shared" si="509"/>
        <v>2.7382308177217745</v>
      </c>
      <c r="H159" s="158">
        <f t="shared" si="509"/>
        <v>2.9944879268157338</v>
      </c>
      <c r="I159" s="158">
        <f t="shared" si="485"/>
        <v>3.3520888124620671</v>
      </c>
      <c r="J159" s="180">
        <f t="shared" si="486"/>
        <v>3.2449889783154764</v>
      </c>
      <c r="K159" s="180"/>
      <c r="L159" s="127"/>
      <c r="M159" s="2"/>
      <c r="N159" s="133" t="s">
        <v>8</v>
      </c>
      <c r="O159" s="158">
        <f t="shared" ref="O159:U159" si="510">+O106/O53</f>
        <v>3.1625101554205433</v>
      </c>
      <c r="P159" s="158">
        <f t="shared" si="510"/>
        <v>3.5689333286013536</v>
      </c>
      <c r="Q159" s="158">
        <f t="shared" si="510"/>
        <v>3.0444047131522787</v>
      </c>
      <c r="R159" s="158">
        <f t="shared" si="510"/>
        <v>2.6864885256969786</v>
      </c>
      <c r="S159" s="158">
        <f t="shared" si="510"/>
        <v>1.9570419432141577</v>
      </c>
      <c r="T159" s="158">
        <f t="shared" si="510"/>
        <v>2.6423673751111361</v>
      </c>
      <c r="U159" s="158">
        <f t="shared" si="510"/>
        <v>3.0644758759796131</v>
      </c>
      <c r="V159" s="158">
        <f t="shared" si="487"/>
        <v>3.4420737758865054</v>
      </c>
      <c r="W159" s="180">
        <f t="shared" si="487"/>
        <v>3.4466612582954617</v>
      </c>
      <c r="X159" s="158"/>
      <c r="Y159" s="78"/>
      <c r="Z159" s="127"/>
    </row>
    <row r="160" spans="1:26" x14ac:dyDescent="0.25">
      <c r="A160" s="133" t="s">
        <v>9</v>
      </c>
      <c r="B160" s="158">
        <f t="shared" ref="B160:H160" si="511">+B107/B54</f>
        <v>3.2310846794863073</v>
      </c>
      <c r="C160" s="158">
        <f t="shared" si="511"/>
        <v>3.8826961263831206</v>
      </c>
      <c r="D160" s="158">
        <f t="shared" si="511"/>
        <v>2.9151234777260742</v>
      </c>
      <c r="E160" s="158">
        <f t="shared" si="511"/>
        <v>1.7362241166676111</v>
      </c>
      <c r="F160" s="158">
        <f t="shared" si="511"/>
        <v>2.3530379930949481</v>
      </c>
      <c r="G160" s="158">
        <f t="shared" si="511"/>
        <v>2.6892850002306945</v>
      </c>
      <c r="H160" s="158">
        <f t="shared" si="511"/>
        <v>3.2528069807156599</v>
      </c>
      <c r="I160" s="158">
        <f t="shared" si="485"/>
        <v>3.3375335168674192</v>
      </c>
      <c r="J160" s="180">
        <f t="shared" si="486"/>
        <v>3.2203711041813827</v>
      </c>
      <c r="K160" s="180"/>
      <c r="L160" s="127"/>
      <c r="M160" s="2"/>
      <c r="N160" s="133" t="s">
        <v>9</v>
      </c>
      <c r="O160" s="158">
        <f t="shared" ref="O160:U160" si="512">+O107/O54</f>
        <v>3.1825352876209614</v>
      </c>
      <c r="P160" s="158">
        <f t="shared" si="512"/>
        <v>3.626283750160685</v>
      </c>
      <c r="Q160" s="158">
        <f t="shared" si="512"/>
        <v>2.9820491412430323</v>
      </c>
      <c r="R160" s="158">
        <f t="shared" si="512"/>
        <v>2.5575691489293586</v>
      </c>
      <c r="S160" s="158">
        <f t="shared" si="512"/>
        <v>2.0039671032320596</v>
      </c>
      <c r="T160" s="158">
        <f t="shared" si="512"/>
        <v>2.6684730134818855</v>
      </c>
      <c r="U160" s="158">
        <f t="shared" si="512"/>
        <v>3.113846014455139</v>
      </c>
      <c r="V160" s="158">
        <f t="shared" si="487"/>
        <v>3.4499953781544099</v>
      </c>
      <c r="W160" s="180">
        <f t="shared" si="487"/>
        <v>3.4365565666666194</v>
      </c>
      <c r="X160" s="158"/>
      <c r="Y160" s="78"/>
      <c r="Z160" s="127"/>
    </row>
    <row r="161" spans="1:26" ht="25.5" x14ac:dyDescent="0.25">
      <c r="A161" s="134" t="s">
        <v>13</v>
      </c>
      <c r="B161" s="182">
        <f t="shared" ref="B161:H161" si="513">+B108/B55</f>
        <v>3.1825352876209623</v>
      </c>
      <c r="C161" s="182">
        <f t="shared" si="513"/>
        <v>3.626283750160685</v>
      </c>
      <c r="D161" s="182">
        <f t="shared" si="513"/>
        <v>2.9820491412430323</v>
      </c>
      <c r="E161" s="182">
        <f t="shared" si="513"/>
        <v>2.5575691489293586</v>
      </c>
      <c r="F161" s="182">
        <f t="shared" si="513"/>
        <v>2.0039671032320596</v>
      </c>
      <c r="G161" s="182">
        <f t="shared" si="513"/>
        <v>2.6684730134818855</v>
      </c>
      <c r="H161" s="182">
        <f t="shared" si="513"/>
        <v>3.113846014455139</v>
      </c>
      <c r="I161" s="182">
        <f t="shared" ref="I161:J161" si="514">+I108/I55</f>
        <v>3.4499953781544099</v>
      </c>
      <c r="J161" s="183">
        <f t="shared" si="514"/>
        <v>3.4365565666666194</v>
      </c>
      <c r="K161" s="183"/>
      <c r="L161" s="137"/>
      <c r="M161" s="3"/>
      <c r="N161" s="134" t="s">
        <v>14</v>
      </c>
      <c r="O161" s="182">
        <f t="shared" ref="O161" si="515">+AVERAGE(O149:O160)</f>
        <v>3.1449407003639309</v>
      </c>
      <c r="P161" s="182">
        <f>+AVERAGE(P149:P160)</f>
        <v>3.4117591221427035</v>
      </c>
      <c r="Q161" s="182">
        <f t="shared" ref="Q161:V161" si="516">+AVERAGE(Q149:Q160)</f>
        <v>3.4560538433615915</v>
      </c>
      <c r="R161" s="182">
        <f t="shared" si="516"/>
        <v>2.7354565237991575</v>
      </c>
      <c r="S161" s="182">
        <f t="shared" si="516"/>
        <v>2.0918086718652691</v>
      </c>
      <c r="T161" s="182">
        <f t="shared" si="516"/>
        <v>2.4041176057002542</v>
      </c>
      <c r="U161" s="182">
        <f t="shared" si="516"/>
        <v>2.910480058262916</v>
      </c>
      <c r="V161" s="182">
        <f t="shared" si="516"/>
        <v>3.3064995419422112</v>
      </c>
      <c r="W161" s="183">
        <f t="shared" ref="W161:X161" si="517">+AVERAGE(W149:W160)</f>
        <v>3.4646149164051554</v>
      </c>
      <c r="X161" s="183">
        <f t="shared" si="517"/>
        <v>3.4542292320534189</v>
      </c>
      <c r="Y161" s="149">
        <f>+X161/W161-1</f>
        <v>-2.9976446451696059E-3</v>
      </c>
      <c r="Z161" s="156">
        <f>+POWER(X161/S161,0.2)-1</f>
        <v>0.10551805364664557</v>
      </c>
    </row>
    <row r="162" spans="1:26" ht="26.25" thickBot="1" x14ac:dyDescent="0.3">
      <c r="A162" s="150" t="s">
        <v>12</v>
      </c>
      <c r="B162" s="151"/>
      <c r="C162" s="151">
        <f>+C161/B161-1</f>
        <v>0.13943237778564832</v>
      </c>
      <c r="D162" s="151">
        <f t="shared" ref="D162" si="518">+D161/C161-1</f>
        <v>-0.17765697703305927</v>
      </c>
      <c r="E162" s="151">
        <f t="shared" ref="E162" si="519">+E161/D161-1</f>
        <v>-0.14234506951710868</v>
      </c>
      <c r="F162" s="200">
        <f t="shared" ref="F162" si="520">+F161/E161-1</f>
        <v>-0.21645633547348897</v>
      </c>
      <c r="G162" s="200">
        <f t="shared" ref="G162:J162" si="521">+G160/F160-1</f>
        <v>0.14289909815416157</v>
      </c>
      <c r="H162" s="151">
        <f t="shared" si="521"/>
        <v>0.20954342155503225</v>
      </c>
      <c r="I162" s="151">
        <f t="shared" si="521"/>
        <v>2.6047206813703427E-2</v>
      </c>
      <c r="J162" s="152">
        <f t="shared" si="521"/>
        <v>-3.5104490215278505E-2</v>
      </c>
      <c r="K162" s="152"/>
      <c r="L162" s="154"/>
      <c r="M162" s="3"/>
      <c r="N162" s="150" t="s">
        <v>12</v>
      </c>
      <c r="O162" s="151"/>
      <c r="P162" s="151">
        <f>+P161/O161-1</f>
        <v>8.4840525529748856E-2</v>
      </c>
      <c r="Q162" s="151">
        <f t="shared" ref="Q162" si="522">+Q161/P161-1</f>
        <v>1.2982956777754406E-2</v>
      </c>
      <c r="R162" s="151">
        <f t="shared" ref="R162" si="523">+R161/Q161-1</f>
        <v>-0.20850292044684471</v>
      </c>
      <c r="S162" s="200">
        <f t="shared" ref="S162" si="524">+S161/R161-1</f>
        <v>-0.23529814725037324</v>
      </c>
      <c r="T162" s="200">
        <f t="shared" ref="T162" si="525">+T161/S161-1</f>
        <v>0.14930090788680905</v>
      </c>
      <c r="U162" s="200">
        <f t="shared" ref="U162:X162" si="526">+U161/T161-1</f>
        <v>0.21062299588092404</v>
      </c>
      <c r="V162" s="151">
        <f t="shared" si="526"/>
        <v>0.13606672292943123</v>
      </c>
      <c r="W162" s="152">
        <f t="shared" si="526"/>
        <v>4.7819566419800008E-2</v>
      </c>
      <c r="X162" s="152">
        <f t="shared" si="526"/>
        <v>-2.9976446451696059E-3</v>
      </c>
      <c r="Y162" s="153"/>
      <c r="Z162" s="154"/>
    </row>
    <row r="164" spans="1:26" x14ac:dyDescent="0.25">
      <c r="A164" s="278"/>
      <c r="B164" s="278"/>
      <c r="C164" s="278"/>
      <c r="D164" s="278"/>
      <c r="E164" s="278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</row>
    <row r="165" spans="1:26" ht="15.75" thickBot="1" x14ac:dyDescent="0.3"/>
    <row r="166" spans="1:26" ht="15.75" thickBot="1" x14ac:dyDescent="0.3">
      <c r="A166" s="332" t="str">
        <f>+A5</f>
        <v>EXPORTACION FRACCIONADO - Millones de litros</v>
      </c>
      <c r="B166" s="333"/>
      <c r="C166" s="333"/>
      <c r="D166" s="333"/>
      <c r="E166" s="333"/>
      <c r="F166" s="333"/>
      <c r="G166" s="333"/>
      <c r="H166" s="333"/>
      <c r="I166" s="333"/>
      <c r="J166" s="333"/>
      <c r="K166" s="334"/>
    </row>
    <row r="167" spans="1:26" x14ac:dyDescent="0.25">
      <c r="A167" s="262"/>
      <c r="B167" s="259">
        <v>2016</v>
      </c>
      <c r="C167" s="260">
        <f>+B167+1</f>
        <v>2017</v>
      </c>
      <c r="D167" s="260">
        <f t="shared" ref="D167:H167" si="527">+C167+1</f>
        <v>2018</v>
      </c>
      <c r="E167" s="260">
        <f t="shared" si="527"/>
        <v>2019</v>
      </c>
      <c r="F167" s="260">
        <f t="shared" si="527"/>
        <v>2020</v>
      </c>
      <c r="G167" s="260">
        <f t="shared" si="527"/>
        <v>2021</v>
      </c>
      <c r="H167" s="260">
        <f t="shared" si="527"/>
        <v>2022</v>
      </c>
      <c r="I167" s="260">
        <v>2023</v>
      </c>
      <c r="J167" s="261">
        <v>2024</v>
      </c>
      <c r="K167" s="263">
        <v>2025</v>
      </c>
    </row>
    <row r="168" spans="1:26" x14ac:dyDescent="0.25">
      <c r="A168" s="264" t="s">
        <v>299</v>
      </c>
      <c r="B168" s="193">
        <f>+SUM(B7:B9)</f>
        <v>45.3399</v>
      </c>
      <c r="C168" s="6">
        <f t="shared" ref="C168:K168" si="528">+SUM(C7:C9)</f>
        <v>42.017099999999999</v>
      </c>
      <c r="D168" s="6">
        <f t="shared" si="528"/>
        <v>41.215600000000002</v>
      </c>
      <c r="E168" s="6">
        <f t="shared" si="528"/>
        <v>42.709600000000002</v>
      </c>
      <c r="F168" s="6">
        <f t="shared" si="528"/>
        <v>41.441999999999993</v>
      </c>
      <c r="G168" s="6">
        <f t="shared" si="528"/>
        <v>49.521599999999999</v>
      </c>
      <c r="H168" s="6">
        <f t="shared" si="528"/>
        <v>45.385499999999993</v>
      </c>
      <c r="I168" s="6">
        <f t="shared" si="528"/>
        <v>38.888500000000001</v>
      </c>
      <c r="J168" s="67">
        <f t="shared" si="528"/>
        <v>31.729300000000002</v>
      </c>
      <c r="K168" s="265">
        <f t="shared" si="528"/>
        <v>30.968599999999999</v>
      </c>
    </row>
    <row r="169" spans="1:26" x14ac:dyDescent="0.25">
      <c r="A169" s="264" t="s">
        <v>300</v>
      </c>
      <c r="B169" s="193"/>
      <c r="C169" s="6"/>
      <c r="D169" s="6"/>
      <c r="E169" s="6"/>
      <c r="F169" s="6"/>
      <c r="G169" s="6"/>
      <c r="H169" s="6"/>
      <c r="I169" s="6"/>
      <c r="J169" s="67"/>
      <c r="K169" s="265"/>
    </row>
    <row r="170" spans="1:26" x14ac:dyDescent="0.25">
      <c r="A170" s="264" t="s">
        <v>301</v>
      </c>
      <c r="B170" s="193"/>
      <c r="C170" s="6"/>
      <c r="D170" s="6"/>
      <c r="E170" s="6"/>
      <c r="F170" s="6"/>
      <c r="G170" s="6"/>
      <c r="H170" s="6"/>
      <c r="I170" s="6"/>
      <c r="J170" s="67"/>
      <c r="K170" s="265"/>
    </row>
    <row r="171" spans="1:26" x14ac:dyDescent="0.25">
      <c r="A171" s="264" t="s">
        <v>302</v>
      </c>
      <c r="B171" s="193"/>
      <c r="C171" s="6"/>
      <c r="D171" s="6"/>
      <c r="E171" s="6"/>
      <c r="F171" s="6"/>
      <c r="G171" s="6"/>
      <c r="H171" s="6"/>
      <c r="I171" s="6"/>
      <c r="J171" s="67"/>
      <c r="K171" s="265"/>
    </row>
    <row r="172" spans="1:26" x14ac:dyDescent="0.25">
      <c r="A172" s="266" t="s">
        <v>13</v>
      </c>
      <c r="B172" s="194">
        <f t="shared" ref="B172:K172" si="529">SUM(B168:B171)</f>
        <v>45.3399</v>
      </c>
      <c r="C172" s="54">
        <f t="shared" si="529"/>
        <v>42.017099999999999</v>
      </c>
      <c r="D172" s="54">
        <f t="shared" si="529"/>
        <v>41.215600000000002</v>
      </c>
      <c r="E172" s="54">
        <f t="shared" si="529"/>
        <v>42.709600000000002</v>
      </c>
      <c r="F172" s="54">
        <f t="shared" si="529"/>
        <v>41.441999999999993</v>
      </c>
      <c r="G172" s="54">
        <f t="shared" si="529"/>
        <v>49.521599999999999</v>
      </c>
      <c r="H172" s="54">
        <f t="shared" si="529"/>
        <v>45.385499999999993</v>
      </c>
      <c r="I172" s="54">
        <f t="shared" si="529"/>
        <v>38.888500000000001</v>
      </c>
      <c r="J172" s="186">
        <f t="shared" si="529"/>
        <v>31.729300000000002</v>
      </c>
      <c r="K172" s="267">
        <f t="shared" si="529"/>
        <v>30.968599999999999</v>
      </c>
    </row>
    <row r="173" spans="1:26" x14ac:dyDescent="0.25">
      <c r="A173" s="268" t="s">
        <v>303</v>
      </c>
      <c r="B173" s="256"/>
      <c r="C173" s="257">
        <f>+C168/B168-1</f>
        <v>-7.3286443066702844E-2</v>
      </c>
      <c r="D173" s="257">
        <f t="shared" ref="D173:K173" si="530">+D168/C168-1</f>
        <v>-1.9075566852543302E-2</v>
      </c>
      <c r="E173" s="257">
        <f t="shared" si="530"/>
        <v>3.6248410795912234E-2</v>
      </c>
      <c r="F173" s="257">
        <f t="shared" si="530"/>
        <v>-2.9679509993069675E-2</v>
      </c>
      <c r="G173" s="257">
        <f t="shared" si="530"/>
        <v>0.1949616331258146</v>
      </c>
      <c r="H173" s="257">
        <f t="shared" si="530"/>
        <v>-8.3521130173500158E-2</v>
      </c>
      <c r="I173" s="257">
        <f t="shared" si="530"/>
        <v>-0.14315144704806593</v>
      </c>
      <c r="J173" s="258">
        <f t="shared" si="530"/>
        <v>-0.18409555524126664</v>
      </c>
      <c r="K173" s="269">
        <f t="shared" si="530"/>
        <v>-2.3974685858181632E-2</v>
      </c>
    </row>
    <row r="174" spans="1:26" x14ac:dyDescent="0.25">
      <c r="A174" s="268" t="s">
        <v>304</v>
      </c>
      <c r="B174" s="256"/>
      <c r="C174" s="257"/>
      <c r="D174" s="257"/>
      <c r="E174" s="257"/>
      <c r="F174" s="257"/>
      <c r="G174" s="257"/>
      <c r="H174" s="257"/>
      <c r="I174" s="257"/>
      <c r="J174" s="258"/>
      <c r="K174" s="269"/>
    </row>
    <row r="175" spans="1:26" x14ac:dyDescent="0.25">
      <c r="A175" s="268" t="s">
        <v>305</v>
      </c>
      <c r="B175" s="256"/>
      <c r="C175" s="257"/>
      <c r="D175" s="257"/>
      <c r="E175" s="257"/>
      <c r="F175" s="257"/>
      <c r="G175" s="257"/>
      <c r="H175" s="257"/>
      <c r="I175" s="257"/>
      <c r="J175" s="258"/>
      <c r="K175" s="269"/>
    </row>
    <row r="176" spans="1:26" ht="15.75" thickBot="1" x14ac:dyDescent="0.3">
      <c r="A176" s="270" t="s">
        <v>306</v>
      </c>
      <c r="B176" s="271"/>
      <c r="C176" s="272"/>
      <c r="D176" s="272"/>
      <c r="E176" s="272"/>
      <c r="F176" s="272"/>
      <c r="G176" s="272"/>
      <c r="H176" s="272"/>
      <c r="I176" s="272"/>
      <c r="J176" s="273"/>
      <c r="K176" s="274"/>
    </row>
    <row r="180" spans="1:11" ht="15.75" thickBot="1" x14ac:dyDescent="0.3"/>
    <row r="181" spans="1:11" ht="15.75" thickBot="1" x14ac:dyDescent="0.3">
      <c r="A181" s="332" t="str">
        <f>+A23</f>
        <v>EXPORTACION GRANEL - Millones de litros</v>
      </c>
      <c r="B181" s="333"/>
      <c r="C181" s="333"/>
      <c r="D181" s="333"/>
      <c r="E181" s="333"/>
      <c r="F181" s="333"/>
      <c r="G181" s="333"/>
      <c r="H181" s="333"/>
      <c r="I181" s="333"/>
      <c r="J181" s="333"/>
      <c r="K181" s="334"/>
    </row>
    <row r="182" spans="1:11" x14ac:dyDescent="0.25">
      <c r="A182" s="262"/>
      <c r="B182" s="259">
        <v>2016</v>
      </c>
      <c r="C182" s="260">
        <f>+B182+1</f>
        <v>2017</v>
      </c>
      <c r="D182" s="260">
        <f t="shared" ref="D182" si="531">+C182+1</f>
        <v>2018</v>
      </c>
      <c r="E182" s="260">
        <f t="shared" ref="E182" si="532">+D182+1</f>
        <v>2019</v>
      </c>
      <c r="F182" s="260">
        <f t="shared" ref="F182" si="533">+E182+1</f>
        <v>2020</v>
      </c>
      <c r="G182" s="260">
        <f t="shared" ref="G182" si="534">+F182+1</f>
        <v>2021</v>
      </c>
      <c r="H182" s="260">
        <f t="shared" ref="H182" si="535">+G182+1</f>
        <v>2022</v>
      </c>
      <c r="I182" s="260">
        <v>2023</v>
      </c>
      <c r="J182" s="261">
        <v>2024</v>
      </c>
      <c r="K182" s="263">
        <v>2025</v>
      </c>
    </row>
    <row r="183" spans="1:11" x14ac:dyDescent="0.25">
      <c r="A183" s="264" t="s">
        <v>299</v>
      </c>
      <c r="B183" s="193">
        <f>+SUM(B25:B27)</f>
        <v>15.559486</v>
      </c>
      <c r="C183" s="6">
        <f t="shared" ref="C183:K183" si="536">+SUM(C25:C27)</f>
        <v>9.5046999999999997</v>
      </c>
      <c r="D183" s="6">
        <f t="shared" si="536"/>
        <v>7.4640000000000004</v>
      </c>
      <c r="E183" s="6">
        <f t="shared" si="536"/>
        <v>26.357700000000001</v>
      </c>
      <c r="F183" s="6">
        <f t="shared" si="536"/>
        <v>73.334099999999992</v>
      </c>
      <c r="G183" s="6">
        <f t="shared" si="536"/>
        <v>30.086500000000001</v>
      </c>
      <c r="H183" s="6">
        <f t="shared" si="536"/>
        <v>19.555299999999999</v>
      </c>
      <c r="I183" s="6">
        <f t="shared" si="536"/>
        <v>13.521699999999999</v>
      </c>
      <c r="J183" s="67">
        <f t="shared" si="536"/>
        <v>11.0456</v>
      </c>
      <c r="K183" s="265">
        <f t="shared" si="536"/>
        <v>10.5191</v>
      </c>
    </row>
    <row r="184" spans="1:11" x14ac:dyDescent="0.25">
      <c r="A184" s="264" t="s">
        <v>300</v>
      </c>
      <c r="B184" s="193"/>
      <c r="C184" s="6"/>
      <c r="D184" s="6"/>
      <c r="E184" s="6"/>
      <c r="F184" s="6"/>
      <c r="G184" s="6"/>
      <c r="H184" s="6"/>
      <c r="I184" s="6"/>
      <c r="J184" s="67"/>
      <c r="K184" s="265"/>
    </row>
    <row r="185" spans="1:11" x14ac:dyDescent="0.25">
      <c r="A185" s="264" t="s">
        <v>301</v>
      </c>
      <c r="B185" s="193"/>
      <c r="C185" s="6"/>
      <c r="D185" s="6"/>
      <c r="E185" s="6"/>
      <c r="F185" s="6"/>
      <c r="G185" s="6"/>
      <c r="H185" s="6"/>
      <c r="I185" s="6"/>
      <c r="J185" s="67"/>
      <c r="K185" s="265"/>
    </row>
    <row r="186" spans="1:11" x14ac:dyDescent="0.25">
      <c r="A186" s="264" t="s">
        <v>302</v>
      </c>
      <c r="B186" s="193"/>
      <c r="C186" s="6"/>
      <c r="D186" s="6"/>
      <c r="E186" s="6"/>
      <c r="F186" s="6"/>
      <c r="G186" s="6"/>
      <c r="H186" s="6"/>
      <c r="I186" s="6"/>
      <c r="J186" s="67"/>
      <c r="K186" s="265"/>
    </row>
    <row r="187" spans="1:11" x14ac:dyDescent="0.25">
      <c r="A187" s="266" t="s">
        <v>13</v>
      </c>
      <c r="B187" s="194">
        <f t="shared" ref="B187:K187" si="537">SUM(B183:B186)</f>
        <v>15.559486</v>
      </c>
      <c r="C187" s="54">
        <f t="shared" si="537"/>
        <v>9.5046999999999997</v>
      </c>
      <c r="D187" s="54">
        <f t="shared" si="537"/>
        <v>7.4640000000000004</v>
      </c>
      <c r="E187" s="54">
        <f t="shared" si="537"/>
        <v>26.357700000000001</v>
      </c>
      <c r="F187" s="54">
        <f t="shared" si="537"/>
        <v>73.334099999999992</v>
      </c>
      <c r="G187" s="54">
        <f t="shared" si="537"/>
        <v>30.086500000000001</v>
      </c>
      <c r="H187" s="54">
        <f t="shared" si="537"/>
        <v>19.555299999999999</v>
      </c>
      <c r="I187" s="54">
        <f t="shared" si="537"/>
        <v>13.521699999999999</v>
      </c>
      <c r="J187" s="186">
        <f t="shared" si="537"/>
        <v>11.0456</v>
      </c>
      <c r="K187" s="267">
        <f t="shared" si="537"/>
        <v>10.5191</v>
      </c>
    </row>
    <row r="188" spans="1:11" x14ac:dyDescent="0.25">
      <c r="A188" s="268" t="s">
        <v>303</v>
      </c>
      <c r="B188" s="256"/>
      <c r="C188" s="257">
        <f>+C183/B183-1</f>
        <v>-0.38913791882328252</v>
      </c>
      <c r="D188" s="257">
        <f t="shared" ref="D188:K188" si="538">+D183/C183-1</f>
        <v>-0.21470430418634989</v>
      </c>
      <c r="E188" s="257">
        <f t="shared" si="538"/>
        <v>2.5313102893890673</v>
      </c>
      <c r="F188" s="257">
        <f t="shared" si="538"/>
        <v>1.7822647651350456</v>
      </c>
      <c r="G188" s="257">
        <f t="shared" si="538"/>
        <v>-0.58973383460082007</v>
      </c>
      <c r="H188" s="257">
        <f t="shared" si="538"/>
        <v>-0.35003074468615503</v>
      </c>
      <c r="I188" s="257">
        <f t="shared" si="538"/>
        <v>-0.3085403956983529</v>
      </c>
      <c r="J188" s="258">
        <f t="shared" si="538"/>
        <v>-0.18312046562192619</v>
      </c>
      <c r="K188" s="269">
        <f t="shared" si="538"/>
        <v>-4.7666038965742064E-2</v>
      </c>
    </row>
    <row r="189" spans="1:11" x14ac:dyDescent="0.25">
      <c r="A189" s="268" t="s">
        <v>304</v>
      </c>
      <c r="B189" s="256"/>
      <c r="C189" s="257"/>
      <c r="D189" s="257"/>
      <c r="E189" s="257"/>
      <c r="F189" s="257"/>
      <c r="G189" s="257"/>
      <c r="H189" s="257"/>
      <c r="I189" s="257"/>
      <c r="J189" s="258"/>
      <c r="K189" s="269"/>
    </row>
    <row r="190" spans="1:11" x14ac:dyDescent="0.25">
      <c r="A190" s="268" t="s">
        <v>305</v>
      </c>
      <c r="B190" s="256"/>
      <c r="C190" s="257"/>
      <c r="D190" s="257"/>
      <c r="E190" s="257"/>
      <c r="F190" s="257"/>
      <c r="G190" s="257"/>
      <c r="H190" s="257"/>
      <c r="I190" s="257"/>
      <c r="J190" s="258"/>
      <c r="K190" s="269"/>
    </row>
    <row r="191" spans="1:11" ht="15.75" thickBot="1" x14ac:dyDescent="0.3">
      <c r="A191" s="270" t="s">
        <v>306</v>
      </c>
      <c r="B191" s="271"/>
      <c r="C191" s="272"/>
      <c r="D191" s="272"/>
      <c r="E191" s="272"/>
      <c r="F191" s="272"/>
      <c r="G191" s="272"/>
      <c r="H191" s="272"/>
      <c r="I191" s="272"/>
      <c r="J191" s="273"/>
      <c r="K191" s="274"/>
    </row>
    <row r="195" spans="1:11" ht="15.75" thickBot="1" x14ac:dyDescent="0.3"/>
    <row r="196" spans="1:11" ht="15.75" thickBot="1" x14ac:dyDescent="0.3">
      <c r="A196" s="338" t="str">
        <f>+A41</f>
        <v>EXPORTACION DE VINO - Millones de litros</v>
      </c>
      <c r="B196" s="339"/>
      <c r="C196" s="339"/>
      <c r="D196" s="339"/>
      <c r="E196" s="339"/>
      <c r="F196" s="339"/>
      <c r="G196" s="339"/>
      <c r="H196" s="339"/>
      <c r="I196" s="339"/>
      <c r="J196" s="339"/>
      <c r="K196" s="340"/>
    </row>
    <row r="197" spans="1:11" x14ac:dyDescent="0.25">
      <c r="A197" s="262"/>
      <c r="B197" s="259">
        <v>2016</v>
      </c>
      <c r="C197" s="260">
        <f>+B197+1</f>
        <v>2017</v>
      </c>
      <c r="D197" s="260">
        <f t="shared" ref="D197" si="539">+C197+1</f>
        <v>2018</v>
      </c>
      <c r="E197" s="260">
        <f t="shared" ref="E197" si="540">+D197+1</f>
        <v>2019</v>
      </c>
      <c r="F197" s="260">
        <f t="shared" ref="F197" si="541">+E197+1</f>
        <v>2020</v>
      </c>
      <c r="G197" s="260">
        <f t="shared" ref="G197" si="542">+F197+1</f>
        <v>2021</v>
      </c>
      <c r="H197" s="260">
        <f t="shared" ref="H197" si="543">+G197+1</f>
        <v>2022</v>
      </c>
      <c r="I197" s="260">
        <v>2023</v>
      </c>
      <c r="J197" s="261">
        <v>2024</v>
      </c>
      <c r="K197" s="263">
        <v>2025</v>
      </c>
    </row>
    <row r="198" spans="1:11" x14ac:dyDescent="0.25">
      <c r="A198" s="264" t="s">
        <v>299</v>
      </c>
      <c r="B198" s="193">
        <f>+SUM(B43:B45)</f>
        <v>60.899385999999993</v>
      </c>
      <c r="C198" s="6">
        <f t="shared" ref="C198:K198" si="544">+SUM(C43:C45)</f>
        <v>51.521799999999999</v>
      </c>
      <c r="D198" s="6">
        <f t="shared" si="544"/>
        <v>48.679600000000001</v>
      </c>
      <c r="E198" s="6">
        <f t="shared" si="544"/>
        <v>69.067300000000003</v>
      </c>
      <c r="F198" s="6">
        <f t="shared" si="544"/>
        <v>114.7761</v>
      </c>
      <c r="G198" s="6">
        <f t="shared" si="544"/>
        <v>79.608099999999993</v>
      </c>
      <c r="H198" s="6">
        <f t="shared" si="544"/>
        <v>64.940799999999996</v>
      </c>
      <c r="I198" s="6">
        <f t="shared" si="544"/>
        <v>52.410200000000003</v>
      </c>
      <c r="J198" s="67">
        <f t="shared" si="544"/>
        <v>42.774899999999995</v>
      </c>
      <c r="K198" s="265">
        <f t="shared" si="544"/>
        <v>41.487699999999997</v>
      </c>
    </row>
    <row r="199" spans="1:11" x14ac:dyDescent="0.25">
      <c r="A199" s="264" t="s">
        <v>300</v>
      </c>
      <c r="B199" s="193"/>
      <c r="C199" s="6"/>
      <c r="D199" s="6"/>
      <c r="E199" s="6"/>
      <c r="F199" s="6"/>
      <c r="G199" s="6"/>
      <c r="H199" s="6"/>
      <c r="I199" s="6"/>
      <c r="J199" s="67"/>
      <c r="K199" s="265"/>
    </row>
    <row r="200" spans="1:11" x14ac:dyDescent="0.25">
      <c r="A200" s="264" t="s">
        <v>301</v>
      </c>
      <c r="B200" s="193"/>
      <c r="C200" s="6"/>
      <c r="D200" s="6"/>
      <c r="E200" s="6"/>
      <c r="F200" s="6"/>
      <c r="G200" s="6"/>
      <c r="H200" s="6"/>
      <c r="I200" s="6"/>
      <c r="J200" s="67"/>
      <c r="K200" s="265"/>
    </row>
    <row r="201" spans="1:11" x14ac:dyDescent="0.25">
      <c r="A201" s="264" t="s">
        <v>302</v>
      </c>
      <c r="B201" s="193"/>
      <c r="C201" s="6"/>
      <c r="D201" s="6"/>
      <c r="E201" s="6"/>
      <c r="F201" s="6"/>
      <c r="G201" s="6"/>
      <c r="H201" s="6"/>
      <c r="I201" s="6"/>
      <c r="J201" s="67"/>
      <c r="K201" s="265"/>
    </row>
    <row r="202" spans="1:11" x14ac:dyDescent="0.25">
      <c r="A202" s="266" t="s">
        <v>13</v>
      </c>
      <c r="B202" s="194">
        <f t="shared" ref="B202:K202" si="545">SUM(B198:B201)</f>
        <v>60.899385999999993</v>
      </c>
      <c r="C202" s="54">
        <f t="shared" si="545"/>
        <v>51.521799999999999</v>
      </c>
      <c r="D202" s="54">
        <f t="shared" si="545"/>
        <v>48.679600000000001</v>
      </c>
      <c r="E202" s="54">
        <f t="shared" si="545"/>
        <v>69.067300000000003</v>
      </c>
      <c r="F202" s="54">
        <f t="shared" si="545"/>
        <v>114.7761</v>
      </c>
      <c r="G202" s="54">
        <f t="shared" si="545"/>
        <v>79.608099999999993</v>
      </c>
      <c r="H202" s="54">
        <f t="shared" si="545"/>
        <v>64.940799999999996</v>
      </c>
      <c r="I202" s="54">
        <f t="shared" si="545"/>
        <v>52.410200000000003</v>
      </c>
      <c r="J202" s="186">
        <f t="shared" si="545"/>
        <v>42.774899999999995</v>
      </c>
      <c r="K202" s="267">
        <f t="shared" si="545"/>
        <v>41.487699999999997</v>
      </c>
    </row>
    <row r="203" spans="1:11" x14ac:dyDescent="0.25">
      <c r="A203" s="268" t="s">
        <v>303</v>
      </c>
      <c r="B203" s="256"/>
      <c r="C203" s="257">
        <f>+C198/B198-1</f>
        <v>-0.1539849022451556</v>
      </c>
      <c r="D203" s="257">
        <f t="shared" ref="D203:K203" si="546">+D198/C198-1</f>
        <v>-5.51649981173018E-2</v>
      </c>
      <c r="E203" s="257">
        <f t="shared" si="546"/>
        <v>0.41881404120000987</v>
      </c>
      <c r="F203" s="257">
        <f t="shared" si="546"/>
        <v>0.66180088116952596</v>
      </c>
      <c r="G203" s="257">
        <f t="shared" si="546"/>
        <v>-0.30640525335849544</v>
      </c>
      <c r="H203" s="257">
        <f t="shared" si="546"/>
        <v>-0.18424381438572202</v>
      </c>
      <c r="I203" s="257">
        <f t="shared" si="546"/>
        <v>-0.19295419828520732</v>
      </c>
      <c r="J203" s="258">
        <f t="shared" si="546"/>
        <v>-0.18384398456788964</v>
      </c>
      <c r="K203" s="269">
        <f t="shared" si="546"/>
        <v>-3.0092414009150192E-2</v>
      </c>
    </row>
    <row r="204" spans="1:11" x14ac:dyDescent="0.25">
      <c r="A204" s="268" t="s">
        <v>304</v>
      </c>
      <c r="B204" s="256"/>
      <c r="C204" s="257"/>
      <c r="D204" s="257"/>
      <c r="E204" s="257"/>
      <c r="F204" s="257"/>
      <c r="G204" s="257"/>
      <c r="H204" s="257"/>
      <c r="I204" s="257"/>
      <c r="J204" s="258"/>
      <c r="K204" s="269"/>
    </row>
    <row r="205" spans="1:11" x14ac:dyDescent="0.25">
      <c r="A205" s="268" t="s">
        <v>305</v>
      </c>
      <c r="B205" s="256"/>
      <c r="C205" s="257"/>
      <c r="D205" s="257"/>
      <c r="E205" s="257"/>
      <c r="F205" s="257"/>
      <c r="G205" s="257"/>
      <c r="H205" s="257"/>
      <c r="I205" s="257"/>
      <c r="J205" s="258"/>
      <c r="K205" s="269"/>
    </row>
    <row r="206" spans="1:11" ht="15.75" thickBot="1" x14ac:dyDescent="0.3">
      <c r="A206" s="270" t="s">
        <v>306</v>
      </c>
      <c r="B206" s="271"/>
      <c r="C206" s="272"/>
      <c r="D206" s="272"/>
      <c r="E206" s="272"/>
      <c r="F206" s="272"/>
      <c r="G206" s="272"/>
      <c r="H206" s="272"/>
      <c r="I206" s="272"/>
      <c r="J206" s="273"/>
      <c r="K206" s="274"/>
    </row>
    <row r="210" spans="1:11" ht="15.75" thickBot="1" x14ac:dyDescent="0.3"/>
    <row r="211" spans="1:11" ht="15.75" thickBot="1" x14ac:dyDescent="0.3">
      <c r="A211" s="332" t="str">
        <f>+A58</f>
        <v>EXPORTACION FRACCIONADO - Millones de dólares</v>
      </c>
      <c r="B211" s="333"/>
      <c r="C211" s="333"/>
      <c r="D211" s="333"/>
      <c r="E211" s="333"/>
      <c r="F211" s="333"/>
      <c r="G211" s="333"/>
      <c r="H211" s="333"/>
      <c r="I211" s="333"/>
      <c r="J211" s="333"/>
      <c r="K211" s="334"/>
    </row>
    <row r="212" spans="1:11" x14ac:dyDescent="0.25">
      <c r="A212" s="279"/>
      <c r="B212" s="280">
        <v>2016</v>
      </c>
      <c r="C212" s="281">
        <f>+B212+1</f>
        <v>2017</v>
      </c>
      <c r="D212" s="281">
        <f t="shared" ref="D212" si="547">+C212+1</f>
        <v>2018</v>
      </c>
      <c r="E212" s="281">
        <f t="shared" ref="E212" si="548">+D212+1</f>
        <v>2019</v>
      </c>
      <c r="F212" s="281">
        <f t="shared" ref="F212" si="549">+E212+1</f>
        <v>2020</v>
      </c>
      <c r="G212" s="281">
        <f t="shared" ref="G212" si="550">+F212+1</f>
        <v>2021</v>
      </c>
      <c r="H212" s="281">
        <f t="shared" ref="H212" si="551">+G212+1</f>
        <v>2022</v>
      </c>
      <c r="I212" s="281">
        <v>2023</v>
      </c>
      <c r="J212" s="282">
        <v>2024</v>
      </c>
      <c r="K212" s="283">
        <v>2025</v>
      </c>
    </row>
    <row r="213" spans="1:11" x14ac:dyDescent="0.25">
      <c r="A213" s="264" t="s">
        <v>299</v>
      </c>
      <c r="B213" s="193">
        <f>+SUM(B60:B62)</f>
        <v>166.20802</v>
      </c>
      <c r="C213" s="6">
        <f t="shared" ref="C213:K213" si="552">+SUM(C60:C62)</f>
        <v>163.58800000000002</v>
      </c>
      <c r="D213" s="6">
        <f t="shared" si="552"/>
        <v>167.55</v>
      </c>
      <c r="E213" s="6">
        <f t="shared" si="552"/>
        <v>166.321</v>
      </c>
      <c r="F213" s="6">
        <f t="shared" si="552"/>
        <v>154.59</v>
      </c>
      <c r="G213" s="6">
        <f t="shared" si="552"/>
        <v>179.523</v>
      </c>
      <c r="H213" s="6">
        <f t="shared" si="552"/>
        <v>170.887</v>
      </c>
      <c r="I213" s="6">
        <f t="shared" si="552"/>
        <v>156.642</v>
      </c>
      <c r="J213" s="67">
        <f t="shared" si="552"/>
        <v>133.01900000000001</v>
      </c>
      <c r="K213" s="265">
        <f t="shared" si="552"/>
        <v>132.30199999999999</v>
      </c>
    </row>
    <row r="214" spans="1:11" x14ac:dyDescent="0.25">
      <c r="A214" s="264" t="s">
        <v>300</v>
      </c>
      <c r="B214" s="193"/>
      <c r="C214" s="6"/>
      <c r="D214" s="6"/>
      <c r="E214" s="6"/>
      <c r="F214" s="6"/>
      <c r="G214" s="6"/>
      <c r="H214" s="6"/>
      <c r="I214" s="6"/>
      <c r="J214" s="67"/>
      <c r="K214" s="265"/>
    </row>
    <row r="215" spans="1:11" x14ac:dyDescent="0.25">
      <c r="A215" s="264" t="s">
        <v>301</v>
      </c>
      <c r="B215" s="193"/>
      <c r="C215" s="6"/>
      <c r="D215" s="6"/>
      <c r="E215" s="6"/>
      <c r="F215" s="6"/>
      <c r="G215" s="6"/>
      <c r="H215" s="6"/>
      <c r="I215" s="6"/>
      <c r="J215" s="67"/>
      <c r="K215" s="265"/>
    </row>
    <row r="216" spans="1:11" x14ac:dyDescent="0.25">
      <c r="A216" s="264" t="s">
        <v>302</v>
      </c>
      <c r="B216" s="193"/>
      <c r="C216" s="6"/>
      <c r="D216" s="6"/>
      <c r="E216" s="6"/>
      <c r="F216" s="6"/>
      <c r="G216" s="6"/>
      <c r="H216" s="6"/>
      <c r="I216" s="6"/>
      <c r="J216" s="67"/>
      <c r="K216" s="265"/>
    </row>
    <row r="217" spans="1:11" x14ac:dyDescent="0.25">
      <c r="A217" s="284" t="s">
        <v>13</v>
      </c>
      <c r="B217" s="285">
        <f t="shared" ref="B217:K217" si="553">SUM(B213:B216)</f>
        <v>166.20802</v>
      </c>
      <c r="C217" s="286">
        <f t="shared" si="553"/>
        <v>163.58800000000002</v>
      </c>
      <c r="D217" s="286">
        <f t="shared" si="553"/>
        <v>167.55</v>
      </c>
      <c r="E217" s="286">
        <f t="shared" si="553"/>
        <v>166.321</v>
      </c>
      <c r="F217" s="286">
        <f t="shared" si="553"/>
        <v>154.59</v>
      </c>
      <c r="G217" s="286">
        <f t="shared" si="553"/>
        <v>179.523</v>
      </c>
      <c r="H217" s="286">
        <f t="shared" si="553"/>
        <v>170.887</v>
      </c>
      <c r="I217" s="286">
        <f t="shared" si="553"/>
        <v>156.642</v>
      </c>
      <c r="J217" s="287">
        <f t="shared" si="553"/>
        <v>133.01900000000001</v>
      </c>
      <c r="K217" s="288">
        <f t="shared" si="553"/>
        <v>132.30199999999999</v>
      </c>
    </row>
    <row r="218" spans="1:11" x14ac:dyDescent="0.25">
      <c r="A218" s="268" t="s">
        <v>303</v>
      </c>
      <c r="B218" s="256"/>
      <c r="C218" s="257">
        <f>+C213/B213-1</f>
        <v>-1.5763499258338975E-2</v>
      </c>
      <c r="D218" s="257">
        <f t="shared" ref="D218:K218" si="554">+D213/C213-1</f>
        <v>2.4219380394649992E-2</v>
      </c>
      <c r="E218" s="257">
        <f t="shared" si="554"/>
        <v>-7.3351238436288879E-3</v>
      </c>
      <c r="F218" s="257">
        <f t="shared" si="554"/>
        <v>-7.0532283956926678E-2</v>
      </c>
      <c r="G218" s="257">
        <f t="shared" si="554"/>
        <v>0.1612846885309529</v>
      </c>
      <c r="H218" s="257">
        <f t="shared" si="554"/>
        <v>-4.81052567080541E-2</v>
      </c>
      <c r="I218" s="257">
        <f t="shared" si="554"/>
        <v>-8.3359178872588369E-2</v>
      </c>
      <c r="J218" s="258">
        <f t="shared" si="554"/>
        <v>-0.15080885075522521</v>
      </c>
      <c r="K218" s="269">
        <f t="shared" si="554"/>
        <v>-5.3902074139785539E-3</v>
      </c>
    </row>
    <row r="219" spans="1:11" x14ac:dyDescent="0.25">
      <c r="A219" s="268" t="s">
        <v>304</v>
      </c>
      <c r="B219" s="256"/>
      <c r="C219" s="257"/>
      <c r="D219" s="257"/>
      <c r="E219" s="257"/>
      <c r="F219" s="257"/>
      <c r="G219" s="257"/>
      <c r="H219" s="257"/>
      <c r="I219" s="257"/>
      <c r="J219" s="258"/>
      <c r="K219" s="269"/>
    </row>
    <row r="220" spans="1:11" x14ac:dyDescent="0.25">
      <c r="A220" s="268" t="s">
        <v>305</v>
      </c>
      <c r="B220" s="256"/>
      <c r="C220" s="257"/>
      <c r="D220" s="257"/>
      <c r="E220" s="257"/>
      <c r="F220" s="257"/>
      <c r="G220" s="257"/>
      <c r="H220" s="257"/>
      <c r="I220" s="257"/>
      <c r="J220" s="258"/>
      <c r="K220" s="269"/>
    </row>
    <row r="221" spans="1:11" ht="15.75" thickBot="1" x14ac:dyDescent="0.3">
      <c r="A221" s="270" t="s">
        <v>306</v>
      </c>
      <c r="B221" s="271"/>
      <c r="C221" s="272"/>
      <c r="D221" s="272"/>
      <c r="E221" s="272"/>
      <c r="F221" s="272"/>
      <c r="G221" s="272"/>
      <c r="H221" s="272"/>
      <c r="I221" s="272"/>
      <c r="J221" s="273"/>
      <c r="K221" s="274"/>
    </row>
    <row r="225" spans="1:11" ht="15.75" thickBot="1" x14ac:dyDescent="0.3"/>
    <row r="226" spans="1:11" ht="15.75" thickBot="1" x14ac:dyDescent="0.3">
      <c r="A226" s="332" t="str">
        <f>+A76</f>
        <v>EXPORTACION GRANEL - Millones de dólares</v>
      </c>
      <c r="B226" s="333"/>
      <c r="C226" s="333"/>
      <c r="D226" s="333"/>
      <c r="E226" s="333"/>
      <c r="F226" s="333"/>
      <c r="G226" s="333"/>
      <c r="H226" s="333"/>
      <c r="I226" s="333"/>
      <c r="J226" s="333"/>
      <c r="K226" s="334"/>
    </row>
    <row r="227" spans="1:11" x14ac:dyDescent="0.25">
      <c r="A227" s="279"/>
      <c r="B227" s="280">
        <v>2016</v>
      </c>
      <c r="C227" s="281">
        <f>+B227+1</f>
        <v>2017</v>
      </c>
      <c r="D227" s="281">
        <f t="shared" ref="D227" si="555">+C227+1</f>
        <v>2018</v>
      </c>
      <c r="E227" s="281">
        <f t="shared" ref="E227" si="556">+D227+1</f>
        <v>2019</v>
      </c>
      <c r="F227" s="281">
        <f t="shared" ref="F227" si="557">+E227+1</f>
        <v>2020</v>
      </c>
      <c r="G227" s="281">
        <f t="shared" ref="G227" si="558">+F227+1</f>
        <v>2021</v>
      </c>
      <c r="H227" s="281">
        <f t="shared" ref="H227" si="559">+G227+1</f>
        <v>2022</v>
      </c>
      <c r="I227" s="281">
        <v>2023</v>
      </c>
      <c r="J227" s="282">
        <v>2024</v>
      </c>
      <c r="K227" s="283">
        <v>2025</v>
      </c>
    </row>
    <row r="228" spans="1:11" x14ac:dyDescent="0.25">
      <c r="A228" s="264" t="s">
        <v>299</v>
      </c>
      <c r="B228" s="193">
        <f>+SUM(B78:B80)</f>
        <v>16.38015</v>
      </c>
      <c r="C228" s="6">
        <f t="shared" ref="C228:K228" si="560">+SUM(C78:C80)</f>
        <v>13.498000000000001</v>
      </c>
      <c r="D228" s="6">
        <f t="shared" si="560"/>
        <v>11.989000000000001</v>
      </c>
      <c r="E228" s="6">
        <f t="shared" si="560"/>
        <v>17.666</v>
      </c>
      <c r="F228" s="6">
        <f t="shared" si="560"/>
        <v>24.908999999999999</v>
      </c>
      <c r="G228" s="6">
        <f t="shared" si="560"/>
        <v>19.210999999999999</v>
      </c>
      <c r="H228" s="6">
        <f t="shared" si="560"/>
        <v>16.401</v>
      </c>
      <c r="I228" s="6">
        <f t="shared" si="560"/>
        <v>13.319000000000001</v>
      </c>
      <c r="J228" s="67">
        <f t="shared" si="560"/>
        <v>11.321999999999999</v>
      </c>
      <c r="K228" s="265">
        <f t="shared" si="560"/>
        <v>10.472999999999999</v>
      </c>
    </row>
    <row r="229" spans="1:11" x14ac:dyDescent="0.25">
      <c r="A229" s="264" t="s">
        <v>300</v>
      </c>
      <c r="B229" s="193"/>
      <c r="C229" s="6"/>
      <c r="D229" s="6"/>
      <c r="E229" s="6"/>
      <c r="F229" s="6"/>
      <c r="G229" s="6"/>
      <c r="H229" s="6"/>
      <c r="I229" s="6"/>
      <c r="J229" s="67"/>
      <c r="K229" s="265"/>
    </row>
    <row r="230" spans="1:11" x14ac:dyDescent="0.25">
      <c r="A230" s="264" t="s">
        <v>301</v>
      </c>
      <c r="B230" s="193"/>
      <c r="C230" s="6"/>
      <c r="D230" s="6"/>
      <c r="E230" s="6"/>
      <c r="F230" s="6"/>
      <c r="G230" s="6"/>
      <c r="H230" s="6"/>
      <c r="I230" s="6"/>
      <c r="J230" s="67"/>
      <c r="K230" s="265"/>
    </row>
    <row r="231" spans="1:11" x14ac:dyDescent="0.25">
      <c r="A231" s="264" t="s">
        <v>302</v>
      </c>
      <c r="B231" s="193"/>
      <c r="C231" s="6"/>
      <c r="D231" s="6"/>
      <c r="E231" s="6"/>
      <c r="F231" s="6"/>
      <c r="G231" s="6"/>
      <c r="H231" s="6"/>
      <c r="I231" s="6"/>
      <c r="J231" s="67"/>
      <c r="K231" s="265"/>
    </row>
    <row r="232" spans="1:11" x14ac:dyDescent="0.25">
      <c r="A232" s="284" t="s">
        <v>13</v>
      </c>
      <c r="B232" s="285">
        <f t="shared" ref="B232:K232" si="561">SUM(B228:B231)</f>
        <v>16.38015</v>
      </c>
      <c r="C232" s="286">
        <f t="shared" si="561"/>
        <v>13.498000000000001</v>
      </c>
      <c r="D232" s="286">
        <f t="shared" si="561"/>
        <v>11.989000000000001</v>
      </c>
      <c r="E232" s="286">
        <f t="shared" si="561"/>
        <v>17.666</v>
      </c>
      <c r="F232" s="286">
        <f t="shared" si="561"/>
        <v>24.908999999999999</v>
      </c>
      <c r="G232" s="286">
        <f t="shared" si="561"/>
        <v>19.210999999999999</v>
      </c>
      <c r="H232" s="286">
        <f t="shared" si="561"/>
        <v>16.401</v>
      </c>
      <c r="I232" s="286">
        <f t="shared" si="561"/>
        <v>13.319000000000001</v>
      </c>
      <c r="J232" s="287">
        <f t="shared" si="561"/>
        <v>11.321999999999999</v>
      </c>
      <c r="K232" s="288">
        <f t="shared" si="561"/>
        <v>10.472999999999999</v>
      </c>
    </row>
    <row r="233" spans="1:11" x14ac:dyDescent="0.25">
      <c r="A233" s="268" t="s">
        <v>303</v>
      </c>
      <c r="B233" s="256"/>
      <c r="C233" s="257">
        <f>+C228/B228-1</f>
        <v>-0.17595382215669575</v>
      </c>
      <c r="D233" s="257">
        <f t="shared" ref="D233:K233" si="562">+D228/C228-1</f>
        <v>-0.11179433990220777</v>
      </c>
      <c r="E233" s="257">
        <f t="shared" si="562"/>
        <v>0.47351739094169654</v>
      </c>
      <c r="F233" s="257">
        <f t="shared" si="562"/>
        <v>0.40999660364542057</v>
      </c>
      <c r="G233" s="257">
        <f t="shared" si="562"/>
        <v>-0.2287526596812397</v>
      </c>
      <c r="H233" s="257">
        <f t="shared" si="562"/>
        <v>-0.14627036593618237</v>
      </c>
      <c r="I233" s="257">
        <f t="shared" si="562"/>
        <v>-0.1879153710139625</v>
      </c>
      <c r="J233" s="258">
        <f t="shared" si="562"/>
        <v>-0.14993618139499976</v>
      </c>
      <c r="K233" s="269">
        <f t="shared" si="562"/>
        <v>-7.4986751457339684E-2</v>
      </c>
    </row>
    <row r="234" spans="1:11" x14ac:dyDescent="0.25">
      <c r="A234" s="268" t="s">
        <v>304</v>
      </c>
      <c r="B234" s="256"/>
      <c r="C234" s="257"/>
      <c r="D234" s="257"/>
      <c r="E234" s="257"/>
      <c r="F234" s="257"/>
      <c r="G234" s="257"/>
      <c r="H234" s="257"/>
      <c r="I234" s="257"/>
      <c r="J234" s="258"/>
      <c r="K234" s="269"/>
    </row>
    <row r="235" spans="1:11" x14ac:dyDescent="0.25">
      <c r="A235" s="268" t="s">
        <v>305</v>
      </c>
      <c r="B235" s="256"/>
      <c r="C235" s="257"/>
      <c r="D235" s="257"/>
      <c r="E235" s="257"/>
      <c r="F235" s="257"/>
      <c r="G235" s="257"/>
      <c r="H235" s="257"/>
      <c r="I235" s="257"/>
      <c r="J235" s="258"/>
      <c r="K235" s="269"/>
    </row>
    <row r="236" spans="1:11" ht="15.75" thickBot="1" x14ac:dyDescent="0.3">
      <c r="A236" s="270" t="s">
        <v>306</v>
      </c>
      <c r="B236" s="271"/>
      <c r="C236" s="272"/>
      <c r="D236" s="272"/>
      <c r="E236" s="272"/>
      <c r="F236" s="272"/>
      <c r="G236" s="272"/>
      <c r="H236" s="272"/>
      <c r="I236" s="272"/>
      <c r="J236" s="273"/>
      <c r="K236" s="274"/>
    </row>
    <row r="240" spans="1:11" ht="15.75" thickBot="1" x14ac:dyDescent="0.3"/>
    <row r="241" spans="1:11" ht="15.75" thickBot="1" x14ac:dyDescent="0.3">
      <c r="A241" s="350" t="str">
        <f>+A94</f>
        <v>EXPORTACION DE VINO - Millones de dólares</v>
      </c>
      <c r="B241" s="351"/>
      <c r="C241" s="351"/>
      <c r="D241" s="351"/>
      <c r="E241" s="351"/>
      <c r="F241" s="351"/>
      <c r="G241" s="351"/>
      <c r="H241" s="351"/>
      <c r="I241" s="351"/>
      <c r="J241" s="351"/>
      <c r="K241" s="352"/>
    </row>
    <row r="242" spans="1:11" x14ac:dyDescent="0.25">
      <c r="A242" s="279"/>
      <c r="B242" s="280">
        <v>2016</v>
      </c>
      <c r="C242" s="281">
        <f>+B242+1</f>
        <v>2017</v>
      </c>
      <c r="D242" s="281">
        <f t="shared" ref="D242" si="563">+C242+1</f>
        <v>2018</v>
      </c>
      <c r="E242" s="281">
        <f t="shared" ref="E242" si="564">+D242+1</f>
        <v>2019</v>
      </c>
      <c r="F242" s="281">
        <f t="shared" ref="F242" si="565">+E242+1</f>
        <v>2020</v>
      </c>
      <c r="G242" s="281">
        <f t="shared" ref="G242" si="566">+F242+1</f>
        <v>2021</v>
      </c>
      <c r="H242" s="281">
        <f t="shared" ref="H242" si="567">+G242+1</f>
        <v>2022</v>
      </c>
      <c r="I242" s="281">
        <v>2023</v>
      </c>
      <c r="J242" s="282">
        <v>2024</v>
      </c>
      <c r="K242" s="283">
        <v>2025</v>
      </c>
    </row>
    <row r="243" spans="1:11" x14ac:dyDescent="0.25">
      <c r="A243" s="264" t="s">
        <v>299</v>
      </c>
      <c r="B243" s="193">
        <f>+SUM(B96:B98)</f>
        <v>182.58816999999999</v>
      </c>
      <c r="C243" s="6">
        <f t="shared" ref="C243:K243" si="568">+SUM(C96:C98)</f>
        <v>177.08600000000001</v>
      </c>
      <c r="D243" s="6">
        <f t="shared" si="568"/>
        <v>179.53899999999999</v>
      </c>
      <c r="E243" s="6">
        <f t="shared" si="568"/>
        <v>183.98700000000002</v>
      </c>
      <c r="F243" s="6">
        <f t="shared" si="568"/>
        <v>179.49900000000002</v>
      </c>
      <c r="G243" s="6">
        <f t="shared" si="568"/>
        <v>198.73400000000001</v>
      </c>
      <c r="H243" s="6">
        <f t="shared" si="568"/>
        <v>187.28800000000001</v>
      </c>
      <c r="I243" s="6">
        <f t="shared" si="568"/>
        <v>169.96099999999998</v>
      </c>
      <c r="J243" s="67">
        <f t="shared" si="568"/>
        <v>144.34100000000001</v>
      </c>
      <c r="K243" s="265">
        <f t="shared" si="568"/>
        <v>142.77500000000001</v>
      </c>
    </row>
    <row r="244" spans="1:11" x14ac:dyDescent="0.25">
      <c r="A244" s="264" t="s">
        <v>300</v>
      </c>
      <c r="B244" s="193"/>
      <c r="C244" s="6"/>
      <c r="D244" s="6"/>
      <c r="E244" s="6"/>
      <c r="F244" s="6"/>
      <c r="G244" s="6"/>
      <c r="H244" s="6"/>
      <c r="I244" s="6"/>
      <c r="J244" s="67"/>
      <c r="K244" s="265"/>
    </row>
    <row r="245" spans="1:11" x14ac:dyDescent="0.25">
      <c r="A245" s="264" t="s">
        <v>301</v>
      </c>
      <c r="B245" s="193"/>
      <c r="C245" s="6"/>
      <c r="D245" s="6"/>
      <c r="E245" s="6"/>
      <c r="F245" s="6"/>
      <c r="G245" s="6"/>
      <c r="H245" s="6"/>
      <c r="I245" s="6"/>
      <c r="J245" s="67"/>
      <c r="K245" s="265"/>
    </row>
    <row r="246" spans="1:11" x14ac:dyDescent="0.25">
      <c r="A246" s="264" t="s">
        <v>302</v>
      </c>
      <c r="B246" s="193"/>
      <c r="C246" s="6"/>
      <c r="D246" s="6"/>
      <c r="E246" s="6"/>
      <c r="F246" s="6"/>
      <c r="G246" s="6"/>
      <c r="H246" s="6"/>
      <c r="I246" s="6"/>
      <c r="J246" s="67"/>
      <c r="K246" s="265"/>
    </row>
    <row r="247" spans="1:11" x14ac:dyDescent="0.25">
      <c r="A247" s="284" t="s">
        <v>13</v>
      </c>
      <c r="B247" s="285">
        <f t="shared" ref="B247:K247" si="569">SUM(B243:B246)</f>
        <v>182.58816999999999</v>
      </c>
      <c r="C247" s="286">
        <f t="shared" si="569"/>
        <v>177.08600000000001</v>
      </c>
      <c r="D247" s="286">
        <f t="shared" si="569"/>
        <v>179.53899999999999</v>
      </c>
      <c r="E247" s="286">
        <f t="shared" si="569"/>
        <v>183.98700000000002</v>
      </c>
      <c r="F247" s="286">
        <f t="shared" si="569"/>
        <v>179.49900000000002</v>
      </c>
      <c r="G247" s="286">
        <f t="shared" si="569"/>
        <v>198.73400000000001</v>
      </c>
      <c r="H247" s="286">
        <f t="shared" si="569"/>
        <v>187.28800000000001</v>
      </c>
      <c r="I247" s="286">
        <f t="shared" si="569"/>
        <v>169.96099999999998</v>
      </c>
      <c r="J247" s="287">
        <f t="shared" si="569"/>
        <v>144.34100000000001</v>
      </c>
      <c r="K247" s="288">
        <f t="shared" si="569"/>
        <v>142.77500000000001</v>
      </c>
    </row>
    <row r="248" spans="1:11" x14ac:dyDescent="0.25">
      <c r="A248" s="268" t="s">
        <v>303</v>
      </c>
      <c r="B248" s="256"/>
      <c r="C248" s="257">
        <f>+C243/B243-1</f>
        <v>-3.0134318121486037E-2</v>
      </c>
      <c r="D248" s="257">
        <f t="shared" ref="D248:K248" si="570">+D243/C243-1</f>
        <v>1.3852026698891962E-2</v>
      </c>
      <c r="E248" s="257">
        <f t="shared" si="570"/>
        <v>2.4774561515882532E-2</v>
      </c>
      <c r="F248" s="257">
        <f t="shared" si="570"/>
        <v>-2.439302776826624E-2</v>
      </c>
      <c r="G248" s="257">
        <f t="shared" si="570"/>
        <v>0.1071593713614003</v>
      </c>
      <c r="H248" s="257">
        <f t="shared" si="570"/>
        <v>-5.7594573651212122E-2</v>
      </c>
      <c r="I248" s="257">
        <f t="shared" si="570"/>
        <v>-9.25152705992911E-2</v>
      </c>
      <c r="J248" s="258">
        <f t="shared" si="570"/>
        <v>-0.15074046398879726</v>
      </c>
      <c r="K248" s="269">
        <f t="shared" si="570"/>
        <v>-1.0849308235359345E-2</v>
      </c>
    </row>
    <row r="249" spans="1:11" x14ac:dyDescent="0.25">
      <c r="A249" s="268" t="s">
        <v>304</v>
      </c>
      <c r="B249" s="256"/>
      <c r="C249" s="257"/>
      <c r="D249" s="257"/>
      <c r="E249" s="257"/>
      <c r="F249" s="257"/>
      <c r="G249" s="257"/>
      <c r="H249" s="257"/>
      <c r="I249" s="257"/>
      <c r="J249" s="258"/>
      <c r="K249" s="269"/>
    </row>
    <row r="250" spans="1:11" x14ac:dyDescent="0.25">
      <c r="A250" s="268" t="s">
        <v>305</v>
      </c>
      <c r="B250" s="256"/>
      <c r="C250" s="257"/>
      <c r="D250" s="257"/>
      <c r="E250" s="257"/>
      <c r="F250" s="257"/>
      <c r="G250" s="257"/>
      <c r="H250" s="257"/>
      <c r="I250" s="257"/>
      <c r="J250" s="258"/>
      <c r="K250" s="269"/>
    </row>
    <row r="251" spans="1:11" ht="15.75" thickBot="1" x14ac:dyDescent="0.3">
      <c r="A251" s="270" t="s">
        <v>306</v>
      </c>
      <c r="B251" s="271"/>
      <c r="C251" s="272"/>
      <c r="D251" s="272"/>
      <c r="E251" s="272"/>
      <c r="F251" s="272"/>
      <c r="G251" s="272"/>
      <c r="H251" s="272"/>
      <c r="I251" s="272"/>
      <c r="J251" s="273"/>
      <c r="K251" s="274"/>
    </row>
    <row r="255" spans="1:11" ht="15.75" thickBot="1" x14ac:dyDescent="0.3"/>
    <row r="256" spans="1:11" ht="15.75" thickBot="1" x14ac:dyDescent="0.3">
      <c r="A256" s="332" t="str">
        <f>+A111</f>
        <v>PRECIO EXPORTACION FRACCIONADO - Dólares/litro</v>
      </c>
      <c r="B256" s="333"/>
      <c r="C256" s="333"/>
      <c r="D256" s="333"/>
      <c r="E256" s="333"/>
      <c r="F256" s="333"/>
      <c r="G256" s="333"/>
      <c r="H256" s="333"/>
      <c r="I256" s="333"/>
      <c r="J256" s="333"/>
      <c r="K256" s="334"/>
    </row>
    <row r="257" spans="1:11" x14ac:dyDescent="0.25">
      <c r="A257" s="289"/>
      <c r="B257" s="290">
        <v>2016</v>
      </c>
      <c r="C257" s="291">
        <f>+B257+1</f>
        <v>2017</v>
      </c>
      <c r="D257" s="291">
        <f t="shared" ref="D257" si="571">+C257+1</f>
        <v>2018</v>
      </c>
      <c r="E257" s="291">
        <f t="shared" ref="E257" si="572">+D257+1</f>
        <v>2019</v>
      </c>
      <c r="F257" s="291">
        <f t="shared" ref="F257" si="573">+E257+1</f>
        <v>2020</v>
      </c>
      <c r="G257" s="291">
        <f t="shared" ref="G257" si="574">+F257+1</f>
        <v>2021</v>
      </c>
      <c r="H257" s="291">
        <f t="shared" ref="H257" si="575">+G257+1</f>
        <v>2022</v>
      </c>
      <c r="I257" s="291">
        <v>2023</v>
      </c>
      <c r="J257" s="292">
        <v>2024</v>
      </c>
      <c r="K257" s="293">
        <v>2025</v>
      </c>
    </row>
    <row r="258" spans="1:11" x14ac:dyDescent="0.25">
      <c r="A258" s="264" t="s">
        <v>299</v>
      </c>
      <c r="B258" s="213">
        <f>+B213/B168</f>
        <v>3.6658223771997736</v>
      </c>
      <c r="C258" s="158">
        <f t="shared" ref="C258:K258" si="576">+C213/C168</f>
        <v>3.893367224296775</v>
      </c>
      <c r="D258" s="158">
        <f t="shared" si="576"/>
        <v>4.0652083191801163</v>
      </c>
      <c r="E258" s="158">
        <f t="shared" si="576"/>
        <v>3.8942298686946257</v>
      </c>
      <c r="F258" s="158">
        <f t="shared" si="576"/>
        <v>3.7302736354423058</v>
      </c>
      <c r="G258" s="158">
        <f t="shared" si="576"/>
        <v>3.6251453911020644</v>
      </c>
      <c r="H258" s="158">
        <f t="shared" si="576"/>
        <v>3.7652333895186794</v>
      </c>
      <c r="I258" s="158">
        <f t="shared" si="576"/>
        <v>4.0279774226313689</v>
      </c>
      <c r="J258" s="214">
        <f t="shared" si="576"/>
        <v>4.1923080559608943</v>
      </c>
      <c r="K258" s="299">
        <f t="shared" si="576"/>
        <v>4.272133709628462</v>
      </c>
    </row>
    <row r="259" spans="1:11" x14ac:dyDescent="0.25">
      <c r="A259" s="264" t="s">
        <v>300</v>
      </c>
      <c r="B259" s="193"/>
      <c r="C259" s="6"/>
      <c r="D259" s="6"/>
      <c r="E259" s="6"/>
      <c r="F259" s="6"/>
      <c r="G259" s="6"/>
      <c r="H259" s="6"/>
      <c r="I259" s="6"/>
      <c r="J259" s="67"/>
      <c r="K259" s="265"/>
    </row>
    <row r="260" spans="1:11" x14ac:dyDescent="0.25">
      <c r="A260" s="264" t="s">
        <v>301</v>
      </c>
      <c r="B260" s="193"/>
      <c r="C260" s="6"/>
      <c r="D260" s="6"/>
      <c r="E260" s="6"/>
      <c r="F260" s="6"/>
      <c r="G260" s="6"/>
      <c r="H260" s="6"/>
      <c r="I260" s="6"/>
      <c r="J260" s="67"/>
      <c r="K260" s="265"/>
    </row>
    <row r="261" spans="1:11" x14ac:dyDescent="0.25">
      <c r="A261" s="264" t="s">
        <v>302</v>
      </c>
      <c r="B261" s="193"/>
      <c r="C261" s="6"/>
      <c r="D261" s="6"/>
      <c r="E261" s="6"/>
      <c r="F261" s="6"/>
      <c r="G261" s="6"/>
      <c r="H261" s="6"/>
      <c r="I261" s="6"/>
      <c r="J261" s="67"/>
      <c r="K261" s="265"/>
    </row>
    <row r="262" spans="1:11" x14ac:dyDescent="0.25">
      <c r="A262" s="284" t="s">
        <v>13</v>
      </c>
      <c r="B262" s="285">
        <f t="shared" ref="B262:K262" si="577">SUM(B258:B261)</f>
        <v>3.6658223771997736</v>
      </c>
      <c r="C262" s="286">
        <f t="shared" si="577"/>
        <v>3.893367224296775</v>
      </c>
      <c r="D262" s="286">
        <f t="shared" si="577"/>
        <v>4.0652083191801163</v>
      </c>
      <c r="E262" s="286">
        <f t="shared" si="577"/>
        <v>3.8942298686946257</v>
      </c>
      <c r="F262" s="286">
        <f t="shared" si="577"/>
        <v>3.7302736354423058</v>
      </c>
      <c r="G262" s="286">
        <f t="shared" si="577"/>
        <v>3.6251453911020644</v>
      </c>
      <c r="H262" s="286">
        <f t="shared" si="577"/>
        <v>3.7652333895186794</v>
      </c>
      <c r="I262" s="286">
        <f t="shared" si="577"/>
        <v>4.0279774226313689</v>
      </c>
      <c r="J262" s="287">
        <f t="shared" si="577"/>
        <v>4.1923080559608943</v>
      </c>
      <c r="K262" s="288">
        <f t="shared" si="577"/>
        <v>4.272133709628462</v>
      </c>
    </row>
    <row r="263" spans="1:11" x14ac:dyDescent="0.25">
      <c r="A263" s="268" t="s">
        <v>303</v>
      </c>
      <c r="B263" s="256"/>
      <c r="C263" s="257">
        <f>+C258/B258-1</f>
        <v>6.2071978313040121E-2</v>
      </c>
      <c r="D263" s="257">
        <f t="shared" ref="D263:K263" si="578">+D258/C258-1</f>
        <v>4.4136883315541775E-2</v>
      </c>
      <c r="E263" s="257">
        <f t="shared" si="578"/>
        <v>-4.2058964033600654E-2</v>
      </c>
      <c r="F263" s="257">
        <f t="shared" si="578"/>
        <v>-4.2102351114491121E-2</v>
      </c>
      <c r="G263" s="257">
        <f t="shared" si="578"/>
        <v>-2.8182448424531215E-2</v>
      </c>
      <c r="H263" s="257">
        <f t="shared" si="578"/>
        <v>3.86434151745918E-2</v>
      </c>
      <c r="I263" s="257">
        <f t="shared" si="578"/>
        <v>6.978160606035555E-2</v>
      </c>
      <c r="J263" s="258">
        <f t="shared" si="578"/>
        <v>4.0797307454164544E-2</v>
      </c>
      <c r="K263" s="269">
        <f t="shared" si="578"/>
        <v>1.9040979957106519E-2</v>
      </c>
    </row>
    <row r="264" spans="1:11" x14ac:dyDescent="0.25">
      <c r="A264" s="268" t="s">
        <v>304</v>
      </c>
      <c r="B264" s="256"/>
      <c r="C264" s="257"/>
      <c r="D264" s="257"/>
      <c r="E264" s="257"/>
      <c r="F264" s="257"/>
      <c r="G264" s="257"/>
      <c r="H264" s="257"/>
      <c r="I264" s="257"/>
      <c r="J264" s="258"/>
      <c r="K264" s="269"/>
    </row>
    <row r="265" spans="1:11" x14ac:dyDescent="0.25">
      <c r="A265" s="268" t="s">
        <v>305</v>
      </c>
      <c r="B265" s="256"/>
      <c r="C265" s="257"/>
      <c r="D265" s="257"/>
      <c r="E265" s="257"/>
      <c r="F265" s="257"/>
      <c r="G265" s="257"/>
      <c r="H265" s="257"/>
      <c r="I265" s="257"/>
      <c r="J265" s="258"/>
      <c r="K265" s="269"/>
    </row>
    <row r="266" spans="1:11" ht="15.75" thickBot="1" x14ac:dyDescent="0.3">
      <c r="A266" s="270" t="s">
        <v>306</v>
      </c>
      <c r="B266" s="271"/>
      <c r="C266" s="272"/>
      <c r="D266" s="272"/>
      <c r="E266" s="272"/>
      <c r="F266" s="272"/>
      <c r="G266" s="272"/>
      <c r="H266" s="272"/>
      <c r="I266" s="272"/>
      <c r="J266" s="273"/>
      <c r="K266" s="274"/>
    </row>
    <row r="270" spans="1:11" ht="15.75" thickBot="1" x14ac:dyDescent="0.3"/>
    <row r="271" spans="1:11" ht="15.75" thickBot="1" x14ac:dyDescent="0.3">
      <c r="A271" s="332" t="str">
        <f>+A129</f>
        <v>PRECIO EXPORTACION GRANEL - U$S/Litro</v>
      </c>
      <c r="B271" s="333"/>
      <c r="C271" s="333"/>
      <c r="D271" s="333"/>
      <c r="E271" s="333"/>
      <c r="F271" s="333"/>
      <c r="G271" s="333"/>
      <c r="H271" s="333"/>
      <c r="I271" s="333"/>
      <c r="J271" s="333"/>
      <c r="K271" s="334"/>
    </row>
    <row r="272" spans="1:11" x14ac:dyDescent="0.25">
      <c r="A272" s="289"/>
      <c r="B272" s="290">
        <v>2016</v>
      </c>
      <c r="C272" s="291">
        <f>+B272+1</f>
        <v>2017</v>
      </c>
      <c r="D272" s="291">
        <f t="shared" ref="D272" si="579">+C272+1</f>
        <v>2018</v>
      </c>
      <c r="E272" s="291">
        <f t="shared" ref="E272" si="580">+D272+1</f>
        <v>2019</v>
      </c>
      <c r="F272" s="291">
        <f t="shared" ref="F272" si="581">+E272+1</f>
        <v>2020</v>
      </c>
      <c r="G272" s="291">
        <f t="shared" ref="G272" si="582">+F272+1</f>
        <v>2021</v>
      </c>
      <c r="H272" s="291">
        <f t="shared" ref="H272" si="583">+G272+1</f>
        <v>2022</v>
      </c>
      <c r="I272" s="291">
        <v>2023</v>
      </c>
      <c r="J272" s="292">
        <v>2024</v>
      </c>
      <c r="K272" s="293">
        <v>2025</v>
      </c>
    </row>
    <row r="273" spans="1:11" x14ac:dyDescent="0.25">
      <c r="A273" s="264" t="s">
        <v>299</v>
      </c>
      <c r="B273" s="213">
        <f>+B228/B183</f>
        <v>1.0527436446165381</v>
      </c>
      <c r="C273" s="158">
        <f t="shared" ref="C273:K273" si="584">+C228/C183</f>
        <v>1.420139509926668</v>
      </c>
      <c r="D273" s="158">
        <f t="shared" si="584"/>
        <v>1.6062433011789925</v>
      </c>
      <c r="E273" s="158">
        <f t="shared" si="584"/>
        <v>0.67024057486047717</v>
      </c>
      <c r="F273" s="158">
        <f t="shared" si="584"/>
        <v>0.33966463077886005</v>
      </c>
      <c r="G273" s="158">
        <f t="shared" si="584"/>
        <v>0.63852558456450559</v>
      </c>
      <c r="H273" s="158">
        <f t="shared" si="584"/>
        <v>0.83869846026396944</v>
      </c>
      <c r="I273" s="158">
        <f t="shared" si="584"/>
        <v>0.98500928137734178</v>
      </c>
      <c r="J273" s="214">
        <f t="shared" si="584"/>
        <v>1.0250235387846742</v>
      </c>
      <c r="K273" s="299">
        <f t="shared" si="584"/>
        <v>0.99561749579336623</v>
      </c>
    </row>
    <row r="274" spans="1:11" x14ac:dyDescent="0.25">
      <c r="A274" s="264" t="s">
        <v>300</v>
      </c>
      <c r="B274" s="193"/>
      <c r="C274" s="6"/>
      <c r="D274" s="6"/>
      <c r="E274" s="6"/>
      <c r="F274" s="6"/>
      <c r="G274" s="6"/>
      <c r="H274" s="6"/>
      <c r="I274" s="6"/>
      <c r="J274" s="67"/>
      <c r="K274" s="265"/>
    </row>
    <row r="275" spans="1:11" x14ac:dyDescent="0.25">
      <c r="A275" s="264" t="s">
        <v>301</v>
      </c>
      <c r="B275" s="193"/>
      <c r="C275" s="6"/>
      <c r="D275" s="6"/>
      <c r="E275" s="6"/>
      <c r="F275" s="6"/>
      <c r="G275" s="6"/>
      <c r="H275" s="6"/>
      <c r="I275" s="6"/>
      <c r="J275" s="67"/>
      <c r="K275" s="265"/>
    </row>
    <row r="276" spans="1:11" x14ac:dyDescent="0.25">
      <c r="A276" s="264" t="s">
        <v>302</v>
      </c>
      <c r="B276" s="193"/>
      <c r="C276" s="6"/>
      <c r="D276" s="6"/>
      <c r="E276" s="6"/>
      <c r="F276" s="6"/>
      <c r="G276" s="6"/>
      <c r="H276" s="6"/>
      <c r="I276" s="6"/>
      <c r="J276" s="67"/>
      <c r="K276" s="265"/>
    </row>
    <row r="277" spans="1:11" x14ac:dyDescent="0.25">
      <c r="A277" s="294" t="s">
        <v>13</v>
      </c>
      <c r="B277" s="295">
        <f t="shared" ref="B277:K277" si="585">SUM(B273:B276)</f>
        <v>1.0527436446165381</v>
      </c>
      <c r="C277" s="296">
        <f t="shared" si="585"/>
        <v>1.420139509926668</v>
      </c>
      <c r="D277" s="296">
        <f t="shared" si="585"/>
        <v>1.6062433011789925</v>
      </c>
      <c r="E277" s="296">
        <f t="shared" si="585"/>
        <v>0.67024057486047717</v>
      </c>
      <c r="F277" s="296">
        <f t="shared" si="585"/>
        <v>0.33966463077886005</v>
      </c>
      <c r="G277" s="296">
        <f t="shared" si="585"/>
        <v>0.63852558456450559</v>
      </c>
      <c r="H277" s="296">
        <f t="shared" si="585"/>
        <v>0.83869846026396944</v>
      </c>
      <c r="I277" s="296">
        <f t="shared" si="585"/>
        <v>0.98500928137734178</v>
      </c>
      <c r="J277" s="297">
        <f t="shared" si="585"/>
        <v>1.0250235387846742</v>
      </c>
      <c r="K277" s="298">
        <f t="shared" si="585"/>
        <v>0.99561749579336623</v>
      </c>
    </row>
    <row r="278" spans="1:11" x14ac:dyDescent="0.25">
      <c r="A278" s="268" t="s">
        <v>303</v>
      </c>
      <c r="B278" s="256"/>
      <c r="C278" s="257">
        <f>+C273/B273-1</f>
        <v>0.34898891785184216</v>
      </c>
      <c r="D278" s="257">
        <f t="shared" ref="D278:K278" si="586">+D273/C273-1</f>
        <v>0.13104613310979163</v>
      </c>
      <c r="E278" s="257">
        <f t="shared" si="586"/>
        <v>-0.58272786297784629</v>
      </c>
      <c r="F278" s="257">
        <f t="shared" si="586"/>
        <v>-0.49321983252122947</v>
      </c>
      <c r="G278" s="257">
        <f t="shared" si="586"/>
        <v>0.87987069215993841</v>
      </c>
      <c r="H278" s="257">
        <f t="shared" si="586"/>
        <v>0.31349233380521158</v>
      </c>
      <c r="I278" s="257">
        <f t="shared" si="586"/>
        <v>0.17444985062607943</v>
      </c>
      <c r="J278" s="258">
        <f t="shared" si="586"/>
        <v>4.0623228799814282E-2</v>
      </c>
      <c r="K278" s="269">
        <f t="shared" si="586"/>
        <v>-2.8688163616392148E-2</v>
      </c>
    </row>
    <row r="279" spans="1:11" x14ac:dyDescent="0.25">
      <c r="A279" s="268" t="s">
        <v>304</v>
      </c>
      <c r="B279" s="256"/>
      <c r="C279" s="257"/>
      <c r="D279" s="257"/>
      <c r="E279" s="257"/>
      <c r="F279" s="257"/>
      <c r="G279" s="257"/>
      <c r="H279" s="257"/>
      <c r="I279" s="257"/>
      <c r="J279" s="258"/>
      <c r="K279" s="269"/>
    </row>
    <row r="280" spans="1:11" x14ac:dyDescent="0.25">
      <c r="A280" s="268" t="s">
        <v>305</v>
      </c>
      <c r="B280" s="256"/>
      <c r="C280" s="257"/>
      <c r="D280" s="257"/>
      <c r="E280" s="257"/>
      <c r="F280" s="257"/>
      <c r="G280" s="257"/>
      <c r="H280" s="257"/>
      <c r="I280" s="257"/>
      <c r="J280" s="258"/>
      <c r="K280" s="269"/>
    </row>
    <row r="281" spans="1:11" ht="15.75" thickBot="1" x14ac:dyDescent="0.3">
      <c r="A281" s="270" t="s">
        <v>306</v>
      </c>
      <c r="B281" s="271"/>
      <c r="C281" s="272"/>
      <c r="D281" s="272"/>
      <c r="E281" s="272"/>
      <c r="F281" s="272"/>
      <c r="G281" s="272"/>
      <c r="H281" s="272"/>
      <c r="I281" s="272"/>
      <c r="J281" s="273"/>
      <c r="K281" s="274"/>
    </row>
    <row r="285" spans="1:11" ht="15.75" thickBot="1" x14ac:dyDescent="0.3"/>
    <row r="286" spans="1:11" ht="15.75" thickBot="1" x14ac:dyDescent="0.3">
      <c r="A286" s="353" t="str">
        <f>+A147</f>
        <v>PRECIO DE EXPORTACION DE VINO - U$S/Litro</v>
      </c>
      <c r="B286" s="354"/>
      <c r="C286" s="354"/>
      <c r="D286" s="354"/>
      <c r="E286" s="354"/>
      <c r="F286" s="354"/>
      <c r="G286" s="354"/>
      <c r="H286" s="354"/>
      <c r="I286" s="354"/>
      <c r="J286" s="354"/>
      <c r="K286" s="355"/>
    </row>
    <row r="287" spans="1:11" x14ac:dyDescent="0.25">
      <c r="A287" s="289"/>
      <c r="B287" s="290">
        <v>2016</v>
      </c>
      <c r="C287" s="291">
        <f>+B287+1</f>
        <v>2017</v>
      </c>
      <c r="D287" s="291">
        <f t="shared" ref="D287" si="587">+C287+1</f>
        <v>2018</v>
      </c>
      <c r="E287" s="291">
        <f t="shared" ref="E287" si="588">+D287+1</f>
        <v>2019</v>
      </c>
      <c r="F287" s="291">
        <f t="shared" ref="F287" si="589">+E287+1</f>
        <v>2020</v>
      </c>
      <c r="G287" s="291">
        <f t="shared" ref="G287" si="590">+F287+1</f>
        <v>2021</v>
      </c>
      <c r="H287" s="291">
        <f t="shared" ref="H287" si="591">+G287+1</f>
        <v>2022</v>
      </c>
      <c r="I287" s="291">
        <v>2023</v>
      </c>
      <c r="J287" s="292">
        <v>2024</v>
      </c>
      <c r="K287" s="293">
        <v>2025</v>
      </c>
    </row>
    <row r="288" spans="1:11" x14ac:dyDescent="0.25">
      <c r="A288" s="264" t="s">
        <v>299</v>
      </c>
      <c r="B288" s="213">
        <f>+B243/B198</f>
        <v>2.9981939390981709</v>
      </c>
      <c r="C288" s="158">
        <f t="shared" ref="C288:K288" si="592">+C243/C198</f>
        <v>3.4371081755684005</v>
      </c>
      <c r="D288" s="158">
        <f t="shared" si="592"/>
        <v>3.6881773884748434</v>
      </c>
      <c r="E288" s="158">
        <f t="shared" si="592"/>
        <v>2.6638800126832818</v>
      </c>
      <c r="F288" s="158">
        <f t="shared" si="592"/>
        <v>1.5639057260178733</v>
      </c>
      <c r="G288" s="158">
        <f t="shared" si="592"/>
        <v>2.4964042603704901</v>
      </c>
      <c r="H288" s="158">
        <f t="shared" si="592"/>
        <v>2.8839804868434022</v>
      </c>
      <c r="I288" s="158">
        <f t="shared" si="592"/>
        <v>3.2428992829640029</v>
      </c>
      <c r="J288" s="214">
        <f t="shared" si="592"/>
        <v>3.3744322020624251</v>
      </c>
      <c r="K288" s="299">
        <f t="shared" si="592"/>
        <v>3.4413814214815481</v>
      </c>
    </row>
    <row r="289" spans="1:11" x14ac:dyDescent="0.25">
      <c r="A289" s="264" t="s">
        <v>300</v>
      </c>
      <c r="B289" s="193"/>
      <c r="C289" s="6"/>
      <c r="D289" s="6"/>
      <c r="E289" s="6"/>
      <c r="F289" s="6"/>
      <c r="G289" s="6"/>
      <c r="H289" s="6"/>
      <c r="I289" s="6"/>
      <c r="J289" s="67"/>
      <c r="K289" s="265"/>
    </row>
    <row r="290" spans="1:11" x14ac:dyDescent="0.25">
      <c r="A290" s="264" t="s">
        <v>301</v>
      </c>
      <c r="B290" s="193"/>
      <c r="C290" s="6"/>
      <c r="D290" s="6"/>
      <c r="E290" s="6"/>
      <c r="F290" s="6"/>
      <c r="G290" s="6"/>
      <c r="H290" s="6"/>
      <c r="I290" s="6"/>
      <c r="J290" s="67"/>
      <c r="K290" s="265"/>
    </row>
    <row r="291" spans="1:11" x14ac:dyDescent="0.25">
      <c r="A291" s="264" t="s">
        <v>302</v>
      </c>
      <c r="B291" s="193"/>
      <c r="C291" s="6"/>
      <c r="D291" s="6"/>
      <c r="E291" s="6"/>
      <c r="F291" s="6"/>
      <c r="G291" s="6"/>
      <c r="H291" s="6"/>
      <c r="I291" s="6"/>
      <c r="J291" s="67"/>
      <c r="K291" s="265"/>
    </row>
    <row r="292" spans="1:11" x14ac:dyDescent="0.25">
      <c r="A292" s="294" t="s">
        <v>13</v>
      </c>
      <c r="B292" s="295">
        <f t="shared" ref="B292:K292" si="593">SUM(B288:B291)</f>
        <v>2.9981939390981709</v>
      </c>
      <c r="C292" s="296">
        <f t="shared" si="593"/>
        <v>3.4371081755684005</v>
      </c>
      <c r="D292" s="296">
        <f t="shared" si="593"/>
        <v>3.6881773884748434</v>
      </c>
      <c r="E292" s="296">
        <f t="shared" si="593"/>
        <v>2.6638800126832818</v>
      </c>
      <c r="F292" s="296">
        <f t="shared" si="593"/>
        <v>1.5639057260178733</v>
      </c>
      <c r="G292" s="296">
        <f t="shared" si="593"/>
        <v>2.4964042603704901</v>
      </c>
      <c r="H292" s="296">
        <f t="shared" si="593"/>
        <v>2.8839804868434022</v>
      </c>
      <c r="I292" s="296">
        <f t="shared" si="593"/>
        <v>3.2428992829640029</v>
      </c>
      <c r="J292" s="297">
        <f t="shared" si="593"/>
        <v>3.3744322020624251</v>
      </c>
      <c r="K292" s="298">
        <f t="shared" si="593"/>
        <v>3.4413814214815481</v>
      </c>
    </row>
    <row r="293" spans="1:11" x14ac:dyDescent="0.25">
      <c r="A293" s="268" t="s">
        <v>303</v>
      </c>
      <c r="B293" s="256"/>
      <c r="C293" s="257">
        <f>+C288/B288-1</f>
        <v>0.14639287697387959</v>
      </c>
      <c r="D293" s="257">
        <f t="shared" ref="D293:K293" si="594">+D288/C288-1</f>
        <v>7.3046642724569733E-2</v>
      </c>
      <c r="E293" s="257">
        <f t="shared" si="594"/>
        <v>-0.27772454193564022</v>
      </c>
      <c r="F293" s="257">
        <f t="shared" si="594"/>
        <v>-0.41292185887810418</v>
      </c>
      <c r="G293" s="257">
        <f t="shared" si="594"/>
        <v>0.59626262557846776</v>
      </c>
      <c r="H293" s="257">
        <f t="shared" si="594"/>
        <v>0.155253791473418</v>
      </c>
      <c r="I293" s="257">
        <f t="shared" si="594"/>
        <v>0.1244525744047067</v>
      </c>
      <c r="J293" s="258">
        <f t="shared" si="594"/>
        <v>4.0560284986156381E-2</v>
      </c>
      <c r="K293" s="269">
        <f t="shared" si="594"/>
        <v>1.9840143588661929E-2</v>
      </c>
    </row>
    <row r="294" spans="1:11" x14ac:dyDescent="0.25">
      <c r="A294" s="268" t="s">
        <v>304</v>
      </c>
      <c r="B294" s="256"/>
      <c r="C294" s="257"/>
      <c r="D294" s="257"/>
      <c r="E294" s="257"/>
      <c r="F294" s="257"/>
      <c r="G294" s="257"/>
      <c r="H294" s="257"/>
      <c r="I294" s="257"/>
      <c r="J294" s="258"/>
      <c r="K294" s="269"/>
    </row>
    <row r="295" spans="1:11" x14ac:dyDescent="0.25">
      <c r="A295" s="268" t="s">
        <v>305</v>
      </c>
      <c r="B295" s="256"/>
      <c r="C295" s="257"/>
      <c r="D295" s="257"/>
      <c r="E295" s="257"/>
      <c r="F295" s="257"/>
      <c r="G295" s="257"/>
      <c r="H295" s="257"/>
      <c r="I295" s="257"/>
      <c r="J295" s="258"/>
      <c r="K295" s="269"/>
    </row>
    <row r="296" spans="1:11" ht="15.75" thickBot="1" x14ac:dyDescent="0.3">
      <c r="A296" s="270" t="s">
        <v>306</v>
      </c>
      <c r="B296" s="271"/>
      <c r="C296" s="272"/>
      <c r="D296" s="272"/>
      <c r="E296" s="272"/>
      <c r="F296" s="272"/>
      <c r="G296" s="272"/>
      <c r="H296" s="272"/>
      <c r="I296" s="272"/>
      <c r="J296" s="273"/>
      <c r="K296" s="274"/>
    </row>
  </sheetData>
  <mergeCells count="30">
    <mergeCell ref="A241:K241"/>
    <mergeCell ref="A256:K256"/>
    <mergeCell ref="A271:K271"/>
    <mergeCell ref="A286:K286"/>
    <mergeCell ref="A166:K166"/>
    <mergeCell ref="A181:K181"/>
    <mergeCell ref="A196:K196"/>
    <mergeCell ref="A211:K211"/>
    <mergeCell ref="A226:K226"/>
    <mergeCell ref="A129:L129"/>
    <mergeCell ref="N129:Z129"/>
    <mergeCell ref="A147:L147"/>
    <mergeCell ref="N147:Z147"/>
    <mergeCell ref="A76:L76"/>
    <mergeCell ref="N76:Z76"/>
    <mergeCell ref="A94:L94"/>
    <mergeCell ref="N94:Z94"/>
    <mergeCell ref="A111:L111"/>
    <mergeCell ref="N111:Z111"/>
    <mergeCell ref="A23:L23"/>
    <mergeCell ref="N23:Z23"/>
    <mergeCell ref="A41:L41"/>
    <mergeCell ref="N41:Z41"/>
    <mergeCell ref="A58:L58"/>
    <mergeCell ref="N58:Z58"/>
    <mergeCell ref="A1:Z1"/>
    <mergeCell ref="A2:Z2"/>
    <mergeCell ref="A3:Z3"/>
    <mergeCell ref="A5:L5"/>
    <mergeCell ref="N5:Z5"/>
  </mergeCells>
  <hyperlinks>
    <hyperlink ref="AB1" location="INDICE!A1" display="VOLVER INDICE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486"/>
  <sheetViews>
    <sheetView workbookViewId="0">
      <selection activeCell="X476" sqref="X476:Z476"/>
    </sheetView>
  </sheetViews>
  <sheetFormatPr baseColWidth="10" defaultRowHeight="15" x14ac:dyDescent="0.25"/>
  <cols>
    <col min="1" max="1" width="11.85546875" style="1" customWidth="1"/>
    <col min="2" max="11" width="6.85546875" style="1" customWidth="1"/>
    <col min="12" max="12" width="8.5703125" style="1" customWidth="1"/>
    <col min="13" max="13" width="5" style="1" customWidth="1"/>
    <col min="14" max="14" width="10.5703125" style="1" customWidth="1"/>
    <col min="15" max="24" width="6.85546875" style="1" customWidth="1"/>
    <col min="25" max="25" width="8.5703125" style="1" customWidth="1"/>
    <col min="26" max="26" width="9.5703125" style="1" customWidth="1"/>
    <col min="27" max="27" width="11.42578125" style="1"/>
    <col min="28" max="28" width="14.42578125" style="1" bestFit="1" customWidth="1"/>
    <col min="29" max="16384" width="11.42578125" style="1"/>
  </cols>
  <sheetData>
    <row r="1" spans="1:28" ht="15.75" x14ac:dyDescent="0.25">
      <c r="A1" s="319" t="s">
        <v>24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B1" s="177" t="s">
        <v>206</v>
      </c>
    </row>
    <row r="2" spans="1:28" ht="15.75" x14ac:dyDescent="0.25">
      <c r="A2" s="319" t="s">
        <v>47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</row>
    <row r="3" spans="1:28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15.75" thickBot="1" x14ac:dyDescent="0.3">
      <c r="A5" s="323" t="s">
        <v>48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  <c r="M5" s="2"/>
      <c r="N5" s="323" t="s">
        <v>49</v>
      </c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5"/>
    </row>
    <row r="6" spans="1:28" ht="38.25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192">
        <v>2024</v>
      </c>
      <c r="K6" s="40">
        <v>2025</v>
      </c>
      <c r="L6" s="41" t="s">
        <v>16</v>
      </c>
      <c r="M6" s="2"/>
      <c r="N6" s="65"/>
      <c r="O6" s="64">
        <v>2016</v>
      </c>
      <c r="P6" s="64">
        <f>+O6+1</f>
        <v>2017</v>
      </c>
      <c r="Q6" s="64">
        <f t="shared" ref="Q6:T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39">
        <v>2022</v>
      </c>
      <c r="V6" s="39">
        <v>2023</v>
      </c>
      <c r="W6" s="192">
        <v>2024</v>
      </c>
      <c r="X6" s="192">
        <v>2025</v>
      </c>
      <c r="Y6" s="77" t="s">
        <v>16</v>
      </c>
      <c r="Z6" s="74" t="s">
        <v>21</v>
      </c>
    </row>
    <row r="7" spans="1:28" x14ac:dyDescent="0.25">
      <c r="A7" s="42" t="s">
        <v>10</v>
      </c>
      <c r="B7" s="213">
        <f>+'[1]6.EXPORTACION VARIETAL'!B317/10000</f>
        <v>9.1130759999999995</v>
      </c>
      <c r="C7" s="158">
        <f>+'[1]6.EXPORTACION VARIETAL'!B329/10000</f>
        <v>10.4869</v>
      </c>
      <c r="D7" s="158">
        <f>+'[1]6.EXPORTACION VARIETAL'!B341/10000</f>
        <v>7.7864000000000004</v>
      </c>
      <c r="E7" s="158">
        <f>+'[1]6.EXPORTACION VARIETAL'!B353/10000</f>
        <v>9.3320000000000007</v>
      </c>
      <c r="F7" s="158">
        <f>+'[1]6.EXPORTACION VARIETAL'!B365/10000</f>
        <v>10.935600000000001</v>
      </c>
      <c r="G7" s="158">
        <f>+'[1]6.EXPORTACION VARIETAL'!B377/10000</f>
        <v>11.8568</v>
      </c>
      <c r="H7" s="158">
        <f>+'[1]6.EXPORTACION VARIETAL'!B389/10000</f>
        <v>9.3010999999999999</v>
      </c>
      <c r="I7" s="158">
        <f>+'[1]6.EXPORTACION VARIETAL'!B401/10000</f>
        <v>8.9431999999999992</v>
      </c>
      <c r="J7" s="214">
        <f>+'[1]6.EXPORTACION VARIETAL'!B413/10000</f>
        <v>8.9739000000000004</v>
      </c>
      <c r="K7" s="210">
        <f>+'[1]6.EXPORTACION VARIETAL'!B425/10000</f>
        <v>7.2557999999999998</v>
      </c>
      <c r="L7" s="7">
        <f>+K7/J7-1</f>
        <v>-0.19145522013840144</v>
      </c>
      <c r="M7" s="2"/>
      <c r="N7" s="42" t="s">
        <v>10</v>
      </c>
      <c r="O7" s="6">
        <f>+SUM('[1]6.EXPORTACION VARIETAL'!B306:B317)/10000</f>
        <v>123.31362</v>
      </c>
      <c r="P7" s="6">
        <f t="shared" ref="P7:X7" si="2">+SUM(C7)+SUM(B8:B18)</f>
        <v>131.20304399999998</v>
      </c>
      <c r="Q7" s="6">
        <f t="shared" si="2"/>
        <v>116.17229999999999</v>
      </c>
      <c r="R7" s="6">
        <f t="shared" si="2"/>
        <v>119.16120000000001</v>
      </c>
      <c r="S7" s="6">
        <f t="shared" si="2"/>
        <v>127.98949999999999</v>
      </c>
      <c r="T7" s="6">
        <f t="shared" si="2"/>
        <v>150.8202</v>
      </c>
      <c r="U7" s="6">
        <f t="shared" si="2"/>
        <v>160.62360000000001</v>
      </c>
      <c r="V7" s="6">
        <f t="shared" si="2"/>
        <v>147.64039599999998</v>
      </c>
      <c r="W7" s="67">
        <f t="shared" si="2"/>
        <v>124.23150000000001</v>
      </c>
      <c r="X7" s="37">
        <f t="shared" si="2"/>
        <v>126.85709999999999</v>
      </c>
      <c r="Y7" s="78">
        <f>+X7/W7-1</f>
        <v>2.1134736359135875E-2</v>
      </c>
      <c r="Z7" s="7">
        <f>+POWER(X7/S7,0.2)-1</f>
        <v>-1.7758160107480547E-3</v>
      </c>
    </row>
    <row r="8" spans="1:28" x14ac:dyDescent="0.25">
      <c r="A8" s="42" t="s">
        <v>11</v>
      </c>
      <c r="B8" s="213">
        <f>+'[1]6.EXPORTACION VARIETAL'!B318/10000</f>
        <v>10.402214000000001</v>
      </c>
      <c r="C8" s="158">
        <f>+'[1]6.EXPORTACION VARIETAL'!B330/10000</f>
        <v>6.9089</v>
      </c>
      <c r="D8" s="158">
        <f>+'[1]6.EXPORTACION VARIETAL'!B342/10000</f>
        <v>8.4009999999999998</v>
      </c>
      <c r="E8" s="158">
        <f>+'[1]6.EXPORTACION VARIETAL'!B354/10000</f>
        <v>9.5348000000000006</v>
      </c>
      <c r="F8" s="158">
        <f>+'[1]6.EXPORTACION VARIETAL'!B366/10000</f>
        <v>9.8369</v>
      </c>
      <c r="G8" s="158">
        <f>+'[1]6.EXPORTACION VARIETAL'!B378/10000</f>
        <v>12.230700000000001</v>
      </c>
      <c r="H8" s="158">
        <f>+'[1]6.EXPORTACION VARIETAL'!B390/10000</f>
        <v>12.5318</v>
      </c>
      <c r="I8" s="158">
        <f>+'[1]6.EXPORTACION VARIETAL'!B402/10000</f>
        <v>9.1</v>
      </c>
      <c r="J8" s="214">
        <f>+'[1]6.EXPORTACION VARIETAL'!B414/10000</f>
        <v>9.2515999999999998</v>
      </c>
      <c r="K8" s="210">
        <f>+'[1]6.EXPORTACION VARIETAL'!B426/10000</f>
        <v>9.1146999999999991</v>
      </c>
      <c r="L8" s="7">
        <f>+K8/J8-1</f>
        <v>-1.4797440442734344E-2</v>
      </c>
      <c r="M8" s="2"/>
      <c r="N8" s="42" t="s">
        <v>11</v>
      </c>
      <c r="O8" s="6">
        <f>+SUM('[1]6.EXPORTACION VARIETAL'!B307:B318)/10000</f>
        <v>124.99723399999999</v>
      </c>
      <c r="P8" s="6">
        <f t="shared" ref="P8:X8" si="3">+SUM(C7:C8)+SUM(B9:B18)</f>
        <v>127.70973000000001</v>
      </c>
      <c r="Q8" s="6">
        <f t="shared" si="3"/>
        <v>117.6644</v>
      </c>
      <c r="R8" s="6">
        <f t="shared" si="3"/>
        <v>120.29499999999999</v>
      </c>
      <c r="S8" s="6">
        <f t="shared" si="3"/>
        <v>128.29159999999999</v>
      </c>
      <c r="T8" s="6">
        <f t="shared" si="3"/>
        <v>153.214</v>
      </c>
      <c r="U8" s="6">
        <f t="shared" si="3"/>
        <v>160.9247</v>
      </c>
      <c r="V8" s="6">
        <f t="shared" si="3"/>
        <v>144.208596</v>
      </c>
      <c r="W8" s="67">
        <f t="shared" si="3"/>
        <v>124.38310000000001</v>
      </c>
      <c r="X8" s="37">
        <f t="shared" si="3"/>
        <v>126.72020000000001</v>
      </c>
      <c r="Y8" s="78">
        <f>+X8/W8-1</f>
        <v>1.8789530088894724E-2</v>
      </c>
      <c r="Z8" s="7">
        <f>+POWER(X8/S8,0.2)-1</f>
        <v>-2.4618230469862779E-3</v>
      </c>
    </row>
    <row r="9" spans="1:28" x14ac:dyDescent="0.25">
      <c r="A9" s="42" t="s">
        <v>0</v>
      </c>
      <c r="B9" s="213">
        <f>+'[1]6.EXPORTACION VARIETAL'!B319/10000</f>
        <v>11.585883000000001</v>
      </c>
      <c r="C9" s="158">
        <f>+'[1]6.EXPORTACION VARIETAL'!B331/10000</f>
        <v>9.8188999999999993</v>
      </c>
      <c r="D9" s="158">
        <f>+'[1]6.EXPORTACION VARIETAL'!B343/10000</f>
        <v>9.8148</v>
      </c>
      <c r="E9" s="158">
        <f>+'[1]6.EXPORTACION VARIETAL'!B355/10000</f>
        <v>10.0425</v>
      </c>
      <c r="F9" s="158">
        <f>+'[1]6.EXPORTACION VARIETAL'!B367/10000</f>
        <v>9.8371999999999993</v>
      </c>
      <c r="G9" s="158">
        <f>+'[1]6.EXPORTACION VARIETAL'!B379/10000</f>
        <v>14.075900000000001</v>
      </c>
      <c r="H9" s="158">
        <f>+'[1]6.EXPORTACION VARIETAL'!B391/10000</f>
        <v>14.43614</v>
      </c>
      <c r="I9" s="158">
        <f>+'[1]6.EXPORTACION VARIETAL'!B403/10000</f>
        <v>12.0625</v>
      </c>
      <c r="J9" s="214">
        <f>+'[1]6.EXPORTACION VARIETAL'!B415/10000</f>
        <v>10.220599999999999</v>
      </c>
      <c r="K9" s="210">
        <f>+'[1]6.EXPORTACION VARIETAL'!B427/10000</f>
        <v>9.4990000000000006</v>
      </c>
      <c r="L9" s="7">
        <f>+K9/J9-1</f>
        <v>-7.0602508658982766E-2</v>
      </c>
      <c r="M9" s="2"/>
      <c r="N9" s="42" t="s">
        <v>0</v>
      </c>
      <c r="O9" s="6">
        <f>+SUM('[1]6.EXPORTACION VARIETAL'!B308:B319)/10000</f>
        <v>124.856517</v>
      </c>
      <c r="P9" s="6">
        <f t="shared" ref="P9:X9" si="4">+SUM(C7:C9)+SUM(B10:B18)</f>
        <v>125.942747</v>
      </c>
      <c r="Q9" s="6">
        <f t="shared" si="4"/>
        <v>117.66030000000001</v>
      </c>
      <c r="R9" s="6">
        <f t="shared" si="4"/>
        <v>120.5227</v>
      </c>
      <c r="S9" s="6">
        <f t="shared" si="4"/>
        <v>128.08629999999999</v>
      </c>
      <c r="T9" s="6">
        <f t="shared" si="4"/>
        <v>157.45269999999999</v>
      </c>
      <c r="U9" s="6">
        <f t="shared" si="4"/>
        <v>161.28494000000001</v>
      </c>
      <c r="V9" s="6">
        <f t="shared" si="4"/>
        <v>141.83495600000001</v>
      </c>
      <c r="W9" s="67">
        <f t="shared" si="4"/>
        <v>122.54119999999999</v>
      </c>
      <c r="X9" s="37">
        <f t="shared" si="4"/>
        <v>125.9986</v>
      </c>
      <c r="Y9" s="78">
        <f>+X9/W9-1</f>
        <v>2.8214184290671351E-2</v>
      </c>
      <c r="Z9" s="7">
        <f>+POWER(X9/S9,0.2)-1</f>
        <v>-3.281296682036472E-3</v>
      </c>
    </row>
    <row r="10" spans="1:28" x14ac:dyDescent="0.25">
      <c r="A10" s="42" t="s">
        <v>1</v>
      </c>
      <c r="B10" s="213">
        <f>+'[1]6.EXPORTACION VARIETAL'!B320/10000</f>
        <v>10.419391000000001</v>
      </c>
      <c r="C10" s="158">
        <f>+'[1]6.EXPORTACION VARIETAL'!B332/10000</f>
        <v>9.3947000000000003</v>
      </c>
      <c r="D10" s="158">
        <f>+'[1]6.EXPORTACION VARIETAL'!B344/10000</f>
        <v>9.1739999999999995</v>
      </c>
      <c r="E10" s="158">
        <f>+'[1]6.EXPORTACION VARIETAL'!B356/10000</f>
        <v>10.5806</v>
      </c>
      <c r="F10" s="158">
        <f>+'[1]6.EXPORTACION VARIETAL'!B368/10000</f>
        <v>11.5144</v>
      </c>
      <c r="G10" s="158">
        <f>+'[1]6.EXPORTACION VARIETAL'!B380/10000</f>
        <v>13.0221</v>
      </c>
      <c r="H10" s="158">
        <f>+'[1]6.EXPORTACION VARIETAL'!B392/10000</f>
        <v>12.6972</v>
      </c>
      <c r="I10" s="158">
        <f>+'[1]6.EXPORTACION VARIETAL'!B404/10000</f>
        <v>10.027200000000001</v>
      </c>
      <c r="J10" s="214">
        <f>+'[1]6.EXPORTACION VARIETAL'!B416/10000</f>
        <v>12.054399999999999</v>
      </c>
      <c r="K10" s="210">
        <f>+'[1]6.EXPORTACION VARIETAL'!B428/10000</f>
        <v>10.2681</v>
      </c>
      <c r="L10" s="7">
        <f t="shared" ref="L10:L11" si="5">+K10/J10-1</f>
        <v>-0.14818655428723115</v>
      </c>
      <c r="M10" s="2"/>
      <c r="N10" s="42" t="s">
        <v>1</v>
      </c>
      <c r="O10" s="6">
        <f>+SUM('[1]6.EXPORTACION VARIETAL'!B309:B320)/10000</f>
        <v>123.61340799999998</v>
      </c>
      <c r="P10" s="6">
        <f t="shared" ref="P10:X10" si="6">+SUM(C7:C10)+SUM(B11:B18)</f>
        <v>124.91805599999998</v>
      </c>
      <c r="Q10" s="6">
        <f t="shared" si="6"/>
        <v>117.43960000000001</v>
      </c>
      <c r="R10" s="6">
        <f t="shared" si="6"/>
        <v>121.9293</v>
      </c>
      <c r="S10" s="6">
        <f t="shared" si="6"/>
        <v>129.02010000000001</v>
      </c>
      <c r="T10" s="6">
        <f t="shared" si="6"/>
        <v>158.96039999999999</v>
      </c>
      <c r="U10" s="6">
        <f t="shared" si="6"/>
        <v>160.96003999999999</v>
      </c>
      <c r="V10" s="6">
        <f t="shared" si="6"/>
        <v>139.16495599999999</v>
      </c>
      <c r="W10" s="67">
        <f t="shared" si="6"/>
        <v>124.5684</v>
      </c>
      <c r="X10" s="37">
        <f t="shared" si="6"/>
        <v>124.2123</v>
      </c>
      <c r="Y10" s="78">
        <f>+X10/W10-1</f>
        <v>-2.8586704172165467E-3</v>
      </c>
      <c r="Z10" s="7">
        <f>+POWER(X10/S10,0.2)-1</f>
        <v>-7.5664308954411785E-3</v>
      </c>
    </row>
    <row r="11" spans="1:28" x14ac:dyDescent="0.25">
      <c r="A11" s="42" t="s">
        <v>2</v>
      </c>
      <c r="B11" s="213">
        <f>+'[1]6.EXPORTACION VARIETAL'!B321/10000</f>
        <v>10.888489999999999</v>
      </c>
      <c r="C11" s="158">
        <f>+'[1]6.EXPORTACION VARIETAL'!B333/10000</f>
        <v>9.7734000000000005</v>
      </c>
      <c r="D11" s="158">
        <f>+'[1]6.EXPORTACION VARIETAL'!B345/10000</f>
        <v>10.2639</v>
      </c>
      <c r="E11" s="158">
        <f>+'[1]6.EXPORTACION VARIETAL'!B357/10000</f>
        <v>10.9566</v>
      </c>
      <c r="F11" s="158">
        <f>+'[1]6.EXPORTACION VARIETAL'!B369/10000</f>
        <v>11.8812</v>
      </c>
      <c r="G11" s="158">
        <f>+'[1]6.EXPORTACION VARIETAL'!B381/10000</f>
        <v>13.9306</v>
      </c>
      <c r="H11" s="158">
        <f>+'[1]6.EXPORTACION VARIETAL'!B393/10000</f>
        <v>12.417336000000001</v>
      </c>
      <c r="I11" s="158">
        <f>+'[1]6.EXPORTACION VARIETAL'!B405/10000</f>
        <v>11.3538</v>
      </c>
      <c r="J11" s="214">
        <f>+'[1]6.EXPORTACION VARIETAL'!B417/10000</f>
        <v>10.7049</v>
      </c>
      <c r="K11" s="210"/>
      <c r="L11" s="7"/>
      <c r="M11" s="2"/>
      <c r="N11" s="42" t="s">
        <v>2</v>
      </c>
      <c r="O11" s="6">
        <f>+SUM('[1]6.EXPORTACION VARIETAL'!B310:B321)/10000</f>
        <v>124.1315</v>
      </c>
      <c r="P11" s="6">
        <f t="shared" ref="P11:W11" si="7">+SUM(C7:C11)+SUM(B12:B18)</f>
        <v>123.802966</v>
      </c>
      <c r="Q11" s="6">
        <f t="shared" si="7"/>
        <v>117.93010000000001</v>
      </c>
      <c r="R11" s="6">
        <f t="shared" si="7"/>
        <v>122.62200000000001</v>
      </c>
      <c r="S11" s="6">
        <f t="shared" si="7"/>
        <v>129.94470000000001</v>
      </c>
      <c r="T11" s="6">
        <f t="shared" si="7"/>
        <v>161.00979999999998</v>
      </c>
      <c r="U11" s="6">
        <f t="shared" si="7"/>
        <v>159.446776</v>
      </c>
      <c r="V11" s="6">
        <f t="shared" si="7"/>
        <v>138.10142000000002</v>
      </c>
      <c r="W11" s="67">
        <f t="shared" si="7"/>
        <v>123.9195</v>
      </c>
      <c r="X11" s="37"/>
      <c r="Y11" s="78"/>
      <c r="Z11" s="7"/>
    </row>
    <row r="12" spans="1:28" x14ac:dyDescent="0.25">
      <c r="A12" s="42" t="s">
        <v>3</v>
      </c>
      <c r="B12" s="213">
        <f>+'[1]6.EXPORTACION VARIETAL'!B322/10000</f>
        <v>9.1300629999999998</v>
      </c>
      <c r="C12" s="158">
        <f>+'[1]6.EXPORTACION VARIETAL'!B334/10000</f>
        <v>10.282</v>
      </c>
      <c r="D12" s="158">
        <f>+'[1]6.EXPORTACION VARIETAL'!B346/10000</f>
        <v>8.9947999999999997</v>
      </c>
      <c r="E12" s="158">
        <f>+'[1]6.EXPORTACION VARIETAL'!B358/10000</f>
        <v>9.3844999999999992</v>
      </c>
      <c r="F12" s="158">
        <f>+'[1]6.EXPORTACION VARIETAL'!B370/10000</f>
        <v>11.442600000000001</v>
      </c>
      <c r="G12" s="158">
        <f>+'[1]6.EXPORTACION VARIETAL'!B382/10000</f>
        <v>14.400499999999999</v>
      </c>
      <c r="H12" s="158">
        <f>+'[1]6.EXPORTACION VARIETAL'!B394/10000</f>
        <v>14.722413000000001</v>
      </c>
      <c r="I12" s="158">
        <f>+'[1]6.EXPORTACION VARIETAL'!B406/10000</f>
        <v>9.2667999999999999</v>
      </c>
      <c r="J12" s="214">
        <f>+'[1]6.EXPORTACION VARIETAL'!B418/10000</f>
        <v>7.0708000000000002</v>
      </c>
      <c r="K12" s="210"/>
      <c r="L12" s="7"/>
      <c r="M12" s="2"/>
      <c r="N12" s="42" t="s">
        <v>3</v>
      </c>
      <c r="O12" s="6">
        <f>+SUM('[1]6.EXPORTACION VARIETAL'!B311:B322)/10000</f>
        <v>121.86432800000003</v>
      </c>
      <c r="P12" s="6">
        <f t="shared" ref="P12:W12" si="8">+SUM(C7:C12)+SUM(B13:B18)</f>
        <v>124.954903</v>
      </c>
      <c r="Q12" s="6">
        <f t="shared" si="8"/>
        <v>116.6429</v>
      </c>
      <c r="R12" s="6">
        <f t="shared" si="8"/>
        <v>123.0117</v>
      </c>
      <c r="S12" s="6">
        <f t="shared" si="8"/>
        <v>132.00280000000001</v>
      </c>
      <c r="T12" s="6">
        <f t="shared" si="8"/>
        <v>163.96769999999998</v>
      </c>
      <c r="U12" s="6">
        <f t="shared" si="8"/>
        <v>159.76868899999999</v>
      </c>
      <c r="V12" s="6">
        <f t="shared" si="8"/>
        <v>132.64580699999999</v>
      </c>
      <c r="W12" s="67">
        <f t="shared" si="8"/>
        <v>121.7235</v>
      </c>
      <c r="X12" s="37"/>
      <c r="Y12" s="78"/>
      <c r="Z12" s="7"/>
    </row>
    <row r="13" spans="1:28" x14ac:dyDescent="0.25">
      <c r="A13" s="42" t="s">
        <v>4</v>
      </c>
      <c r="B13" s="213">
        <f>+'[1]6.EXPORTACION VARIETAL'!B323/10000</f>
        <v>8.9213970000000007</v>
      </c>
      <c r="C13" s="158">
        <f>+'[1]6.EXPORTACION VARIETAL'!B335/10000</f>
        <v>9.4985999999999997</v>
      </c>
      <c r="D13" s="158">
        <f>+'[1]6.EXPORTACION VARIETAL'!B347/10000</f>
        <v>11.1129</v>
      </c>
      <c r="E13" s="158">
        <f>+'[1]6.EXPORTACION VARIETAL'!B359/10000</f>
        <v>10.1081</v>
      </c>
      <c r="F13" s="158">
        <f>+'[1]6.EXPORTACION VARIETAL'!B371/10000</f>
        <v>14.8954</v>
      </c>
      <c r="G13" s="158">
        <f>+'[1]6.EXPORTACION VARIETAL'!B383/10000</f>
        <v>13.5121</v>
      </c>
      <c r="H13" s="158">
        <f>+'[1]6.EXPORTACION VARIETAL'!B395/10000</f>
        <v>10.654828</v>
      </c>
      <c r="I13" s="158">
        <f>+'[1]6.EXPORTACION VARIETAL'!B407/10000</f>
        <v>9.4695999999999998</v>
      </c>
      <c r="J13" s="214">
        <f>+'[1]6.EXPORTACION VARIETAL'!B419/10000</f>
        <v>13.9321</v>
      </c>
      <c r="K13" s="210"/>
      <c r="L13" s="7"/>
      <c r="M13" s="2"/>
      <c r="N13" s="42" t="s">
        <v>4</v>
      </c>
      <c r="O13" s="6">
        <f>+SUM('[1]6.EXPORTACION VARIETAL'!B312:B323)/10000</f>
        <v>121.48381000000003</v>
      </c>
      <c r="P13" s="6">
        <f t="shared" ref="P13:W13" si="9">+SUM(C7:C13)+SUM(B14:B18)</f>
        <v>125.532106</v>
      </c>
      <c r="Q13" s="6">
        <f t="shared" si="9"/>
        <v>118.2572</v>
      </c>
      <c r="R13" s="6">
        <f t="shared" si="9"/>
        <v>122.0069</v>
      </c>
      <c r="S13" s="6">
        <f t="shared" si="9"/>
        <v>136.7901</v>
      </c>
      <c r="T13" s="6">
        <f t="shared" si="9"/>
        <v>162.58440000000002</v>
      </c>
      <c r="U13" s="6">
        <f t="shared" si="9"/>
        <v>156.911417</v>
      </c>
      <c r="V13" s="6">
        <f t="shared" si="9"/>
        <v>131.460579</v>
      </c>
      <c r="W13" s="67">
        <f t="shared" si="9"/>
        <v>126.18600000000001</v>
      </c>
      <c r="X13" s="37"/>
      <c r="Y13" s="78"/>
      <c r="Z13" s="7"/>
    </row>
    <row r="14" spans="1:28" x14ac:dyDescent="0.25">
      <c r="A14" s="42" t="s">
        <v>5</v>
      </c>
      <c r="B14" s="213">
        <f>+'[1]6.EXPORTACION VARIETAL'!B324/10000</f>
        <v>13.859415</v>
      </c>
      <c r="C14" s="158">
        <f>+'[1]6.EXPORTACION VARIETAL'!B336/10000</f>
        <v>12.6334</v>
      </c>
      <c r="D14" s="158">
        <f>+'[1]6.EXPORTACION VARIETAL'!B348/10000</f>
        <v>11.166600000000001</v>
      </c>
      <c r="E14" s="158">
        <f>+'[1]6.EXPORTACION VARIETAL'!B360/10000</f>
        <v>12.877800000000001</v>
      </c>
      <c r="F14" s="158">
        <f>+'[1]6.EXPORTACION VARIETAL'!B372/10000</f>
        <v>13.613200000000001</v>
      </c>
      <c r="G14" s="158">
        <f>+'[1]6.EXPORTACION VARIETAL'!B384/10000</f>
        <v>13.033099999999999</v>
      </c>
      <c r="H14" s="158">
        <f>+'[1]6.EXPORTACION VARIETAL'!B396/10000</f>
        <v>14.080249999999999</v>
      </c>
      <c r="I14" s="158">
        <f>+'[1]6.EXPORTACION VARIETAL'!B408/10000</f>
        <v>10.610200000000001</v>
      </c>
      <c r="J14" s="214">
        <f>+'[1]6.EXPORTACION VARIETAL'!B420/10000</f>
        <v>13.0802</v>
      </c>
      <c r="K14" s="210"/>
      <c r="L14" s="7"/>
      <c r="M14" s="2"/>
      <c r="N14" s="42" t="s">
        <v>5</v>
      </c>
      <c r="O14" s="6">
        <f>+SUM('[1]6.EXPORTACION VARIETAL'!B313:B324)/10000</f>
        <v>125.89578800000001</v>
      </c>
      <c r="P14" s="6">
        <f t="shared" ref="P14:W14" si="10">+SUM(C7:C14)+SUM(B15:B18)</f>
        <v>124.30609099999998</v>
      </c>
      <c r="Q14" s="6">
        <f t="shared" si="10"/>
        <v>116.79040000000001</v>
      </c>
      <c r="R14" s="6">
        <f t="shared" si="10"/>
        <v>123.71810000000001</v>
      </c>
      <c r="S14" s="6">
        <f t="shared" si="10"/>
        <v>137.52549999999999</v>
      </c>
      <c r="T14" s="6">
        <f t="shared" si="10"/>
        <v>162.0043</v>
      </c>
      <c r="U14" s="6">
        <f t="shared" si="10"/>
        <v>157.95856700000002</v>
      </c>
      <c r="V14" s="6">
        <f t="shared" si="10"/>
        <v>127.99052900000001</v>
      </c>
      <c r="W14" s="67">
        <f t="shared" si="10"/>
        <v>128.65600000000001</v>
      </c>
      <c r="X14" s="37"/>
      <c r="Y14" s="78"/>
      <c r="Z14" s="7"/>
    </row>
    <row r="15" spans="1:28" x14ac:dyDescent="0.25">
      <c r="A15" s="42" t="s">
        <v>6</v>
      </c>
      <c r="B15" s="213">
        <f>+'[1]6.EXPORTACION VARIETAL'!B325/10000</f>
        <v>11.001875</v>
      </c>
      <c r="C15" s="158">
        <f>+'[1]6.EXPORTACION VARIETAL'!B337/10000</f>
        <v>9.7470999999999997</v>
      </c>
      <c r="D15" s="158">
        <f>+'[1]6.EXPORTACION VARIETAL'!B349/10000</f>
        <v>9.0022000000000002</v>
      </c>
      <c r="E15" s="158">
        <f>+'[1]6.EXPORTACION VARIETAL'!B361/10000</f>
        <v>9.7767999999999997</v>
      </c>
      <c r="F15" s="158">
        <f>+'[1]6.EXPORTACION VARIETAL'!B373/10000</f>
        <v>13.769299999999999</v>
      </c>
      <c r="G15" s="158">
        <f>+'[1]6.EXPORTACION VARIETAL'!B385/10000</f>
        <v>14.038600000000001</v>
      </c>
      <c r="H15" s="158">
        <f>+'[1]6.EXPORTACION VARIETAL'!B397/10000</f>
        <v>14.002189000000001</v>
      </c>
      <c r="I15" s="158">
        <f>+'[1]6.EXPORTACION VARIETAL'!B409/10000</f>
        <v>10.8283</v>
      </c>
      <c r="J15" s="214">
        <f>+'[1]6.EXPORTACION VARIETAL'!B421/10000</f>
        <v>9.9648000000000003</v>
      </c>
      <c r="K15" s="210"/>
      <c r="L15" s="7"/>
      <c r="M15" s="2"/>
      <c r="N15" s="42" t="s">
        <v>6</v>
      </c>
      <c r="O15" s="6">
        <f>+SUM('[1]6.EXPORTACION VARIETAL'!B314:B325)/10000</f>
        <v>125.731086</v>
      </c>
      <c r="P15" s="6">
        <f t="shared" ref="P15:W15" si="11">+SUM(C7:C15)+SUM(B16:B18)</f>
        <v>123.05131599999999</v>
      </c>
      <c r="Q15" s="6">
        <f t="shared" si="11"/>
        <v>116.0455</v>
      </c>
      <c r="R15" s="6">
        <f t="shared" si="11"/>
        <v>124.4927</v>
      </c>
      <c r="S15" s="6">
        <f t="shared" si="11"/>
        <v>141.518</v>
      </c>
      <c r="T15" s="6">
        <f t="shared" si="11"/>
        <v>162.27360000000002</v>
      </c>
      <c r="U15" s="6">
        <f t="shared" si="11"/>
        <v>157.922156</v>
      </c>
      <c r="V15" s="6">
        <f t="shared" si="11"/>
        <v>124.81664000000001</v>
      </c>
      <c r="W15" s="67">
        <f t="shared" si="11"/>
        <v>127.7925</v>
      </c>
      <c r="X15" s="37"/>
      <c r="Y15" s="78"/>
      <c r="Z15" s="7"/>
    </row>
    <row r="16" spans="1:28" x14ac:dyDescent="0.25">
      <c r="A16" s="42" t="s">
        <v>7</v>
      </c>
      <c r="B16" s="213">
        <f>+'[1]6.EXPORTACION VARIETAL'!B326/10000</f>
        <v>12.187416000000001</v>
      </c>
      <c r="C16" s="158">
        <f>+'[1]6.EXPORTACION VARIETAL'!B338/10000</f>
        <v>11.659800000000001</v>
      </c>
      <c r="D16" s="158">
        <f>+'[1]6.EXPORTACION VARIETAL'!B350/10000</f>
        <v>11.718299999999999</v>
      </c>
      <c r="E16" s="158">
        <f>+'[1]6.EXPORTACION VARIETAL'!B362/10000</f>
        <v>12.427099999999999</v>
      </c>
      <c r="F16" s="158">
        <f>+'[1]6.EXPORTACION VARIETAL'!B374/10000</f>
        <v>16.6234</v>
      </c>
      <c r="G16" s="158">
        <f>+'[1]6.EXPORTACION VARIETAL'!B386/10000</f>
        <v>14.243399999999999</v>
      </c>
      <c r="H16" s="158">
        <f>+'[1]6.EXPORTACION VARIETAL'!B398/10000</f>
        <v>11.21824</v>
      </c>
      <c r="I16" s="158">
        <f>+'[1]6.EXPORTACION VARIETAL'!B410/10000</f>
        <v>11.3957</v>
      </c>
      <c r="J16" s="214">
        <f>+'[1]6.EXPORTACION VARIETAL'!B422/10000</f>
        <v>11.6608</v>
      </c>
      <c r="K16" s="210"/>
      <c r="L16" s="7"/>
      <c r="M16" s="2"/>
      <c r="N16" s="42" t="s">
        <v>7</v>
      </c>
      <c r="O16" s="6">
        <f>+SUM('[1]6.EXPORTACION VARIETAL'!B315:B326)/10000</f>
        <v>126.76471400000001</v>
      </c>
      <c r="P16" s="6">
        <f t="shared" ref="P16:W16" si="12">+SUM(C7:C16)+SUM(B17:B18)</f>
        <v>122.52369999999999</v>
      </c>
      <c r="Q16" s="6">
        <f t="shared" si="12"/>
        <v>116.104</v>
      </c>
      <c r="R16" s="6">
        <f t="shared" si="12"/>
        <v>125.2015</v>
      </c>
      <c r="S16" s="6">
        <f t="shared" si="12"/>
        <v>145.71430000000001</v>
      </c>
      <c r="T16" s="6">
        <f t="shared" si="12"/>
        <v>159.89360000000002</v>
      </c>
      <c r="U16" s="6">
        <f t="shared" si="12"/>
        <v>154.896996</v>
      </c>
      <c r="V16" s="6">
        <f t="shared" si="12"/>
        <v>124.9941</v>
      </c>
      <c r="W16" s="67">
        <f t="shared" si="12"/>
        <v>128.05760000000001</v>
      </c>
      <c r="X16" s="37"/>
      <c r="Y16" s="78"/>
      <c r="Z16" s="7"/>
    </row>
    <row r="17" spans="1:26" x14ac:dyDescent="0.25">
      <c r="A17" s="42" t="s">
        <v>8</v>
      </c>
      <c r="B17" s="213">
        <f>+'[1]6.EXPORTACION VARIETAL'!B327/10000</f>
        <v>9.9344999999999999</v>
      </c>
      <c r="C17" s="158">
        <f>+'[1]6.EXPORTACION VARIETAL'!B339/10000</f>
        <v>9.2789999999999999</v>
      </c>
      <c r="D17" s="158">
        <f>+'[1]6.EXPORTACION VARIETAL'!B351/10000</f>
        <v>10.0657</v>
      </c>
      <c r="E17" s="158">
        <f>+'[1]6.EXPORTACION VARIETAL'!B363/10000</f>
        <v>11.2658</v>
      </c>
      <c r="F17" s="158">
        <f>+'[1]6.EXPORTACION VARIETAL'!B375/10000</f>
        <v>13.411300000000001</v>
      </c>
      <c r="G17" s="158">
        <f>+'[1]6.EXPORTACION VARIETAL'!B387/10000</f>
        <v>15.581799999999999</v>
      </c>
      <c r="H17" s="158">
        <f>+'[1]6.EXPORTACION VARIETAL'!B399/10000</f>
        <v>11.209899999999999</v>
      </c>
      <c r="I17" s="158">
        <f>+'[1]6.EXPORTACION VARIETAL'!B411/10000</f>
        <v>10.0593</v>
      </c>
      <c r="J17" s="214">
        <f>+'[1]6.EXPORTACION VARIETAL'!B423/10000</f>
        <v>10.942600000000001</v>
      </c>
      <c r="K17" s="210"/>
      <c r="L17" s="7"/>
      <c r="M17" s="2"/>
      <c r="N17" s="42" t="s">
        <v>8</v>
      </c>
      <c r="O17" s="6">
        <f>+SUM('[1]6.EXPORTACION VARIETAL'!B316:B327)/10000</f>
        <v>127.83728700000002</v>
      </c>
      <c r="P17" s="6">
        <f t="shared" ref="P17:W17" si="13">+SUM(C7:C17)+SUM(B18)</f>
        <v>121.8682</v>
      </c>
      <c r="Q17" s="6">
        <f t="shared" si="13"/>
        <v>116.8907</v>
      </c>
      <c r="R17" s="6">
        <f t="shared" si="13"/>
        <v>126.40159999999999</v>
      </c>
      <c r="S17" s="6">
        <f t="shared" si="13"/>
        <v>147.85980000000001</v>
      </c>
      <c r="T17" s="6">
        <f t="shared" si="13"/>
        <v>162.0641</v>
      </c>
      <c r="U17" s="6">
        <f t="shared" si="13"/>
        <v>150.52509600000002</v>
      </c>
      <c r="V17" s="6">
        <f t="shared" si="13"/>
        <v>123.84350000000001</v>
      </c>
      <c r="W17" s="67">
        <f t="shared" si="13"/>
        <v>128.9409</v>
      </c>
      <c r="X17" s="37"/>
      <c r="Y17" s="78"/>
      <c r="Z17" s="7"/>
    </row>
    <row r="18" spans="1:26" x14ac:dyDescent="0.25">
      <c r="A18" s="42" t="s">
        <v>9</v>
      </c>
      <c r="B18" s="213">
        <f>+'[1]6.EXPORTACION VARIETAL'!B328/10000</f>
        <v>12.3855</v>
      </c>
      <c r="C18" s="158">
        <f>+'[1]6.EXPORTACION VARIETAL'!B340/10000</f>
        <v>9.3901000000000003</v>
      </c>
      <c r="D18" s="158">
        <f>+'[1]6.EXPORTACION VARIETAL'!B352/10000</f>
        <v>10.115</v>
      </c>
      <c r="E18" s="158">
        <f>+'[1]6.EXPORTACION VARIETAL'!B364/10000</f>
        <v>10.099299999999999</v>
      </c>
      <c r="F18" s="158">
        <f>+'[1]6.EXPORTACION VARIETAL'!B376/10000</f>
        <v>12.138500000000001</v>
      </c>
      <c r="G18" s="158">
        <f>+'[1]6.EXPORTACION VARIETAL'!B388/10000</f>
        <v>13.2537</v>
      </c>
      <c r="H18" s="158">
        <f>+'[1]6.EXPORTACION VARIETAL'!B400/10000</f>
        <v>10.726900000000001</v>
      </c>
      <c r="I18" s="158">
        <f>+'[1]6.EXPORTACION VARIETAL'!B412/10000</f>
        <v>11.084199999999999</v>
      </c>
      <c r="J18" s="214">
        <f>+'[1]6.EXPORTACION VARIETAL'!B424/10000</f>
        <v>10.718500000000001</v>
      </c>
      <c r="K18" s="210"/>
      <c r="L18" s="7"/>
      <c r="M18" s="2"/>
      <c r="N18" s="42" t="s">
        <v>9</v>
      </c>
      <c r="O18" s="6">
        <f>+SUM('[1]6.EXPORTACION VARIETAL'!B317:B328)/10000</f>
        <v>129.82921999999999</v>
      </c>
      <c r="P18" s="6">
        <f t="shared" ref="P18:W18" si="14">+SUM(C7:C18)</f>
        <v>118.8728</v>
      </c>
      <c r="Q18" s="6">
        <f t="shared" si="14"/>
        <v>117.61559999999999</v>
      </c>
      <c r="R18" s="6">
        <f t="shared" si="14"/>
        <v>126.38589999999999</v>
      </c>
      <c r="S18" s="6">
        <f t="shared" si="14"/>
        <v>149.899</v>
      </c>
      <c r="T18" s="6">
        <f t="shared" si="14"/>
        <v>163.17930000000001</v>
      </c>
      <c r="U18" s="6">
        <f t="shared" si="14"/>
        <v>147.99829600000001</v>
      </c>
      <c r="V18" s="6">
        <f t="shared" si="14"/>
        <v>124.2008</v>
      </c>
      <c r="W18" s="67">
        <f t="shared" si="14"/>
        <v>128.5752</v>
      </c>
      <c r="X18" s="37"/>
      <c r="Y18" s="78"/>
      <c r="Z18" s="7"/>
    </row>
    <row r="19" spans="1:26" ht="25.5" x14ac:dyDescent="0.25">
      <c r="A19" s="53" t="s">
        <v>13</v>
      </c>
      <c r="B19" s="215">
        <f>SUM(B7:B18)</f>
        <v>129.82921999999999</v>
      </c>
      <c r="C19" s="159">
        <f t="shared" ref="C19:G19" si="15">SUM(C7:C18)</f>
        <v>118.8728</v>
      </c>
      <c r="D19" s="159">
        <f t="shared" si="15"/>
        <v>117.61559999999999</v>
      </c>
      <c r="E19" s="159">
        <f t="shared" si="15"/>
        <v>126.38589999999999</v>
      </c>
      <c r="F19" s="159">
        <f t="shared" si="15"/>
        <v>149.899</v>
      </c>
      <c r="G19" s="159">
        <f t="shared" si="15"/>
        <v>163.17930000000001</v>
      </c>
      <c r="H19" s="159">
        <f t="shared" ref="H19:I19" si="16">SUM(H7:H18)</f>
        <v>147.99829600000001</v>
      </c>
      <c r="I19" s="159">
        <f t="shared" si="16"/>
        <v>124.2008</v>
      </c>
      <c r="J19" s="216">
        <f t="shared" ref="J19" si="17">SUM(J7:J18)</f>
        <v>128.5752</v>
      </c>
      <c r="K19" s="216"/>
      <c r="L19" s="56"/>
      <c r="M19" s="3"/>
      <c r="N19" s="43" t="s">
        <v>14</v>
      </c>
      <c r="O19" s="46">
        <f t="shared" ref="O19" si="18">+AVERAGE(O7:O18)</f>
        <v>125.02654266666667</v>
      </c>
      <c r="P19" s="46">
        <f>+AVERAGE(P7:P18)</f>
        <v>124.55713825000002</v>
      </c>
      <c r="Q19" s="46">
        <f t="shared" ref="Q19:T19" si="19">+AVERAGE(Q7:Q18)</f>
        <v>117.10108333333335</v>
      </c>
      <c r="R19" s="46">
        <f t="shared" si="19"/>
        <v>122.97904999999999</v>
      </c>
      <c r="S19" s="46">
        <f t="shared" si="19"/>
        <v>136.22014166666668</v>
      </c>
      <c r="T19" s="46">
        <f t="shared" si="19"/>
        <v>159.78534166666668</v>
      </c>
      <c r="U19" s="226">
        <f t="shared" ref="U19:V19" si="20">+AVERAGE(U7:U18)</f>
        <v>157.43510608333335</v>
      </c>
      <c r="V19" s="226">
        <f t="shared" si="20"/>
        <v>133.40852325</v>
      </c>
      <c r="W19" s="220">
        <f t="shared" ref="W19:X19" si="21">+AVERAGE(W7:W18)</f>
        <v>125.79795000000001</v>
      </c>
      <c r="X19" s="220">
        <f t="shared" si="21"/>
        <v>125.94704999999999</v>
      </c>
      <c r="Y19" s="79">
        <f>+X19/W19-1</f>
        <v>1.1852339406164258E-3</v>
      </c>
      <c r="Z19" s="75">
        <f>+POWER(X19/S19,0.2)-1</f>
        <v>-1.5559812612806478E-2</v>
      </c>
    </row>
    <row r="20" spans="1:26" ht="25.5" x14ac:dyDescent="0.25">
      <c r="A20" s="57" t="s">
        <v>15</v>
      </c>
      <c r="B20" s="195">
        <f>+B19/B$163</f>
        <v>0.59623017418856905</v>
      </c>
      <c r="C20" s="58">
        <f t="shared" ref="C20" si="22">+C19/C$163</f>
        <v>0.60672913987056198</v>
      </c>
      <c r="D20" s="58">
        <f t="shared" ref="D20" si="23">+D19/D$163</f>
        <v>0.60678612645788632</v>
      </c>
      <c r="E20" s="58">
        <f t="shared" ref="E20" si="24">+E19/E$163</f>
        <v>0.59470288359556822</v>
      </c>
      <c r="F20" s="58">
        <f t="shared" ref="F20:G20" si="25">+F19/F$163</f>
        <v>0.5777011272762308</v>
      </c>
      <c r="G20" s="58">
        <f t="shared" si="25"/>
        <v>0.60958993152450436</v>
      </c>
      <c r="H20" s="58">
        <f t="shared" ref="H20:I20" si="26">+H19/H$163</f>
        <v>0.64023211276866809</v>
      </c>
      <c r="I20" s="58">
        <f t="shared" si="26"/>
        <v>0.6888758361994709</v>
      </c>
      <c r="J20" s="189">
        <f t="shared" ref="J20" si="27">+J19/J$163</f>
        <v>0.70239521448764708</v>
      </c>
      <c r="K20" s="188"/>
      <c r="L20" s="59"/>
      <c r="M20" s="3"/>
      <c r="N20" s="44" t="s">
        <v>15</v>
      </c>
      <c r="O20" s="48">
        <f>+O19/O$163</f>
        <v>0.57859083610132367</v>
      </c>
      <c r="P20" s="48">
        <f t="shared" ref="P20" si="28">+P19/P$163</f>
        <v>0.60429978588220468</v>
      </c>
      <c r="Q20" s="48">
        <f t="shared" ref="Q20" si="29">+Q19/Q$163</f>
        <v>0.61085081315393253</v>
      </c>
      <c r="R20" s="48">
        <f t="shared" ref="R20" si="30">+R19/R$163</f>
        <v>0.59886383968037615</v>
      </c>
      <c r="S20" s="48">
        <f t="shared" ref="S20:T20" si="31">+S19/S$163</f>
        <v>0.57680737394093384</v>
      </c>
      <c r="T20" s="48">
        <f t="shared" si="31"/>
        <v>0.60118280461954932</v>
      </c>
      <c r="U20" s="58">
        <f t="shared" ref="U20:V20" si="32">+U19/U$163</f>
        <v>0.62198391176329793</v>
      </c>
      <c r="V20" s="58">
        <f t="shared" si="32"/>
        <v>0.66528540345789178</v>
      </c>
      <c r="W20" s="189">
        <f t="shared" ref="W20:X20" si="33">+W19/W$163</f>
        <v>0.70126657887684307</v>
      </c>
      <c r="X20" s="189">
        <f t="shared" si="33"/>
        <v>0.69953095059568426</v>
      </c>
      <c r="Y20" s="72"/>
      <c r="Z20" s="76"/>
    </row>
    <row r="21" spans="1:26" ht="26.25" thickBot="1" x14ac:dyDescent="0.3">
      <c r="A21" s="60" t="s">
        <v>12</v>
      </c>
      <c r="B21" s="196"/>
      <c r="C21" s="62">
        <f>+C19/B19-1</f>
        <v>-8.4391017676914259E-2</v>
      </c>
      <c r="D21" s="62">
        <f t="shared" ref="D21:J21" si="34">+D19/C19-1</f>
        <v>-1.057601066013425E-2</v>
      </c>
      <c r="E21" s="62">
        <f t="shared" si="34"/>
        <v>7.456748934665125E-2</v>
      </c>
      <c r="F21" s="62">
        <f t="shared" si="34"/>
        <v>0.18604211387504477</v>
      </c>
      <c r="G21" s="62">
        <f t="shared" si="34"/>
        <v>8.8594987291442884E-2</v>
      </c>
      <c r="H21" s="62">
        <f t="shared" si="34"/>
        <v>-9.3032657941295227E-2</v>
      </c>
      <c r="I21" s="62">
        <f t="shared" si="34"/>
        <v>-0.16079574321585433</v>
      </c>
      <c r="J21" s="190">
        <f t="shared" si="34"/>
        <v>3.5220385053880365E-2</v>
      </c>
      <c r="K21" s="187"/>
      <c r="L21" s="63"/>
      <c r="M21" s="2"/>
      <c r="N21" s="45" t="s">
        <v>12</v>
      </c>
      <c r="O21" s="49"/>
      <c r="P21" s="50">
        <f>+P19/O19-1</f>
        <v>-3.7544381109387848E-3</v>
      </c>
      <c r="Q21" s="50">
        <f t="shared" ref="Q21:X21" si="35">+Q19/P19-1</f>
        <v>-5.9860518806248875E-2</v>
      </c>
      <c r="R21" s="50">
        <f t="shared" si="35"/>
        <v>5.0195664287193242E-2</v>
      </c>
      <c r="S21" s="50">
        <f t="shared" si="35"/>
        <v>0.10766949058938646</v>
      </c>
      <c r="T21" s="50">
        <f t="shared" si="35"/>
        <v>0.17299350677276859</v>
      </c>
      <c r="U21" s="62">
        <f t="shared" si="35"/>
        <v>-1.4708705810050016E-2</v>
      </c>
      <c r="V21" s="62">
        <f t="shared" si="35"/>
        <v>-0.15261261246659708</v>
      </c>
      <c r="W21" s="190">
        <f t="shared" si="35"/>
        <v>-5.7047129108371952E-2</v>
      </c>
      <c r="X21" s="190">
        <f t="shared" si="35"/>
        <v>1.1852339406164258E-3</v>
      </c>
      <c r="Y21" s="73"/>
      <c r="Z21" s="52"/>
    </row>
    <row r="22" spans="1:26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ht="15.75" thickBot="1" x14ac:dyDescent="0.3">
      <c r="A23" s="323" t="s">
        <v>50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5"/>
      <c r="M23" s="2"/>
      <c r="N23" s="323" t="s">
        <v>51</v>
      </c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5"/>
    </row>
    <row r="24" spans="1:26" ht="38.25" x14ac:dyDescent="0.25">
      <c r="A24" s="38"/>
      <c r="B24" s="191">
        <v>2016</v>
      </c>
      <c r="C24" s="39">
        <f>+B24+1</f>
        <v>2017</v>
      </c>
      <c r="D24" s="39">
        <f t="shared" ref="D24:G24" si="36">+C24+1</f>
        <v>2018</v>
      </c>
      <c r="E24" s="39">
        <f t="shared" si="36"/>
        <v>2019</v>
      </c>
      <c r="F24" s="39">
        <f t="shared" si="36"/>
        <v>2020</v>
      </c>
      <c r="G24" s="39">
        <f t="shared" si="36"/>
        <v>2021</v>
      </c>
      <c r="H24" s="39">
        <v>2022</v>
      </c>
      <c r="I24" s="39">
        <v>2023</v>
      </c>
      <c r="J24" s="192">
        <v>2024</v>
      </c>
      <c r="K24" s="40">
        <v>2025</v>
      </c>
      <c r="L24" s="41" t="s">
        <v>16</v>
      </c>
      <c r="M24" s="2"/>
      <c r="N24" s="65"/>
      <c r="O24" s="64">
        <v>2016</v>
      </c>
      <c r="P24" s="64">
        <f>+O24+1</f>
        <v>2017</v>
      </c>
      <c r="Q24" s="64">
        <f t="shared" ref="Q24:T24" si="37">+P24+1</f>
        <v>2018</v>
      </c>
      <c r="R24" s="64">
        <f t="shared" si="37"/>
        <v>2019</v>
      </c>
      <c r="S24" s="64">
        <f t="shared" si="37"/>
        <v>2020</v>
      </c>
      <c r="T24" s="64">
        <f t="shared" si="37"/>
        <v>2021</v>
      </c>
      <c r="U24" s="39">
        <v>2022</v>
      </c>
      <c r="V24" s="39">
        <v>2023</v>
      </c>
      <c r="W24" s="192">
        <v>2024</v>
      </c>
      <c r="X24" s="192">
        <v>2025</v>
      </c>
      <c r="Y24" s="77" t="s">
        <v>16</v>
      </c>
      <c r="Z24" s="74" t="s">
        <v>21</v>
      </c>
    </row>
    <row r="25" spans="1:26" x14ac:dyDescent="0.25">
      <c r="A25" s="42" t="s">
        <v>10</v>
      </c>
      <c r="B25" s="213">
        <f>+'[1]6.EXPORTACION VARIETAL'!C317/10000</f>
        <v>2.6445189999999998</v>
      </c>
      <c r="C25" s="158">
        <f>+'[1]6.EXPORTACION VARIETAL'!C329/10000</f>
        <v>1.5986</v>
      </c>
      <c r="D25" s="158">
        <f>+'[1]6.EXPORTACION VARIETAL'!C341/10000</f>
        <v>1.2941</v>
      </c>
      <c r="E25" s="158">
        <f>+'[1]6.EXPORTACION VARIETAL'!C353/10000</f>
        <v>1.421</v>
      </c>
      <c r="F25" s="158">
        <f>+'[1]6.EXPORTACION VARIETAL'!C365/10000</f>
        <v>1.7150000000000001</v>
      </c>
      <c r="G25" s="158">
        <f>+'[1]6.EXPORTACION VARIETAL'!C377/10000</f>
        <v>1.7473000000000001</v>
      </c>
      <c r="H25" s="158">
        <f>+'[1]6.EXPORTACION VARIETAL'!C389/10000</f>
        <v>1.3627</v>
      </c>
      <c r="I25" s="158">
        <f>+'[1]6.EXPORTACION VARIETAL'!C401/10000</f>
        <v>1.5545</v>
      </c>
      <c r="J25" s="214">
        <f>+'[1]6.EXPORTACION VARIETAL'!C413/10000</f>
        <v>1.0447</v>
      </c>
      <c r="K25" s="210">
        <f>+'[1]6.EXPORTACION VARIETAL'!C425/10000</f>
        <v>0.88580000000000003</v>
      </c>
      <c r="L25" s="7">
        <f>+K25/J25-1</f>
        <v>-0.1521010816502345</v>
      </c>
      <c r="M25" s="2"/>
      <c r="N25" s="42" t="s">
        <v>10</v>
      </c>
      <c r="O25" s="6">
        <f>+SUM('[1]6.EXPORTACION VARIETAL'!C306:C317)/10000</f>
        <v>26.970019000000001</v>
      </c>
      <c r="P25" s="6">
        <f t="shared" ref="P25:X25" si="38">+SUM(C25)+SUM(B26:B36)</f>
        <v>19.483249999999998</v>
      </c>
      <c r="Q25" s="6">
        <f t="shared" si="38"/>
        <v>18.381299999999996</v>
      </c>
      <c r="R25" s="6">
        <f t="shared" si="38"/>
        <v>17.383699999999997</v>
      </c>
      <c r="S25" s="6">
        <f t="shared" si="38"/>
        <v>17.6219</v>
      </c>
      <c r="T25" s="6">
        <f t="shared" si="38"/>
        <v>23.005700000000001</v>
      </c>
      <c r="U25" s="6">
        <f t="shared" si="38"/>
        <v>23.508000000000003</v>
      </c>
      <c r="V25" s="6">
        <f t="shared" si="38"/>
        <v>21.193683</v>
      </c>
      <c r="W25" s="67">
        <f t="shared" si="38"/>
        <v>16.364100000000001</v>
      </c>
      <c r="X25" s="37">
        <f t="shared" si="38"/>
        <v>15.814500000000002</v>
      </c>
      <c r="Y25" s="78">
        <f t="shared" ref="Y25:Y26" si="39">+X25/W25-1</f>
        <v>-3.3585715071406175E-2</v>
      </c>
      <c r="Z25" s="7">
        <f t="shared" ref="Z25:Z26" si="40">+POWER(X25/S25,0.2)-1</f>
        <v>-2.1410511157609502E-2</v>
      </c>
    </row>
    <row r="26" spans="1:26" x14ac:dyDescent="0.25">
      <c r="A26" s="42" t="s">
        <v>11</v>
      </c>
      <c r="B26" s="213">
        <f>+'[1]6.EXPORTACION VARIETAL'!C318/10000</f>
        <v>1.1608959999999999</v>
      </c>
      <c r="C26" s="158">
        <f>+'[1]6.EXPORTACION VARIETAL'!C330/10000</f>
        <v>1.0477000000000001</v>
      </c>
      <c r="D26" s="158">
        <f>+'[1]6.EXPORTACION VARIETAL'!C342/10000</f>
        <v>1.0250999999999999</v>
      </c>
      <c r="E26" s="158">
        <f>+'[1]6.EXPORTACION VARIETAL'!C354/10000</f>
        <v>1.1740999999999999</v>
      </c>
      <c r="F26" s="158">
        <f>+'[1]6.EXPORTACION VARIETAL'!C366/10000</f>
        <v>1.6660999999999999</v>
      </c>
      <c r="G26" s="158">
        <f>+'[1]6.EXPORTACION VARIETAL'!C378/10000</f>
        <v>1.8915</v>
      </c>
      <c r="H26" s="158">
        <f>+'[1]6.EXPORTACION VARIETAL'!C390/10000</f>
        <v>1.3777999999999999</v>
      </c>
      <c r="I26" s="158">
        <f>+'[1]6.EXPORTACION VARIETAL'!C402/10000</f>
        <v>1.2089000000000001</v>
      </c>
      <c r="J26" s="214">
        <f>+'[1]6.EXPORTACION VARIETAL'!C414/10000</f>
        <v>0.98150000000000004</v>
      </c>
      <c r="K26" s="210">
        <f>+'[1]6.EXPORTACION VARIETAL'!C426/10000</f>
        <v>1.1047</v>
      </c>
      <c r="L26" s="7">
        <f>+K26/J26-1</f>
        <v>0.12552215995924598</v>
      </c>
      <c r="M26" s="2"/>
      <c r="N26" s="42" t="s">
        <v>11</v>
      </c>
      <c r="O26" s="6">
        <f>+SUM('[1]6.EXPORTACION VARIETAL'!C307:C318)/10000</f>
        <v>26.261415000000003</v>
      </c>
      <c r="P26" s="6">
        <f t="shared" ref="P26:X26" si="41">+SUM(C25:C26)+SUM(B27:B36)</f>
        <v>19.370054</v>
      </c>
      <c r="Q26" s="6">
        <f t="shared" si="41"/>
        <v>18.358699999999995</v>
      </c>
      <c r="R26" s="6">
        <f t="shared" si="41"/>
        <v>17.532699999999998</v>
      </c>
      <c r="S26" s="6">
        <f t="shared" si="41"/>
        <v>18.113900000000001</v>
      </c>
      <c r="T26" s="6">
        <f t="shared" si="41"/>
        <v>23.231099999999998</v>
      </c>
      <c r="U26" s="6">
        <f t="shared" si="41"/>
        <v>22.994300000000003</v>
      </c>
      <c r="V26" s="6">
        <f t="shared" si="41"/>
        <v>21.024782999999999</v>
      </c>
      <c r="W26" s="67">
        <f t="shared" si="41"/>
        <v>16.136699999999998</v>
      </c>
      <c r="X26" s="37">
        <f t="shared" si="41"/>
        <v>15.937700000000003</v>
      </c>
      <c r="Y26" s="78">
        <f t="shared" si="39"/>
        <v>-1.2332137301926283E-2</v>
      </c>
      <c r="Z26" s="7">
        <f t="shared" si="40"/>
        <v>-2.527358318447781E-2</v>
      </c>
    </row>
    <row r="27" spans="1:26" x14ac:dyDescent="0.25">
      <c r="A27" s="42" t="s">
        <v>0</v>
      </c>
      <c r="B27" s="213">
        <f>+'[1]6.EXPORTACION VARIETAL'!C319/10000</f>
        <v>1.493752</v>
      </c>
      <c r="C27" s="158">
        <f>+'[1]6.EXPORTACION VARIETAL'!C331/10000</f>
        <v>1.7447999999999999</v>
      </c>
      <c r="D27" s="158">
        <f>+'[1]6.EXPORTACION VARIETAL'!C343/10000</f>
        <v>1.2257</v>
      </c>
      <c r="E27" s="158">
        <f>+'[1]6.EXPORTACION VARIETAL'!C355/10000</f>
        <v>1.1737</v>
      </c>
      <c r="F27" s="158">
        <f>+'[1]6.EXPORTACION VARIETAL'!C367/10000</f>
        <v>1.821</v>
      </c>
      <c r="G27" s="158">
        <f>+'[1]6.EXPORTACION VARIETAL'!C379/10000</f>
        <v>2.5272000000000001</v>
      </c>
      <c r="H27" s="158">
        <f>+'[1]6.EXPORTACION VARIETAL'!C391/10000</f>
        <v>1.7363299999999999</v>
      </c>
      <c r="I27" s="158">
        <f>+'[1]6.EXPORTACION VARIETAL'!C403/10000</f>
        <v>1.32</v>
      </c>
      <c r="J27" s="214">
        <f>+'[1]6.EXPORTACION VARIETAL'!C415/10000</f>
        <v>0.88180000000000003</v>
      </c>
      <c r="K27" s="210">
        <f>+'[1]6.EXPORTACION VARIETAL'!C427/10000</f>
        <v>1.3065</v>
      </c>
      <c r="L27" s="7">
        <f>+K27/J27-1</f>
        <v>0.48162848718530271</v>
      </c>
      <c r="M27" s="2"/>
      <c r="N27" s="42" t="s">
        <v>0</v>
      </c>
      <c r="O27" s="6">
        <f>+SUM('[1]6.EXPORTACION VARIETAL'!C308:C319)/10000</f>
        <v>23.880966999999998</v>
      </c>
      <c r="P27" s="6">
        <f t="shared" ref="P27:W27" si="42">+SUM(C25:C27)+SUM(B28:B36)</f>
        <v>19.621102</v>
      </c>
      <c r="Q27" s="6">
        <f t="shared" si="42"/>
        <v>17.839599999999997</v>
      </c>
      <c r="R27" s="6">
        <f t="shared" si="42"/>
        <v>17.480699999999999</v>
      </c>
      <c r="S27" s="6">
        <f t="shared" si="42"/>
        <v>18.761199999999999</v>
      </c>
      <c r="T27" s="6">
        <f t="shared" si="42"/>
        <v>23.9373</v>
      </c>
      <c r="U27" s="6">
        <f t="shared" si="42"/>
        <v>22.203429999999997</v>
      </c>
      <c r="V27" s="6">
        <f t="shared" si="42"/>
        <v>20.608453000000001</v>
      </c>
      <c r="W27" s="67">
        <f t="shared" si="42"/>
        <v>15.698499999999999</v>
      </c>
      <c r="X27" s="37">
        <f t="shared" ref="X27" si="43">+SUM(K25:K27)+SUM(J28:J36)</f>
        <v>16.362400000000001</v>
      </c>
      <c r="Y27" s="78">
        <f>+X27/W27-1</f>
        <v>4.2290664713189319E-2</v>
      </c>
      <c r="Z27" s="7">
        <f>+POWER(X27/S27,0.2)-1</f>
        <v>-2.6990056619863645E-2</v>
      </c>
    </row>
    <row r="28" spans="1:26" x14ac:dyDescent="0.25">
      <c r="A28" s="42" t="s">
        <v>1</v>
      </c>
      <c r="B28" s="213">
        <f>+'[1]6.EXPORTACION VARIETAL'!C320/10000</f>
        <v>1.733325</v>
      </c>
      <c r="C28" s="158">
        <f>+'[1]6.EXPORTACION VARIETAL'!C332/10000</f>
        <v>1.4225000000000001</v>
      </c>
      <c r="D28" s="158">
        <f>+'[1]6.EXPORTACION VARIETAL'!C344/10000</f>
        <v>1.3226</v>
      </c>
      <c r="E28" s="158">
        <f>+'[1]6.EXPORTACION VARIETAL'!C356/10000</f>
        <v>1.4374</v>
      </c>
      <c r="F28" s="158">
        <f>+'[1]6.EXPORTACION VARIETAL'!C368/10000</f>
        <v>1.8002</v>
      </c>
      <c r="G28" s="158">
        <f>+'[1]6.EXPORTACION VARIETAL'!C380/10000</f>
        <v>1.9611000000000001</v>
      </c>
      <c r="H28" s="158">
        <f>+'[1]6.EXPORTACION VARIETAL'!C392/10000</f>
        <v>1.9719799999999998</v>
      </c>
      <c r="I28" s="158">
        <f>+'[1]6.EXPORTACION VARIETAL'!C404/10000</f>
        <v>1.2041999999999999</v>
      </c>
      <c r="J28" s="214">
        <f>+'[1]6.EXPORTACION VARIETAL'!C416/10000</f>
        <v>1.6317999999999999</v>
      </c>
      <c r="K28" s="210">
        <f>+'[1]6.EXPORTACION VARIETAL'!C428/10000</f>
        <v>1.4025000000000001</v>
      </c>
      <c r="L28" s="7">
        <f>+K28/J28-1</f>
        <v>-0.14051967152837352</v>
      </c>
      <c r="M28" s="2"/>
      <c r="N28" s="42" t="s">
        <v>1</v>
      </c>
      <c r="O28" s="6">
        <f>+SUM('[1]6.EXPORTACION VARIETAL'!C309:C320)/10000</f>
        <v>21.857991999999999</v>
      </c>
      <c r="P28" s="6">
        <f t="shared" ref="P28:W28" si="44">+SUM(C25:C28)+SUM(B29:B36)</f>
        <v>19.310276999999999</v>
      </c>
      <c r="Q28" s="6">
        <f t="shared" si="44"/>
        <v>17.739699999999999</v>
      </c>
      <c r="R28" s="6">
        <f t="shared" si="44"/>
        <v>17.595499999999998</v>
      </c>
      <c r="S28" s="6">
        <f t="shared" si="44"/>
        <v>19.124000000000002</v>
      </c>
      <c r="T28" s="6">
        <f t="shared" si="44"/>
        <v>24.098199999999999</v>
      </c>
      <c r="U28" s="6">
        <f t="shared" si="44"/>
        <v>22.214309999999998</v>
      </c>
      <c r="V28" s="6">
        <f t="shared" si="44"/>
        <v>19.840672999999999</v>
      </c>
      <c r="W28" s="67">
        <f t="shared" si="44"/>
        <v>16.126099999999997</v>
      </c>
      <c r="X28" s="37">
        <f t="shared" ref="X28" si="45">+SUM(K25:K28)+SUM(J29:J36)</f>
        <v>16.133099999999999</v>
      </c>
      <c r="Y28" s="78">
        <f>+X28/W28-1</f>
        <v>4.3407891554703149E-4</v>
      </c>
      <c r="Z28" s="7">
        <f>+POWER(X28/S28,0.2)-1</f>
        <v>-3.3442226113737816E-2</v>
      </c>
    </row>
    <row r="29" spans="1:26" x14ac:dyDescent="0.25">
      <c r="A29" s="42" t="s">
        <v>2</v>
      </c>
      <c r="B29" s="213">
        <f>+'[1]6.EXPORTACION VARIETAL'!C321/10000</f>
        <v>1.7985950000000002</v>
      </c>
      <c r="C29" s="158">
        <f>+'[1]6.EXPORTACION VARIETAL'!C333/10000</f>
        <v>1.6303000000000001</v>
      </c>
      <c r="D29" s="158">
        <f>+'[1]6.EXPORTACION VARIETAL'!C345/10000</f>
        <v>1.4207000000000001</v>
      </c>
      <c r="E29" s="158">
        <f>+'[1]6.EXPORTACION VARIETAL'!C357/10000</f>
        <v>1.5094000000000001</v>
      </c>
      <c r="F29" s="158">
        <f>+'[1]6.EXPORTACION VARIETAL'!C369/10000</f>
        <v>1.5828</v>
      </c>
      <c r="G29" s="158">
        <f>+'[1]6.EXPORTACION VARIETAL'!C381/10000</f>
        <v>2.0278999999999998</v>
      </c>
      <c r="H29" s="158">
        <f>+'[1]6.EXPORTACION VARIETAL'!C393/10000</f>
        <v>1.7314959999999999</v>
      </c>
      <c r="I29" s="158">
        <f>+'[1]6.EXPORTACION VARIETAL'!C405/10000</f>
        <v>1.4655</v>
      </c>
      <c r="J29" s="214">
        <f>+'[1]6.EXPORTACION VARIETAL'!C417/10000</f>
        <v>1.6143000000000001</v>
      </c>
      <c r="K29" s="210"/>
      <c r="L29" s="7"/>
      <c r="M29" s="2"/>
      <c r="N29" s="42" t="s">
        <v>2</v>
      </c>
      <c r="O29" s="6">
        <f>+SUM('[1]6.EXPORTACION VARIETAL'!C310:C321)/10000</f>
        <v>22.092295999999997</v>
      </c>
      <c r="P29" s="6">
        <f t="shared" ref="P29:W29" si="46">+SUM(C25:C29)+SUM(B30:B36)</f>
        <v>19.141981999999999</v>
      </c>
      <c r="Q29" s="6">
        <f t="shared" si="46"/>
        <v>17.530100000000001</v>
      </c>
      <c r="R29" s="6">
        <f t="shared" si="46"/>
        <v>17.684199999999997</v>
      </c>
      <c r="S29" s="6">
        <f t="shared" si="46"/>
        <v>19.197400000000002</v>
      </c>
      <c r="T29" s="6">
        <f t="shared" si="46"/>
        <v>24.543300000000002</v>
      </c>
      <c r="U29" s="6">
        <f t="shared" si="46"/>
        <v>21.917905999999999</v>
      </c>
      <c r="V29" s="6">
        <f t="shared" si="46"/>
        <v>19.574677000000001</v>
      </c>
      <c r="W29" s="67">
        <f t="shared" si="46"/>
        <v>16.274900000000002</v>
      </c>
      <c r="X29" s="37"/>
      <c r="Y29" s="78"/>
      <c r="Z29" s="7"/>
    </row>
    <row r="30" spans="1:26" x14ac:dyDescent="0.25">
      <c r="A30" s="42" t="s">
        <v>3</v>
      </c>
      <c r="B30" s="213">
        <f>+'[1]6.EXPORTACION VARIETAL'!C322/10000</f>
        <v>1.3753850000000001</v>
      </c>
      <c r="C30" s="158">
        <f>+'[1]6.EXPORTACION VARIETAL'!C334/10000</f>
        <v>1.8005</v>
      </c>
      <c r="D30" s="158">
        <f>+'[1]6.EXPORTACION VARIETAL'!C346/10000</f>
        <v>1.3607</v>
      </c>
      <c r="E30" s="158">
        <f>+'[1]6.EXPORTACION VARIETAL'!C358/10000</f>
        <v>1.1782999999999999</v>
      </c>
      <c r="F30" s="158">
        <f>+'[1]6.EXPORTACION VARIETAL'!C370/10000</f>
        <v>2.1448999999999998</v>
      </c>
      <c r="G30" s="158">
        <f>+'[1]6.EXPORTACION VARIETAL'!C382/10000</f>
        <v>2.1040000000000001</v>
      </c>
      <c r="H30" s="158">
        <f>+'[1]6.EXPORTACION VARIETAL'!C394/10000</f>
        <v>2.0361410000000002</v>
      </c>
      <c r="I30" s="158">
        <f>+'[1]6.EXPORTACION VARIETAL'!C406/10000</f>
        <v>1.3391</v>
      </c>
      <c r="J30" s="214">
        <f>+'[1]6.EXPORTACION VARIETAL'!C418/10000</f>
        <v>0.98929999999999996</v>
      </c>
      <c r="K30" s="210"/>
      <c r="L30" s="7"/>
      <c r="M30" s="2"/>
      <c r="N30" s="42" t="s">
        <v>3</v>
      </c>
      <c r="O30" s="6">
        <f>+SUM('[1]6.EXPORTACION VARIETAL'!C311:C322)/10000</f>
        <v>21.366600999999999</v>
      </c>
      <c r="P30" s="6">
        <f t="shared" ref="P30:W30" si="47">+SUM(C25:C30)+SUM(B31:B36)</f>
        <v>19.567097</v>
      </c>
      <c r="Q30" s="6">
        <f t="shared" si="47"/>
        <v>17.090299999999999</v>
      </c>
      <c r="R30" s="6">
        <f t="shared" si="47"/>
        <v>17.501800000000003</v>
      </c>
      <c r="S30" s="6">
        <f t="shared" si="47"/>
        <v>20.164000000000001</v>
      </c>
      <c r="T30" s="6">
        <f t="shared" si="47"/>
        <v>24.502400000000002</v>
      </c>
      <c r="U30" s="6">
        <f t="shared" si="47"/>
        <v>21.850047</v>
      </c>
      <c r="V30" s="6">
        <f t="shared" si="47"/>
        <v>18.877635999999999</v>
      </c>
      <c r="W30" s="67">
        <f t="shared" si="47"/>
        <v>15.9251</v>
      </c>
      <c r="X30" s="37"/>
      <c r="Y30" s="78"/>
      <c r="Z30" s="7"/>
    </row>
    <row r="31" spans="1:26" x14ac:dyDescent="0.25">
      <c r="A31" s="42" t="s">
        <v>4</v>
      </c>
      <c r="B31" s="213">
        <f>+'[1]6.EXPORTACION VARIETAL'!C323/10000</f>
        <v>1.2925930000000001</v>
      </c>
      <c r="C31" s="158">
        <f>+'[1]6.EXPORTACION VARIETAL'!C335/10000</f>
        <v>1.7158</v>
      </c>
      <c r="D31" s="158">
        <f>+'[1]6.EXPORTACION VARIETAL'!C347/10000</f>
        <v>1.9187000000000001</v>
      </c>
      <c r="E31" s="158">
        <f>+'[1]6.EXPORTACION VARIETAL'!C359/10000</f>
        <v>2.0445000000000002</v>
      </c>
      <c r="F31" s="158">
        <f>+'[1]6.EXPORTACION VARIETAL'!C371/10000</f>
        <v>1.8762000000000001</v>
      </c>
      <c r="G31" s="158">
        <f>+'[1]6.EXPORTACION VARIETAL'!C383/10000</f>
        <v>2.0192999999999999</v>
      </c>
      <c r="H31" s="158">
        <f>+'[1]6.EXPORTACION VARIETAL'!C395/10000</f>
        <v>1.993679</v>
      </c>
      <c r="I31" s="158">
        <f>+'[1]6.EXPORTACION VARIETAL'!C407/10000</f>
        <v>1.9501999999999999</v>
      </c>
      <c r="J31" s="214">
        <f>+'[1]6.EXPORTACION VARIETAL'!C419/10000</f>
        <v>1.9642999999999999</v>
      </c>
      <c r="K31" s="210"/>
      <c r="L31" s="7"/>
      <c r="M31" s="2"/>
      <c r="N31" s="42" t="s">
        <v>4</v>
      </c>
      <c r="O31" s="6">
        <f>+SUM('[1]6.EXPORTACION VARIETAL'!C312:C323)/10000</f>
        <v>21.263056999999996</v>
      </c>
      <c r="P31" s="6">
        <f t="shared" ref="P31:W31" si="48">+SUM(C25:C31)+SUM(B32:B36)</f>
        <v>19.990304000000002</v>
      </c>
      <c r="Q31" s="6">
        <f t="shared" si="48"/>
        <v>17.293199999999999</v>
      </c>
      <c r="R31" s="6">
        <f t="shared" si="48"/>
        <v>17.627600000000001</v>
      </c>
      <c r="S31" s="6">
        <f t="shared" si="48"/>
        <v>19.995699999999999</v>
      </c>
      <c r="T31" s="6">
        <f t="shared" si="48"/>
        <v>24.645499999999998</v>
      </c>
      <c r="U31" s="6">
        <f t="shared" si="48"/>
        <v>21.824426000000003</v>
      </c>
      <c r="V31" s="6">
        <f t="shared" si="48"/>
        <v>18.834157000000001</v>
      </c>
      <c r="W31" s="67">
        <f t="shared" si="48"/>
        <v>15.939200000000001</v>
      </c>
      <c r="X31" s="37"/>
      <c r="Y31" s="78"/>
      <c r="Z31" s="7"/>
    </row>
    <row r="32" spans="1:26" x14ac:dyDescent="0.25">
      <c r="A32" s="42" t="s">
        <v>5</v>
      </c>
      <c r="B32" s="213">
        <f>+'[1]6.EXPORTACION VARIETAL'!C324/10000</f>
        <v>2.5254529999999997</v>
      </c>
      <c r="C32" s="158">
        <f>+'[1]6.EXPORTACION VARIETAL'!C336/10000</f>
        <v>2.0848</v>
      </c>
      <c r="D32" s="158">
        <f>+'[1]6.EXPORTACION VARIETAL'!C348/10000</f>
        <v>2.0400999999999998</v>
      </c>
      <c r="E32" s="158">
        <f>+'[1]6.EXPORTACION VARIETAL'!C360/10000</f>
        <v>1.7483</v>
      </c>
      <c r="F32" s="158">
        <f>+'[1]6.EXPORTACION VARIETAL'!C372/10000</f>
        <v>2.306</v>
      </c>
      <c r="G32" s="158">
        <f>+'[1]6.EXPORTACION VARIETAL'!C384/10000</f>
        <v>2.218</v>
      </c>
      <c r="H32" s="158">
        <f>+'[1]6.EXPORTACION VARIETAL'!C396/10000</f>
        <v>2.333218</v>
      </c>
      <c r="I32" s="158">
        <f>+'[1]6.EXPORTACION VARIETAL'!C408/10000</f>
        <v>1.8734999999999999</v>
      </c>
      <c r="J32" s="214">
        <f>+'[1]6.EXPORTACION VARIETAL'!C420/10000</f>
        <v>1.6415999999999999</v>
      </c>
      <c r="K32" s="210"/>
      <c r="L32" s="7"/>
      <c r="M32" s="2"/>
      <c r="N32" s="42" t="s">
        <v>5</v>
      </c>
      <c r="O32" s="6">
        <f>+SUM('[1]6.EXPORTACION VARIETAL'!C313:C324)/10000</f>
        <v>21.934191999999999</v>
      </c>
      <c r="P32" s="6">
        <f t="shared" ref="P32:W32" si="49">+SUM(C25:C32)+SUM(B33:B36)</f>
        <v>19.549650999999997</v>
      </c>
      <c r="Q32" s="6">
        <f t="shared" si="49"/>
        <v>17.248499999999996</v>
      </c>
      <c r="R32" s="6">
        <f t="shared" si="49"/>
        <v>17.335800000000003</v>
      </c>
      <c r="S32" s="6">
        <f t="shared" si="49"/>
        <v>20.553400000000003</v>
      </c>
      <c r="T32" s="6">
        <f t="shared" si="49"/>
        <v>24.557499999999997</v>
      </c>
      <c r="U32" s="6">
        <f t="shared" si="49"/>
        <v>21.939644000000001</v>
      </c>
      <c r="V32" s="6">
        <f t="shared" si="49"/>
        <v>18.374439000000002</v>
      </c>
      <c r="W32" s="67">
        <f t="shared" si="49"/>
        <v>15.707300000000002</v>
      </c>
      <c r="X32" s="37"/>
      <c r="Y32" s="78"/>
      <c r="Z32" s="7"/>
    </row>
    <row r="33" spans="1:26" x14ac:dyDescent="0.25">
      <c r="A33" s="42" t="s">
        <v>6</v>
      </c>
      <c r="B33" s="213">
        <f>+'[1]6.EXPORTACION VARIETAL'!C325/10000</f>
        <v>1.921095</v>
      </c>
      <c r="C33" s="158">
        <f>+'[1]6.EXPORTACION VARIETAL'!C337/10000</f>
        <v>1.4149</v>
      </c>
      <c r="D33" s="158">
        <f>+'[1]6.EXPORTACION VARIETAL'!C349/10000</f>
        <v>1.4319999999999999</v>
      </c>
      <c r="E33" s="158">
        <f>+'[1]6.EXPORTACION VARIETAL'!C361/10000</f>
        <v>1.4416</v>
      </c>
      <c r="F33" s="158">
        <f>+'[1]6.EXPORTACION VARIETAL'!C373/10000</f>
        <v>2.3795000000000002</v>
      </c>
      <c r="G33" s="158">
        <f>+'[1]6.EXPORTACION VARIETAL'!C385/10000</f>
        <v>2.1326999999999998</v>
      </c>
      <c r="H33" s="158">
        <f>+'[1]6.EXPORTACION VARIETAL'!C397/10000</f>
        <v>1.724688</v>
      </c>
      <c r="I33" s="158">
        <f>+'[1]6.EXPORTACION VARIETAL'!C409/10000</f>
        <v>1.508</v>
      </c>
      <c r="J33" s="214">
        <f>+'[1]6.EXPORTACION VARIETAL'!C421/10000</f>
        <v>1.5530999999999999</v>
      </c>
      <c r="K33" s="210"/>
      <c r="L33" s="7"/>
      <c r="M33" s="2"/>
      <c r="N33" s="42" t="s">
        <v>6</v>
      </c>
      <c r="O33" s="6">
        <f>+SUM('[1]6.EXPORTACION VARIETAL'!C314:C325)/10000</f>
        <v>22.314397000000003</v>
      </c>
      <c r="P33" s="6">
        <f t="shared" ref="P33:W33" si="50">+SUM(C25:C33)+SUM(B34:B36)</f>
        <v>19.043455999999999</v>
      </c>
      <c r="Q33" s="6">
        <f t="shared" si="50"/>
        <v>17.265599999999999</v>
      </c>
      <c r="R33" s="6">
        <f t="shared" si="50"/>
        <v>17.345400000000001</v>
      </c>
      <c r="S33" s="6">
        <f t="shared" si="50"/>
        <v>21.491300000000003</v>
      </c>
      <c r="T33" s="6">
        <f t="shared" si="50"/>
        <v>24.310699999999997</v>
      </c>
      <c r="U33" s="6">
        <f t="shared" si="50"/>
        <v>21.531632000000002</v>
      </c>
      <c r="V33" s="6">
        <f t="shared" si="50"/>
        <v>18.157750999999998</v>
      </c>
      <c r="W33" s="67">
        <f t="shared" si="50"/>
        <v>15.752400000000002</v>
      </c>
      <c r="X33" s="37"/>
      <c r="Y33" s="78"/>
      <c r="Z33" s="7"/>
    </row>
    <row r="34" spans="1:26" x14ac:dyDescent="0.25">
      <c r="A34" s="42" t="s">
        <v>7</v>
      </c>
      <c r="B34" s="213">
        <f>+'[1]6.EXPORTACION VARIETAL'!C326/10000</f>
        <v>1.7277560000000001</v>
      </c>
      <c r="C34" s="158">
        <f>+'[1]6.EXPORTACION VARIETAL'!C338/10000</f>
        <v>1.6008</v>
      </c>
      <c r="D34" s="158">
        <f>+'[1]6.EXPORTACION VARIETAL'!C350/10000</f>
        <v>1.5689</v>
      </c>
      <c r="E34" s="158">
        <f>+'[1]6.EXPORTACION VARIETAL'!C362/10000</f>
        <v>1.5782</v>
      </c>
      <c r="F34" s="158">
        <f>+'[1]6.EXPORTACION VARIETAL'!C374/10000</f>
        <v>2.1107999999999998</v>
      </c>
      <c r="G34" s="158">
        <f>+'[1]6.EXPORTACION VARIETAL'!C386/10000</f>
        <v>1.5658000000000001</v>
      </c>
      <c r="H34" s="158">
        <f>+'[1]6.EXPORTACION VARIETAL'!C398/10000</f>
        <v>1.7971509999999999</v>
      </c>
      <c r="I34" s="158">
        <f>+'[1]6.EXPORTACION VARIETAL'!C410/10000</f>
        <v>1.1451</v>
      </c>
      <c r="J34" s="214">
        <f>+'[1]6.EXPORTACION VARIETAL'!C422/10000</f>
        <v>1.4677</v>
      </c>
      <c r="K34" s="210"/>
      <c r="L34" s="7"/>
      <c r="M34" s="2"/>
      <c r="N34" s="42" t="s">
        <v>7</v>
      </c>
      <c r="O34" s="6">
        <f>+SUM('[1]6.EXPORTACION VARIETAL'!C315:C326)/10000</f>
        <v>21.826910999999999</v>
      </c>
      <c r="P34" s="6">
        <f t="shared" ref="P34:W34" si="51">+SUM(C25:C34)+SUM(B35:B36)</f>
        <v>18.916499999999999</v>
      </c>
      <c r="Q34" s="6">
        <f t="shared" si="51"/>
        <v>17.233699999999999</v>
      </c>
      <c r="R34" s="6">
        <f t="shared" si="51"/>
        <v>17.354700000000001</v>
      </c>
      <c r="S34" s="6">
        <f t="shared" si="51"/>
        <v>22.023900000000005</v>
      </c>
      <c r="T34" s="6">
        <f t="shared" si="51"/>
        <v>23.765699999999995</v>
      </c>
      <c r="U34" s="6">
        <f t="shared" si="51"/>
        <v>21.762983000000002</v>
      </c>
      <c r="V34" s="6">
        <f t="shared" si="51"/>
        <v>17.505699999999997</v>
      </c>
      <c r="W34" s="67">
        <f t="shared" si="51"/>
        <v>16.075000000000003</v>
      </c>
      <c r="X34" s="37"/>
      <c r="Y34" s="78"/>
      <c r="Z34" s="7"/>
    </row>
    <row r="35" spans="1:26" x14ac:dyDescent="0.25">
      <c r="A35" s="42" t="s">
        <v>8</v>
      </c>
      <c r="B35" s="213">
        <f>+'[1]6.EXPORTACION VARIETAL'!C327/10000</f>
        <v>1.3997999999999999</v>
      </c>
      <c r="C35" s="158">
        <f>+'[1]6.EXPORTACION VARIETAL'!C339/10000</f>
        <v>1.3354999999999999</v>
      </c>
      <c r="D35" s="158">
        <f>+'[1]6.EXPORTACION VARIETAL'!C351/10000</f>
        <v>1.2539</v>
      </c>
      <c r="E35" s="158">
        <f>+'[1]6.EXPORTACION VARIETAL'!C363/10000</f>
        <v>1.2081999999999999</v>
      </c>
      <c r="F35" s="158">
        <f>+'[1]6.EXPORTACION VARIETAL'!C375/10000</f>
        <v>2.2017000000000002</v>
      </c>
      <c r="G35" s="158">
        <f>+'[1]6.EXPORTACION VARIETAL'!C387/10000</f>
        <v>1.9782</v>
      </c>
      <c r="H35" s="158">
        <f>+'[1]6.EXPORTACION VARIETAL'!C399/10000</f>
        <v>1.4228000000000001</v>
      </c>
      <c r="I35" s="158">
        <f>+'[1]6.EXPORTACION VARIETAL'!C411/10000</f>
        <v>1.0224</v>
      </c>
      <c r="J35" s="214">
        <f>+'[1]6.EXPORTACION VARIETAL'!C423/10000</f>
        <v>1.0412999999999999</v>
      </c>
      <c r="K35" s="210"/>
      <c r="L35" s="7"/>
      <c r="M35" s="2"/>
      <c r="N35" s="42" t="s">
        <v>8</v>
      </c>
      <c r="O35" s="6">
        <f>+SUM('[1]6.EXPORTACION VARIETAL'!C316:C327)/10000</f>
        <v>21.221185999999999</v>
      </c>
      <c r="P35" s="6">
        <f t="shared" ref="P35:W35" si="52">+SUM(C25:C35)+SUM(B36)</f>
        <v>18.8522</v>
      </c>
      <c r="Q35" s="6">
        <f t="shared" si="52"/>
        <v>17.152099999999997</v>
      </c>
      <c r="R35" s="6">
        <f t="shared" si="52"/>
        <v>17.309000000000001</v>
      </c>
      <c r="S35" s="6">
        <f t="shared" si="52"/>
        <v>23.017400000000002</v>
      </c>
      <c r="T35" s="6">
        <f t="shared" si="52"/>
        <v>23.542199999999998</v>
      </c>
      <c r="U35" s="6">
        <f t="shared" si="52"/>
        <v>21.207583</v>
      </c>
      <c r="V35" s="6">
        <f t="shared" si="52"/>
        <v>17.1053</v>
      </c>
      <c r="W35" s="67">
        <f t="shared" si="52"/>
        <v>16.093900000000001</v>
      </c>
      <c r="X35" s="37"/>
      <c r="Y35" s="78"/>
      <c r="Z35" s="7"/>
    </row>
    <row r="36" spans="1:26" x14ac:dyDescent="0.25">
      <c r="A36" s="42" t="s">
        <v>9</v>
      </c>
      <c r="B36" s="213">
        <f>+'[1]6.EXPORTACION VARIETAL'!C328/10000</f>
        <v>1.456</v>
      </c>
      <c r="C36" s="158">
        <f>+'[1]6.EXPORTACION VARIETAL'!C340/10000</f>
        <v>1.2896000000000001</v>
      </c>
      <c r="D36" s="158">
        <f>+'[1]6.EXPORTACION VARIETAL'!C352/10000</f>
        <v>1.3943000000000001</v>
      </c>
      <c r="E36" s="158">
        <f>+'[1]6.EXPORTACION VARIETAL'!C364/10000</f>
        <v>1.4132</v>
      </c>
      <c r="F36" s="158">
        <f>+'[1]6.EXPORTACION VARIETAL'!C376/10000</f>
        <v>1.3692</v>
      </c>
      <c r="G36" s="158">
        <f>+'[1]6.EXPORTACION VARIETAL'!C388/10000</f>
        <v>1.7196</v>
      </c>
      <c r="H36" s="158">
        <f>+'[1]6.EXPORTACION VARIETAL'!C400/10000</f>
        <v>1.5139</v>
      </c>
      <c r="I36" s="158">
        <f>+'[1]6.EXPORTACION VARIETAL'!C412/10000</f>
        <v>1.2825</v>
      </c>
      <c r="J36" s="214">
        <f>+'[1]6.EXPORTACION VARIETAL'!C424/10000</f>
        <v>1.1619999999999999</v>
      </c>
      <c r="K36" s="210"/>
      <c r="L36" s="7"/>
      <c r="M36" s="2"/>
      <c r="N36" s="42" t="s">
        <v>9</v>
      </c>
      <c r="O36" s="6">
        <f>+SUM('[1]6.EXPORTACION VARIETAL'!C317:C328)/10000</f>
        <v>20.529169</v>
      </c>
      <c r="P36" s="6">
        <f t="shared" ref="P36:W36" si="53">+SUM(C25:C36)</f>
        <v>18.6858</v>
      </c>
      <c r="Q36" s="6">
        <f t="shared" si="53"/>
        <v>17.256799999999998</v>
      </c>
      <c r="R36" s="6">
        <f t="shared" si="53"/>
        <v>17.327900000000003</v>
      </c>
      <c r="S36" s="6">
        <f t="shared" si="53"/>
        <v>22.973400000000002</v>
      </c>
      <c r="T36" s="6">
        <f t="shared" si="53"/>
        <v>23.892599999999998</v>
      </c>
      <c r="U36" s="6">
        <f t="shared" si="53"/>
        <v>21.001882999999999</v>
      </c>
      <c r="V36" s="6">
        <f t="shared" si="53"/>
        <v>16.873899999999999</v>
      </c>
      <c r="W36" s="67">
        <f t="shared" si="53"/>
        <v>15.973400000000002</v>
      </c>
      <c r="X36" s="37"/>
      <c r="Y36" s="78"/>
      <c r="Z36" s="7"/>
    </row>
    <row r="37" spans="1:26" ht="25.5" x14ac:dyDescent="0.25">
      <c r="A37" s="53" t="s">
        <v>13</v>
      </c>
      <c r="B37" s="215">
        <f>SUM(B25:B36)</f>
        <v>20.529169</v>
      </c>
      <c r="C37" s="159">
        <f>SUM(C25:C36)</f>
        <v>18.6858</v>
      </c>
      <c r="D37" s="159">
        <f>SUM(D25:D36)</f>
        <v>17.256799999999998</v>
      </c>
      <c r="E37" s="159">
        <f>SUM(E25:E36)</f>
        <v>17.327900000000003</v>
      </c>
      <c r="F37" s="159">
        <f>SUM(F25:F36)</f>
        <v>22.973400000000002</v>
      </c>
      <c r="G37" s="159">
        <f t="shared" ref="G37:H37" si="54">SUM(G25:G36)</f>
        <v>23.892599999999998</v>
      </c>
      <c r="H37" s="159">
        <f t="shared" si="54"/>
        <v>21.001882999999999</v>
      </c>
      <c r="I37" s="159">
        <f t="shared" ref="I37" si="55">SUM(I25:I36)</f>
        <v>16.873899999999999</v>
      </c>
      <c r="J37" s="216">
        <f t="shared" ref="J37" si="56">SUM(J25:J36)</f>
        <v>15.973400000000002</v>
      </c>
      <c r="K37" s="216"/>
      <c r="L37" s="56"/>
      <c r="M37" s="3"/>
      <c r="N37" s="43" t="s">
        <v>14</v>
      </c>
      <c r="O37" s="46">
        <f t="shared" ref="O37:W37" si="57">+AVERAGE(O25:O36)</f>
        <v>22.626516833333337</v>
      </c>
      <c r="P37" s="46">
        <f t="shared" si="57"/>
        <v>19.294306083333336</v>
      </c>
      <c r="Q37" s="46">
        <f t="shared" si="57"/>
        <v>17.532466666666668</v>
      </c>
      <c r="R37" s="46">
        <f t="shared" si="57"/>
        <v>17.456583333333334</v>
      </c>
      <c r="S37" s="46">
        <f t="shared" si="57"/>
        <v>20.253125000000001</v>
      </c>
      <c r="T37" s="46">
        <f t="shared" si="57"/>
        <v>24.002683333333334</v>
      </c>
      <c r="U37" s="226">
        <f t="shared" si="57"/>
        <v>21.996345333333334</v>
      </c>
      <c r="V37" s="226">
        <f t="shared" si="57"/>
        <v>18.997595999999998</v>
      </c>
      <c r="W37" s="220">
        <f t="shared" si="57"/>
        <v>16.005549999999999</v>
      </c>
      <c r="X37" s="220">
        <f t="shared" ref="X37" si="58">+AVERAGE(X25:X36)</f>
        <v>16.061925000000002</v>
      </c>
      <c r="Y37" s="79">
        <f>+X37/W37-1</f>
        <v>3.52221573141831E-3</v>
      </c>
      <c r="Z37" s="75">
        <f>+POWER(X37/S37,0.2)-1</f>
        <v>-4.5312777312623287E-2</v>
      </c>
    </row>
    <row r="38" spans="1:26" ht="25.5" x14ac:dyDescent="0.25">
      <c r="A38" s="57" t="s">
        <v>15</v>
      </c>
      <c r="B38" s="195">
        <f>+B37/B$163</f>
        <v>9.4278545375352102E-2</v>
      </c>
      <c r="C38" s="58">
        <f t="shared" ref="C38" si="59">+C37/C$163</f>
        <v>9.5372695535003368E-2</v>
      </c>
      <c r="D38" s="58">
        <f t="shared" ref="D38" si="60">+D37/D$163</f>
        <v>8.9028894356347726E-2</v>
      </c>
      <c r="E38" s="58">
        <f t="shared" ref="E38" si="61">+E37/E$163</f>
        <v>8.1535615101491932E-2</v>
      </c>
      <c r="F38" s="58">
        <f t="shared" ref="F38:G38" si="62">+F37/F$163</f>
        <v>8.8538009442142782E-2</v>
      </c>
      <c r="G38" s="58">
        <f t="shared" si="62"/>
        <v>8.9255735243026366E-2</v>
      </c>
      <c r="H38" s="58">
        <f t="shared" ref="H38" si="63">+H37/H$163</f>
        <v>9.085293742307933E-2</v>
      </c>
      <c r="I38" s="58">
        <f t="shared" ref="I38" si="64">+I37/I$163</f>
        <v>9.3590556360717905E-2</v>
      </c>
      <c r="J38" s="189">
        <f t="shared" ref="J38" si="65">+J37/J$163</f>
        <v>8.7261304816924123E-2</v>
      </c>
      <c r="K38" s="188"/>
      <c r="L38" s="59"/>
      <c r="M38" s="3"/>
      <c r="N38" s="44" t="s">
        <v>15</v>
      </c>
      <c r="O38" s="48">
        <f>+O37/O$163</f>
        <v>0.10470972813798629</v>
      </c>
      <c r="P38" s="48">
        <f t="shared" ref="P38" si="66">+P37/P$163</f>
        <v>9.3608003513231425E-2</v>
      </c>
      <c r="Q38" s="48">
        <f t="shared" ref="Q38" si="67">+Q37/Q$163</f>
        <v>9.1457066109643589E-2</v>
      </c>
      <c r="R38" s="48">
        <f t="shared" ref="R38" si="68">+R37/R$163</f>
        <v>8.5007296142720748E-2</v>
      </c>
      <c r="S38" s="48">
        <f t="shared" ref="S38:W38" si="69">+S37/S$163</f>
        <v>8.5759357628139368E-2</v>
      </c>
      <c r="T38" s="48">
        <f t="shared" si="69"/>
        <v>9.0308662448093227E-2</v>
      </c>
      <c r="U38" s="58">
        <f t="shared" si="69"/>
        <v>8.6901665424490668E-2</v>
      </c>
      <c r="V38" s="58">
        <f t="shared" si="69"/>
        <v>9.4737749970484217E-2</v>
      </c>
      <c r="W38" s="189">
        <f t="shared" si="69"/>
        <v>8.9223689984950103E-2</v>
      </c>
      <c r="X38" s="189">
        <f t="shared" ref="X38" si="70">+X37/X$163</f>
        <v>8.9210614013163381E-2</v>
      </c>
      <c r="Y38" s="72"/>
      <c r="Z38" s="76"/>
    </row>
    <row r="39" spans="1:26" ht="26.25" thickBot="1" x14ac:dyDescent="0.3">
      <c r="A39" s="60" t="s">
        <v>12</v>
      </c>
      <c r="B39" s="196"/>
      <c r="C39" s="62">
        <f>+C37/B37-1</f>
        <v>-8.9792674998193989E-2</v>
      </c>
      <c r="D39" s="62">
        <f t="shared" ref="D39:J39" si="71">+D37/C37-1</f>
        <v>-7.647518436459777E-2</v>
      </c>
      <c r="E39" s="62">
        <f t="shared" si="71"/>
        <v>4.1201149691718619E-3</v>
      </c>
      <c r="F39" s="62">
        <f t="shared" si="71"/>
        <v>0.32580405011570912</v>
      </c>
      <c r="G39" s="62">
        <f t="shared" si="71"/>
        <v>4.0011491551098066E-2</v>
      </c>
      <c r="H39" s="62">
        <f t="shared" si="71"/>
        <v>-0.12098796280019752</v>
      </c>
      <c r="I39" s="62">
        <f t="shared" si="71"/>
        <v>-0.19655299479575239</v>
      </c>
      <c r="J39" s="190">
        <f t="shared" si="71"/>
        <v>-5.3366441664345343E-2</v>
      </c>
      <c r="K39" s="187"/>
      <c r="L39" s="63"/>
      <c r="M39" s="2"/>
      <c r="N39" s="45" t="s">
        <v>12</v>
      </c>
      <c r="O39" s="49"/>
      <c r="P39" s="50">
        <f>+P37/O37-1</f>
        <v>-0.1472701598105014</v>
      </c>
      <c r="Q39" s="50">
        <f t="shared" ref="Q39:S39" si="72">+Q37/P37-1</f>
        <v>-9.1313955995990237E-2</v>
      </c>
      <c r="R39" s="50">
        <f t="shared" si="72"/>
        <v>-4.3281607075634776E-3</v>
      </c>
      <c r="S39" s="50">
        <f t="shared" si="72"/>
        <v>0.16019982909981434</v>
      </c>
      <c r="T39" s="50">
        <f t="shared" ref="T39" si="73">+T37/S37-1</f>
        <v>0.18513480429974805</v>
      </c>
      <c r="U39" s="62">
        <f t="shared" ref="U39" si="74">+U37/T37-1</f>
        <v>-8.3588071055944457E-2</v>
      </c>
      <c r="V39" s="62">
        <f t="shared" ref="V39" si="75">+V37/U37-1</f>
        <v>-0.13632943508979289</v>
      </c>
      <c r="W39" s="190">
        <f t="shared" ref="W39:X39" si="76">+W37/V37-1</f>
        <v>-0.15749603265592127</v>
      </c>
      <c r="X39" s="190">
        <f t="shared" si="76"/>
        <v>3.52221573141831E-3</v>
      </c>
      <c r="Y39" s="73"/>
      <c r="Z39" s="52"/>
    </row>
    <row r="40" spans="1:26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5.75" thickBot="1" x14ac:dyDescent="0.3">
      <c r="A41" s="323" t="s">
        <v>52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5"/>
      <c r="M41" s="2"/>
      <c r="N41" s="323" t="s">
        <v>53</v>
      </c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5"/>
    </row>
    <row r="42" spans="1:26" ht="38.25" x14ac:dyDescent="0.25">
      <c r="A42" s="38"/>
      <c r="B42" s="191">
        <v>2016</v>
      </c>
      <c r="C42" s="39">
        <f>+B42+1</f>
        <v>2017</v>
      </c>
      <c r="D42" s="39">
        <f t="shared" ref="D42:G42" si="77">+C42+1</f>
        <v>2018</v>
      </c>
      <c r="E42" s="39">
        <f t="shared" si="77"/>
        <v>2019</v>
      </c>
      <c r="F42" s="39">
        <f t="shared" si="77"/>
        <v>2020</v>
      </c>
      <c r="G42" s="39">
        <f t="shared" si="77"/>
        <v>2021</v>
      </c>
      <c r="H42" s="39">
        <v>2022</v>
      </c>
      <c r="I42" s="39">
        <v>2023</v>
      </c>
      <c r="J42" s="192">
        <v>2024</v>
      </c>
      <c r="K42" s="40">
        <v>2025</v>
      </c>
      <c r="L42" s="41" t="s">
        <v>16</v>
      </c>
      <c r="M42" s="2"/>
      <c r="N42" s="65"/>
      <c r="O42" s="64">
        <v>2016</v>
      </c>
      <c r="P42" s="64">
        <f>+O42+1</f>
        <v>2017</v>
      </c>
      <c r="Q42" s="64">
        <f t="shared" ref="Q42:T42" si="78">+P42+1</f>
        <v>2018</v>
      </c>
      <c r="R42" s="64">
        <f t="shared" si="78"/>
        <v>2019</v>
      </c>
      <c r="S42" s="64">
        <f t="shared" si="78"/>
        <v>2020</v>
      </c>
      <c r="T42" s="64">
        <f t="shared" si="78"/>
        <v>2021</v>
      </c>
      <c r="U42" s="39">
        <v>2022</v>
      </c>
      <c r="V42" s="39">
        <v>2023</v>
      </c>
      <c r="W42" s="192">
        <v>2024</v>
      </c>
      <c r="X42" s="192">
        <v>2025</v>
      </c>
      <c r="Y42" s="77" t="s">
        <v>16</v>
      </c>
      <c r="Z42" s="74" t="s">
        <v>21</v>
      </c>
    </row>
    <row r="43" spans="1:26" x14ac:dyDescent="0.25">
      <c r="A43" s="42" t="s">
        <v>10</v>
      </c>
      <c r="B43" s="213">
        <f>+'[1]6.EXPORTACION VARIETAL'!D317/10000</f>
        <v>0.21625900000000001</v>
      </c>
      <c r="C43" s="158">
        <f>+'[1]6.EXPORTACION VARIETAL'!D329/10000</f>
        <v>0.17979999999999999</v>
      </c>
      <c r="D43" s="158">
        <f>+'[1]6.EXPORTACION VARIETAL'!D341/10000</f>
        <v>0.2225</v>
      </c>
      <c r="E43" s="158">
        <f>+'[1]6.EXPORTACION VARIETAL'!C353/10000</f>
        <v>1.421</v>
      </c>
      <c r="F43" s="158">
        <f>+'[1]6.EXPORTACION VARIETAL'!D365/10000</f>
        <v>0.4173</v>
      </c>
      <c r="G43" s="158">
        <f>+'[1]6.EXPORTACION VARIETAL'!D377/10000</f>
        <v>0.40920000000000001</v>
      </c>
      <c r="H43" s="158">
        <f>+'[1]6.EXPORTACION VARIETAL'!D389/10000</f>
        <v>0.23669999999999999</v>
      </c>
      <c r="I43" s="158">
        <f>+'[1]6.EXPORTACION VARIETAL'!D401/10000</f>
        <v>0.1484</v>
      </c>
      <c r="J43" s="214">
        <f>+'[1]6.EXPORTACION VARIETAL'!D413/10000</f>
        <v>0.1116</v>
      </c>
      <c r="K43" s="210">
        <f>+'[1]6.EXPORTACION VARIETAL'!D425/10000</f>
        <v>5.3800000000000001E-2</v>
      </c>
      <c r="L43" s="7">
        <f>+K43/J43-1</f>
        <v>-0.51792114695340508</v>
      </c>
      <c r="M43" s="2"/>
      <c r="N43" s="42" t="s">
        <v>10</v>
      </c>
      <c r="O43" s="6">
        <f>+SUM('[1]6.EXPORTACION VARIETAL'!D306:D317)/10000</f>
        <v>2.4384589999999999</v>
      </c>
      <c r="P43" s="6">
        <f t="shared" ref="P43:X43" si="79">+SUM(C43)+SUM(B44:B54)</f>
        <v>2.481122</v>
      </c>
      <c r="Q43" s="6">
        <f t="shared" si="79"/>
        <v>2.1335000000000002</v>
      </c>
      <c r="R43" s="6">
        <f t="shared" si="79"/>
        <v>4.5867000000000004</v>
      </c>
      <c r="S43" s="6">
        <f t="shared" si="79"/>
        <v>16.324200000000001</v>
      </c>
      <c r="T43" s="6">
        <f t="shared" si="79"/>
        <v>6.9447999999999999</v>
      </c>
      <c r="U43" s="6">
        <f t="shared" si="79"/>
        <v>5.1324000000000005</v>
      </c>
      <c r="V43" s="6">
        <f t="shared" si="79"/>
        <v>3.2264909999999998</v>
      </c>
      <c r="W43" s="67">
        <f t="shared" si="79"/>
        <v>1.8861999999999999</v>
      </c>
      <c r="X43" s="37">
        <f t="shared" si="79"/>
        <v>1.5899000000000001</v>
      </c>
      <c r="Y43" s="78">
        <f t="shared" ref="Y43:Y44" si="80">+X43/W43-1</f>
        <v>-0.15708832573428044</v>
      </c>
      <c r="Z43" s="7">
        <f t="shared" ref="Z43:Z44" si="81">+POWER(X43/S43,0.2)-1</f>
        <v>-0.37236438364070401</v>
      </c>
    </row>
    <row r="44" spans="1:26" x14ac:dyDescent="0.25">
      <c r="A44" s="42" t="s">
        <v>11</v>
      </c>
      <c r="B44" s="213">
        <f>+'[1]6.EXPORTACION VARIETAL'!D318/10000</f>
        <v>0.179672</v>
      </c>
      <c r="C44" s="158">
        <f>+'[1]6.EXPORTACION VARIETAL'!D330/10000</f>
        <v>0.1313</v>
      </c>
      <c r="D44" s="158">
        <f>+'[1]6.EXPORTACION VARIETAL'!D342/10000</f>
        <v>0.12809999999999999</v>
      </c>
      <c r="E44" s="158">
        <f>+'[1]6.EXPORTACION VARIETAL'!C354/10000</f>
        <v>1.1740999999999999</v>
      </c>
      <c r="F44" s="158">
        <f>+'[1]6.EXPORTACION VARIETAL'!D366/10000</f>
        <v>0.55220000000000002</v>
      </c>
      <c r="G44" s="158">
        <f>+'[1]6.EXPORTACION VARIETAL'!D378/10000</f>
        <v>0.40589999999999998</v>
      </c>
      <c r="H44" s="158">
        <f>+'[1]6.EXPORTACION VARIETAL'!D390/10000</f>
        <v>0.2959</v>
      </c>
      <c r="I44" s="158">
        <f>+'[1]6.EXPORTACION VARIETAL'!D402/10000</f>
        <v>7.3999999999999996E-2</v>
      </c>
      <c r="J44" s="214">
        <f>+'[1]6.EXPORTACION VARIETAL'!D414/10000</f>
        <v>9.0800000000000006E-2</v>
      </c>
      <c r="K44" s="210">
        <f>+'[1]6.EXPORTACION VARIETAL'!D426/10000</f>
        <v>4.9599999999999998E-2</v>
      </c>
      <c r="L44" s="7">
        <f>+K44/J44-1</f>
        <v>-0.45374449339207057</v>
      </c>
      <c r="M44" s="2"/>
      <c r="N44" s="42" t="s">
        <v>11</v>
      </c>
      <c r="O44" s="6">
        <f>+SUM('[1]6.EXPORTACION VARIETAL'!D307:D318)/10000</f>
        <v>2.4708309999999996</v>
      </c>
      <c r="P44" s="6">
        <f t="shared" ref="P44:X44" si="82">+SUM(C43:C44)+SUM(B45:B54)</f>
        <v>2.4327500000000004</v>
      </c>
      <c r="Q44" s="6">
        <f t="shared" si="82"/>
        <v>2.1303000000000001</v>
      </c>
      <c r="R44" s="6">
        <f t="shared" si="82"/>
        <v>5.6326999999999998</v>
      </c>
      <c r="S44" s="6">
        <f t="shared" si="82"/>
        <v>15.702299999999999</v>
      </c>
      <c r="T44" s="6">
        <f t="shared" si="82"/>
        <v>6.7985000000000007</v>
      </c>
      <c r="U44" s="6">
        <f t="shared" si="82"/>
        <v>5.0223999999999993</v>
      </c>
      <c r="V44" s="6">
        <f t="shared" si="82"/>
        <v>3.004591</v>
      </c>
      <c r="W44" s="67">
        <f t="shared" si="82"/>
        <v>1.903</v>
      </c>
      <c r="X44" s="37">
        <f t="shared" si="82"/>
        <v>1.5487</v>
      </c>
      <c r="Y44" s="78">
        <f t="shared" si="80"/>
        <v>-0.18617971623751972</v>
      </c>
      <c r="Z44" s="7">
        <f t="shared" si="81"/>
        <v>-0.3707824815835542</v>
      </c>
    </row>
    <row r="45" spans="1:26" x14ac:dyDescent="0.25">
      <c r="A45" s="42" t="s">
        <v>0</v>
      </c>
      <c r="B45" s="213">
        <f>+'[1]6.EXPORTACION VARIETAL'!D319/10000</f>
        <v>0.170325</v>
      </c>
      <c r="C45" s="158">
        <f>+'[1]6.EXPORTACION VARIETAL'!D331/10000</f>
        <v>0.28360000000000002</v>
      </c>
      <c r="D45" s="158">
        <f>+'[1]6.EXPORTACION VARIETAL'!D343/10000</f>
        <v>0.15</v>
      </c>
      <c r="E45" s="158">
        <f>+'[1]6.EXPORTACION VARIETAL'!C355/10000</f>
        <v>1.1737</v>
      </c>
      <c r="F45" s="158">
        <f>+'[1]6.EXPORTACION VARIETAL'!D367/10000</f>
        <v>0.35060000000000002</v>
      </c>
      <c r="G45" s="158">
        <f>+'[1]6.EXPORTACION VARIETAL'!D379/10000</f>
        <v>0.70309999999999995</v>
      </c>
      <c r="H45" s="158">
        <f>+'[1]6.EXPORTACION VARIETAL'!D391/10000</f>
        <v>0.46928999999999998</v>
      </c>
      <c r="I45" s="158">
        <f>+'[1]6.EXPORTACION VARIETAL'!D403/10000</f>
        <v>0.2366</v>
      </c>
      <c r="J45" s="214">
        <f>+'[1]6.EXPORTACION VARIETAL'!D415/10000</f>
        <v>6.6000000000000003E-2</v>
      </c>
      <c r="K45" s="210">
        <f>+'[1]6.EXPORTACION VARIETAL'!D427/10000</f>
        <v>4.7E-2</v>
      </c>
      <c r="L45" s="7">
        <f>+K45/J45-1</f>
        <v>-0.28787878787878796</v>
      </c>
      <c r="M45" s="2"/>
      <c r="N45" s="42" t="s">
        <v>0</v>
      </c>
      <c r="O45" s="6">
        <f>+SUM('[1]6.EXPORTACION VARIETAL'!D308:D319)/10000</f>
        <v>2.4010559999999996</v>
      </c>
      <c r="P45" s="6">
        <f t="shared" ref="P45:W45" si="83">+SUM(C43:C45)+SUM(B46:B54)</f>
        <v>2.5460250000000002</v>
      </c>
      <c r="Q45" s="6">
        <f t="shared" si="83"/>
        <v>1.9967000000000001</v>
      </c>
      <c r="R45" s="6">
        <f t="shared" si="83"/>
        <v>6.6563999999999997</v>
      </c>
      <c r="S45" s="6">
        <f t="shared" si="83"/>
        <v>14.879199999999999</v>
      </c>
      <c r="T45" s="6">
        <f t="shared" si="83"/>
        <v>7.1509999999999998</v>
      </c>
      <c r="U45" s="6">
        <f t="shared" si="83"/>
        <v>4.7885899999999992</v>
      </c>
      <c r="V45" s="6">
        <f t="shared" si="83"/>
        <v>2.7719010000000002</v>
      </c>
      <c r="W45" s="67">
        <f t="shared" si="83"/>
        <v>1.7323999999999999</v>
      </c>
      <c r="X45" s="37">
        <f t="shared" ref="X45" si="84">+SUM(K43:K45)+SUM(J46:J54)</f>
        <v>1.5297000000000001</v>
      </c>
      <c r="Y45" s="78">
        <f>+X45/W45-1</f>
        <v>-0.1170053105518355</v>
      </c>
      <c r="Z45" s="7">
        <f>+POWER(X45/S45,0.2)-1</f>
        <v>-0.36553840736017795</v>
      </c>
    </row>
    <row r="46" spans="1:26" x14ac:dyDescent="0.25">
      <c r="A46" s="42" t="s">
        <v>1</v>
      </c>
      <c r="B46" s="213">
        <f>+'[1]6.EXPORTACION VARIETAL'!D320/10000</f>
        <v>0.35569099999999998</v>
      </c>
      <c r="C46" s="158">
        <f>+'[1]6.EXPORTACION VARIETAL'!D332/10000</f>
        <v>0.17199999999999999</v>
      </c>
      <c r="D46" s="158">
        <f>+'[1]6.EXPORTACION VARIETAL'!D344/10000</f>
        <v>0.1489</v>
      </c>
      <c r="E46" s="158">
        <f>+'[1]6.EXPORTACION VARIETAL'!C356/10000</f>
        <v>1.4374</v>
      </c>
      <c r="F46" s="158">
        <f>+'[1]6.EXPORTACION VARIETAL'!D368/10000</f>
        <v>0.54139999999999999</v>
      </c>
      <c r="G46" s="158">
        <f>+'[1]6.EXPORTACION VARIETAL'!D380/10000</f>
        <v>0.38250000000000001</v>
      </c>
      <c r="H46" s="158">
        <f>+'[1]6.EXPORTACION VARIETAL'!D392/10000</f>
        <v>0.20942</v>
      </c>
      <c r="I46" s="158">
        <f>+'[1]6.EXPORTACION VARIETAL'!D404/10000</f>
        <v>0.14699999999999999</v>
      </c>
      <c r="J46" s="214">
        <f>+'[1]6.EXPORTACION VARIETAL'!D416/10000</f>
        <v>0.17169999999999999</v>
      </c>
      <c r="K46" s="210">
        <f>+'[1]6.EXPORTACION VARIETAL'!D428/10000</f>
        <v>6.9699999999999998E-2</v>
      </c>
      <c r="L46" s="7">
        <f>+K46/J46-1</f>
        <v>-0.59405940594059403</v>
      </c>
      <c r="M46" s="2"/>
      <c r="N46" s="42" t="s">
        <v>1</v>
      </c>
      <c r="O46" s="6">
        <f>+SUM('[1]6.EXPORTACION VARIETAL'!D309:D320)/10000</f>
        <v>2.4088469999999997</v>
      </c>
      <c r="P46" s="6">
        <f t="shared" ref="P46:W46" si="85">+SUM(C43:C46)+SUM(B47:B54)</f>
        <v>2.3623339999999997</v>
      </c>
      <c r="Q46" s="6">
        <f t="shared" si="85"/>
        <v>1.9736000000000002</v>
      </c>
      <c r="R46" s="6">
        <f t="shared" si="85"/>
        <v>7.9449000000000005</v>
      </c>
      <c r="S46" s="6">
        <f t="shared" si="85"/>
        <v>13.9832</v>
      </c>
      <c r="T46" s="6">
        <f t="shared" si="85"/>
        <v>6.9920999999999998</v>
      </c>
      <c r="U46" s="6">
        <f t="shared" si="85"/>
        <v>4.6155099999999996</v>
      </c>
      <c r="V46" s="6">
        <f t="shared" si="85"/>
        <v>2.7094810000000003</v>
      </c>
      <c r="W46" s="67">
        <f t="shared" si="85"/>
        <v>1.7570999999999999</v>
      </c>
      <c r="X46" s="37">
        <f t="shared" ref="X46" si="86">+SUM(K43:K46)+SUM(J47:J54)</f>
        <v>1.4277</v>
      </c>
      <c r="Y46" s="78">
        <f>+X46/W46-1</f>
        <v>-0.18746798702407375</v>
      </c>
      <c r="Z46" s="7">
        <f>+POWER(X46/S46,0.2)-1</f>
        <v>-0.3664132622263746</v>
      </c>
    </row>
    <row r="47" spans="1:26" x14ac:dyDescent="0.25">
      <c r="A47" s="42" t="s">
        <v>2</v>
      </c>
      <c r="B47" s="213">
        <f>+'[1]6.EXPORTACION VARIETAL'!D321/10000</f>
        <v>0.150001</v>
      </c>
      <c r="C47" s="158">
        <f>+'[1]6.EXPORTACION VARIETAL'!D333/10000</f>
        <v>0.12920000000000001</v>
      </c>
      <c r="D47" s="158">
        <f>+'[1]6.EXPORTACION VARIETAL'!D345/10000</f>
        <v>0.2253</v>
      </c>
      <c r="E47" s="158">
        <f>+'[1]6.EXPORTACION VARIETAL'!C357/10000</f>
        <v>1.5094000000000001</v>
      </c>
      <c r="F47" s="158">
        <f>+'[1]6.EXPORTACION VARIETAL'!D369/10000</f>
        <v>0.80289999999999995</v>
      </c>
      <c r="G47" s="158">
        <f>+'[1]6.EXPORTACION VARIETAL'!D381/10000</f>
        <v>0.67830000000000001</v>
      </c>
      <c r="H47" s="158">
        <f>+'[1]6.EXPORTACION VARIETAL'!D393/10000</f>
        <v>0.18341300000000002</v>
      </c>
      <c r="I47" s="158">
        <f>+'[1]6.EXPORTACION VARIETAL'!D405/10000</f>
        <v>0.14990000000000001</v>
      </c>
      <c r="J47" s="214">
        <f>+'[1]6.EXPORTACION VARIETAL'!D417/10000</f>
        <v>0.1157</v>
      </c>
      <c r="K47" s="210"/>
      <c r="L47" s="7"/>
      <c r="M47" s="2"/>
      <c r="N47" s="42" t="s">
        <v>2</v>
      </c>
      <c r="O47" s="6">
        <f>+SUM('[1]6.EXPORTACION VARIETAL'!D310:D321)/10000</f>
        <v>2.4192749999999998</v>
      </c>
      <c r="P47" s="6">
        <f t="shared" ref="P47:W47" si="87">+SUM(C43:C47)+SUM(B48:B54)</f>
        <v>2.3415330000000001</v>
      </c>
      <c r="Q47" s="6">
        <f t="shared" si="87"/>
        <v>2.0697000000000001</v>
      </c>
      <c r="R47" s="6">
        <f t="shared" si="87"/>
        <v>9.2289999999999992</v>
      </c>
      <c r="S47" s="6">
        <f t="shared" si="87"/>
        <v>13.276699999999998</v>
      </c>
      <c r="T47" s="6">
        <f t="shared" si="87"/>
        <v>6.8674999999999997</v>
      </c>
      <c r="U47" s="6">
        <f t="shared" si="87"/>
        <v>4.1206230000000001</v>
      </c>
      <c r="V47" s="6">
        <f t="shared" si="87"/>
        <v>2.6759680000000001</v>
      </c>
      <c r="W47" s="67">
        <f t="shared" si="87"/>
        <v>1.7228999999999999</v>
      </c>
      <c r="X47" s="37"/>
      <c r="Y47" s="78"/>
      <c r="Z47" s="7"/>
    </row>
    <row r="48" spans="1:26" x14ac:dyDescent="0.25">
      <c r="A48" s="42" t="s">
        <v>3</v>
      </c>
      <c r="B48" s="213">
        <f>+'[1]6.EXPORTACION VARIETAL'!D322/10000</f>
        <v>0.24418600000000001</v>
      </c>
      <c r="C48" s="158">
        <f>+'[1]6.EXPORTACION VARIETAL'!D334/10000</f>
        <v>0.12870000000000001</v>
      </c>
      <c r="D48" s="158">
        <f>+'[1]6.EXPORTACION VARIETAL'!D346/10000</f>
        <v>0.1741</v>
      </c>
      <c r="E48" s="158">
        <f>+'[1]6.EXPORTACION VARIETAL'!C358/10000</f>
        <v>1.1782999999999999</v>
      </c>
      <c r="F48" s="158">
        <f>+'[1]6.EXPORTACION VARIETAL'!D370/10000</f>
        <v>0.77110000000000001</v>
      </c>
      <c r="G48" s="158">
        <f>+'[1]6.EXPORTACION VARIETAL'!D382/10000</f>
        <v>0.28270000000000001</v>
      </c>
      <c r="H48" s="158">
        <f>+'[1]6.EXPORTACION VARIETAL'!D394/10000</f>
        <v>0.59359099999999998</v>
      </c>
      <c r="I48" s="158">
        <f>+'[1]6.EXPORTACION VARIETAL'!D406/10000</f>
        <v>0.1074</v>
      </c>
      <c r="J48" s="214">
        <f>+'[1]6.EXPORTACION VARIETAL'!D418/10000</f>
        <v>5.8799999999999998E-2</v>
      </c>
      <c r="K48" s="210"/>
      <c r="L48" s="7"/>
      <c r="M48" s="2"/>
      <c r="N48" s="42" t="s">
        <v>3</v>
      </c>
      <c r="O48" s="6">
        <f>+SUM('[1]6.EXPORTACION VARIETAL'!D311:D322)/10000</f>
        <v>2.4234259999999996</v>
      </c>
      <c r="P48" s="6">
        <f t="shared" ref="P48:W48" si="88">+SUM(C43:C48)+SUM(B49:B54)</f>
        <v>2.2260469999999999</v>
      </c>
      <c r="Q48" s="6">
        <f t="shared" si="88"/>
        <v>2.1151</v>
      </c>
      <c r="R48" s="6">
        <f t="shared" si="88"/>
        <v>10.2332</v>
      </c>
      <c r="S48" s="6">
        <f t="shared" si="88"/>
        <v>12.869499999999999</v>
      </c>
      <c r="T48" s="6">
        <f t="shared" si="88"/>
        <v>6.3790999999999993</v>
      </c>
      <c r="U48" s="6">
        <f t="shared" si="88"/>
        <v>4.431514</v>
      </c>
      <c r="V48" s="6">
        <f t="shared" si="88"/>
        <v>2.1897769999999999</v>
      </c>
      <c r="W48" s="67">
        <f t="shared" si="88"/>
        <v>1.6742999999999999</v>
      </c>
      <c r="X48" s="37"/>
      <c r="Y48" s="78"/>
      <c r="Z48" s="7"/>
    </row>
    <row r="49" spans="1:26" x14ac:dyDescent="0.25">
      <c r="A49" s="42" t="s">
        <v>4</v>
      </c>
      <c r="B49" s="213">
        <f>+'[1]6.EXPORTACION VARIETAL'!D323/10000</f>
        <v>0.15456900000000001</v>
      </c>
      <c r="C49" s="158">
        <f>+'[1]6.EXPORTACION VARIETAL'!D335/10000</f>
        <v>0.1673</v>
      </c>
      <c r="D49" s="158">
        <f>+'[1]6.EXPORTACION VARIETAL'!D347/10000</f>
        <v>0.1424</v>
      </c>
      <c r="E49" s="158">
        <f>+'[1]6.EXPORTACION VARIETAL'!C359/10000</f>
        <v>2.0445000000000002</v>
      </c>
      <c r="F49" s="158">
        <f>+'[1]6.EXPORTACION VARIETAL'!D371/10000</f>
        <v>0.57369999999999999</v>
      </c>
      <c r="G49" s="158">
        <f>+'[1]6.EXPORTACION VARIETAL'!D383/10000</f>
        <v>0.35270000000000001</v>
      </c>
      <c r="H49" s="158">
        <f>+'[1]6.EXPORTACION VARIETAL'!D395/10000</f>
        <v>0.14796500000000001</v>
      </c>
      <c r="I49" s="158">
        <f>+'[1]6.EXPORTACION VARIETAL'!D407/10000</f>
        <v>0.24970000000000001</v>
      </c>
      <c r="J49" s="214">
        <f>+'[1]6.EXPORTACION VARIETAL'!D419/10000</f>
        <v>0.1835</v>
      </c>
      <c r="K49" s="210"/>
      <c r="L49" s="7"/>
      <c r="M49" s="2"/>
      <c r="N49" s="42" t="s">
        <v>4</v>
      </c>
      <c r="O49" s="6">
        <f>+SUM('[1]6.EXPORTACION VARIETAL'!D312:D323)/10000</f>
        <v>2.3986079999999994</v>
      </c>
      <c r="P49" s="6">
        <f t="shared" ref="P49:W49" si="89">+SUM(C43:C49)+SUM(B50:B54)</f>
        <v>2.2387779999999999</v>
      </c>
      <c r="Q49" s="6">
        <f t="shared" si="89"/>
        <v>2.0902000000000003</v>
      </c>
      <c r="R49" s="6">
        <f t="shared" si="89"/>
        <v>12.135300000000001</v>
      </c>
      <c r="S49" s="6">
        <f t="shared" si="89"/>
        <v>11.398699999999998</v>
      </c>
      <c r="T49" s="6">
        <f t="shared" si="89"/>
        <v>6.1580999999999992</v>
      </c>
      <c r="U49" s="6">
        <f t="shared" si="89"/>
        <v>4.2267790000000005</v>
      </c>
      <c r="V49" s="6">
        <f t="shared" si="89"/>
        <v>2.291512</v>
      </c>
      <c r="W49" s="67">
        <f t="shared" si="89"/>
        <v>1.6080999999999999</v>
      </c>
      <c r="X49" s="37"/>
      <c r="Y49" s="78"/>
      <c r="Z49" s="7"/>
    </row>
    <row r="50" spans="1:26" x14ac:dyDescent="0.25">
      <c r="A50" s="42" t="s">
        <v>5</v>
      </c>
      <c r="B50" s="213">
        <f>+'[1]6.EXPORTACION VARIETAL'!D324/10000</f>
        <v>0.18362999999999999</v>
      </c>
      <c r="C50" s="158">
        <f>+'[1]6.EXPORTACION VARIETAL'!D336/10000</f>
        <v>0.2419</v>
      </c>
      <c r="D50" s="158">
        <f>+'[1]6.EXPORTACION VARIETAL'!D348/10000</f>
        <v>0.50009999999999999</v>
      </c>
      <c r="E50" s="158">
        <f>+'[1]6.EXPORTACION VARIETAL'!C360/10000</f>
        <v>1.7483</v>
      </c>
      <c r="F50" s="158">
        <f>+'[1]6.EXPORTACION VARIETAL'!D372/10000</f>
        <v>0.77600000000000002</v>
      </c>
      <c r="G50" s="158">
        <f>+'[1]6.EXPORTACION VARIETAL'!D384/10000</f>
        <v>0.3543</v>
      </c>
      <c r="H50" s="158">
        <f>+'[1]6.EXPORTACION VARIETAL'!D396/10000</f>
        <v>0.25749099999999997</v>
      </c>
      <c r="I50" s="158">
        <f>+'[1]6.EXPORTACION VARIETAL'!D408/10000</f>
        <v>0.29899999999999999</v>
      </c>
      <c r="J50" s="214">
        <f>+'[1]6.EXPORTACION VARIETAL'!D420/10000</f>
        <v>0.1221</v>
      </c>
      <c r="K50" s="210"/>
      <c r="L50" s="7"/>
      <c r="M50" s="2"/>
      <c r="N50" s="42" t="s">
        <v>5</v>
      </c>
      <c r="O50" s="6">
        <f>+SUM('[1]6.EXPORTACION VARIETAL'!D313:D324)/10000</f>
        <v>2.3478429999999997</v>
      </c>
      <c r="P50" s="6">
        <f t="shared" ref="P50:W50" si="90">+SUM(C43:C50)+SUM(B51:B54)</f>
        <v>2.2970479999999998</v>
      </c>
      <c r="Q50" s="6">
        <f t="shared" si="90"/>
        <v>2.3483999999999998</v>
      </c>
      <c r="R50" s="6">
        <f t="shared" si="90"/>
        <v>13.383500000000002</v>
      </c>
      <c r="S50" s="6">
        <f t="shared" si="90"/>
        <v>10.426399999999999</v>
      </c>
      <c r="T50" s="6">
        <f t="shared" si="90"/>
        <v>5.7363999999999997</v>
      </c>
      <c r="U50" s="6">
        <f t="shared" si="90"/>
        <v>4.1299700000000001</v>
      </c>
      <c r="V50" s="6">
        <f t="shared" si="90"/>
        <v>2.333021</v>
      </c>
      <c r="W50" s="67">
        <f t="shared" si="90"/>
        <v>1.4312</v>
      </c>
      <c r="X50" s="37"/>
      <c r="Y50" s="78"/>
      <c r="Z50" s="7"/>
    </row>
    <row r="51" spans="1:26" x14ac:dyDescent="0.25">
      <c r="A51" s="42" t="s">
        <v>6</v>
      </c>
      <c r="B51" s="213">
        <f>+'[1]6.EXPORTACION VARIETAL'!D325/10000</f>
        <v>0.21508899999999997</v>
      </c>
      <c r="C51" s="158">
        <f>+'[1]6.EXPORTACION VARIETAL'!D337/10000</f>
        <v>0.22389999999999999</v>
      </c>
      <c r="D51" s="158">
        <f>+'[1]6.EXPORTACION VARIETAL'!D349/10000</f>
        <v>0.26119999999999999</v>
      </c>
      <c r="E51" s="158">
        <f>+'[1]6.EXPORTACION VARIETAL'!C361/10000</f>
        <v>1.4416</v>
      </c>
      <c r="F51" s="158">
        <f>+'[1]6.EXPORTACION VARIETAL'!D373/10000</f>
        <v>0.44059999999999999</v>
      </c>
      <c r="G51" s="158">
        <f>+'[1]6.EXPORTACION VARIETAL'!D385/10000</f>
        <v>0.30359999999999998</v>
      </c>
      <c r="H51" s="158">
        <f>+'[1]6.EXPORTACION VARIETAL'!D397/10000</f>
        <v>0.21808000000000002</v>
      </c>
      <c r="I51" s="158">
        <f>+'[1]6.EXPORTACION VARIETAL'!D409/10000</f>
        <v>0.15290000000000001</v>
      </c>
      <c r="J51" s="214">
        <f>+'[1]6.EXPORTACION VARIETAL'!D421/10000</f>
        <v>0.17780000000000001</v>
      </c>
      <c r="K51" s="210"/>
      <c r="L51" s="7"/>
      <c r="M51" s="2"/>
      <c r="N51" s="42" t="s">
        <v>6</v>
      </c>
      <c r="O51" s="6">
        <f>+SUM('[1]6.EXPORTACION VARIETAL'!D314:D325)/10000</f>
        <v>2.3213409999999994</v>
      </c>
      <c r="P51" s="6">
        <f t="shared" ref="P51:W51" si="91">+SUM(C43:C51)+SUM(B52:B54)</f>
        <v>2.3058589999999999</v>
      </c>
      <c r="Q51" s="6">
        <f t="shared" si="91"/>
        <v>2.3856999999999999</v>
      </c>
      <c r="R51" s="6">
        <f t="shared" si="91"/>
        <v>14.5639</v>
      </c>
      <c r="S51" s="6">
        <f t="shared" si="91"/>
        <v>9.4253999999999998</v>
      </c>
      <c r="T51" s="6">
        <f t="shared" si="91"/>
        <v>5.5993999999999993</v>
      </c>
      <c r="U51" s="6">
        <f t="shared" si="91"/>
        <v>4.0444499999999994</v>
      </c>
      <c r="V51" s="6">
        <f t="shared" si="91"/>
        <v>2.2678409999999998</v>
      </c>
      <c r="W51" s="67">
        <f t="shared" si="91"/>
        <v>1.4561000000000002</v>
      </c>
      <c r="X51" s="37"/>
      <c r="Y51" s="78"/>
      <c r="Z51" s="7"/>
    </row>
    <row r="52" spans="1:26" x14ac:dyDescent="0.25">
      <c r="A52" s="42" t="s">
        <v>7</v>
      </c>
      <c r="B52" s="213">
        <f>+'[1]6.EXPORTACION VARIETAL'!D326/10000</f>
        <v>0.33435900000000002</v>
      </c>
      <c r="C52" s="158">
        <f>+'[1]6.EXPORTACION VARIETAL'!D338/10000</f>
        <v>0.19309999999999999</v>
      </c>
      <c r="D52" s="158">
        <f>+'[1]6.EXPORTACION VARIETAL'!D350/10000</f>
        <v>0.49120000000000003</v>
      </c>
      <c r="E52" s="158">
        <f>+'[1]6.EXPORTACION VARIETAL'!C362/10000</f>
        <v>1.5782</v>
      </c>
      <c r="F52" s="158">
        <f>+'[1]6.EXPORTACION VARIETAL'!D374/10000</f>
        <v>0.67789999999999995</v>
      </c>
      <c r="G52" s="158">
        <f>+'[1]6.EXPORTACION VARIETAL'!D386/10000</f>
        <v>0.44090000000000001</v>
      </c>
      <c r="H52" s="158">
        <f>+'[1]6.EXPORTACION VARIETAL'!D398/10000</f>
        <v>0.215141</v>
      </c>
      <c r="I52" s="158">
        <f>+'[1]6.EXPORTACION VARIETAL'!D410/10000</f>
        <v>0.1598</v>
      </c>
      <c r="J52" s="214">
        <f>+'[1]6.EXPORTACION VARIETAL'!D422/10000</f>
        <v>0.21129999999999999</v>
      </c>
      <c r="K52" s="210"/>
      <c r="L52" s="7"/>
      <c r="M52" s="2"/>
      <c r="N52" s="42" t="s">
        <v>7</v>
      </c>
      <c r="O52" s="6">
        <f>+SUM('[1]6.EXPORTACION VARIETAL'!D315:D326)/10000</f>
        <v>2.5037959999999999</v>
      </c>
      <c r="P52" s="6">
        <f t="shared" ref="P52:W52" si="92">+SUM(C43:C52)+SUM(B53:B54)</f>
        <v>2.1646000000000001</v>
      </c>
      <c r="Q52" s="6">
        <f t="shared" si="92"/>
        <v>2.6837999999999997</v>
      </c>
      <c r="R52" s="6">
        <f t="shared" si="92"/>
        <v>15.650900000000002</v>
      </c>
      <c r="S52" s="6">
        <f t="shared" si="92"/>
        <v>8.5251000000000001</v>
      </c>
      <c r="T52" s="6">
        <f t="shared" si="92"/>
        <v>5.3623999999999992</v>
      </c>
      <c r="U52" s="6">
        <f t="shared" si="92"/>
        <v>3.8186910000000003</v>
      </c>
      <c r="V52" s="6">
        <f t="shared" si="92"/>
        <v>2.2124999999999999</v>
      </c>
      <c r="W52" s="67">
        <f t="shared" si="92"/>
        <v>1.5076000000000001</v>
      </c>
      <c r="X52" s="37"/>
      <c r="Y52" s="78"/>
      <c r="Z52" s="7"/>
    </row>
    <row r="53" spans="1:26" x14ac:dyDescent="0.25">
      <c r="A53" s="42" t="s">
        <v>8</v>
      </c>
      <c r="B53" s="213">
        <f>+'[1]6.EXPORTACION VARIETAL'!D327/10000</f>
        <v>0.1032</v>
      </c>
      <c r="C53" s="158">
        <f>+'[1]6.EXPORTACION VARIETAL'!D339/10000</f>
        <v>0.1056</v>
      </c>
      <c r="D53" s="158">
        <f>+'[1]6.EXPORTACION VARIETAL'!D351/10000</f>
        <v>0.22220000000000001</v>
      </c>
      <c r="E53" s="158">
        <f>+'[1]6.EXPORTACION VARIETAL'!C363/10000</f>
        <v>1.2081999999999999</v>
      </c>
      <c r="F53" s="158">
        <f>+'[1]6.EXPORTACION VARIETAL'!D375/10000</f>
        <v>0.38390000000000002</v>
      </c>
      <c r="G53" s="158">
        <f>+'[1]6.EXPORTACION VARIETAL'!D387/10000</f>
        <v>0.33329999999999999</v>
      </c>
      <c r="H53" s="158">
        <f>+'[1]6.EXPORTACION VARIETAL'!D399/10000</f>
        <v>0.2276</v>
      </c>
      <c r="I53" s="158">
        <f>+'[1]6.EXPORTACION VARIETAL'!D411/10000</f>
        <v>0.10489999999999999</v>
      </c>
      <c r="J53" s="214">
        <f>+'[1]6.EXPORTACION VARIETAL'!D423/10000</f>
        <v>0.26840000000000003</v>
      </c>
      <c r="K53" s="210"/>
      <c r="L53" s="7"/>
      <c r="M53" s="2"/>
      <c r="N53" s="42" t="s">
        <v>8</v>
      </c>
      <c r="O53" s="6">
        <f>+SUM('[1]6.EXPORTACION VARIETAL'!D316:D327)/10000</f>
        <v>2.4479700000000002</v>
      </c>
      <c r="P53" s="6">
        <f t="shared" ref="P53:W53" si="93">+SUM(C43:C53)+SUM(B54)</f>
        <v>2.1669999999999998</v>
      </c>
      <c r="Q53" s="6">
        <f t="shared" si="93"/>
        <v>2.8003999999999998</v>
      </c>
      <c r="R53" s="6">
        <f t="shared" si="93"/>
        <v>16.636900000000001</v>
      </c>
      <c r="S53" s="6">
        <f t="shared" si="93"/>
        <v>7.7007999999999992</v>
      </c>
      <c r="T53" s="6">
        <f t="shared" si="93"/>
        <v>5.3117999999999999</v>
      </c>
      <c r="U53" s="6">
        <f t="shared" si="93"/>
        <v>3.7129909999999997</v>
      </c>
      <c r="V53" s="6">
        <f t="shared" si="93"/>
        <v>2.0897999999999999</v>
      </c>
      <c r="W53" s="67">
        <f t="shared" si="93"/>
        <v>1.6711</v>
      </c>
      <c r="X53" s="37"/>
      <c r="Y53" s="78"/>
      <c r="Z53" s="7"/>
    </row>
    <row r="54" spans="1:26" x14ac:dyDescent="0.25">
      <c r="A54" s="42" t="s">
        <v>9</v>
      </c>
      <c r="B54" s="213">
        <f>+'[1]6.EXPORTACION VARIETAL'!D328/10000</f>
        <v>0.21060000000000001</v>
      </c>
      <c r="C54" s="158">
        <f>+'[1]6.EXPORTACION VARIETAL'!D340/10000</f>
        <v>0.13439999999999999</v>
      </c>
      <c r="D54" s="158">
        <f>+'[1]6.EXPORTACION VARIETAL'!D352/10000</f>
        <v>0.72219999999999995</v>
      </c>
      <c r="E54" s="158">
        <f>+'[1]6.EXPORTACION VARIETAL'!C364/10000</f>
        <v>1.4132</v>
      </c>
      <c r="F54" s="158">
        <f>+'[1]6.EXPORTACION VARIETAL'!D376/10000</f>
        <v>0.6653</v>
      </c>
      <c r="G54" s="158">
        <f>+'[1]6.EXPORTACION VARIETAL'!D388/10000</f>
        <v>0.65839999999999999</v>
      </c>
      <c r="H54" s="158">
        <f>+'[1]6.EXPORTACION VARIETAL'!D400/10000</f>
        <v>0.26019999999999999</v>
      </c>
      <c r="I54" s="158">
        <f>+'[1]6.EXPORTACION VARIETAL'!D412/10000</f>
        <v>9.3399999999999997E-2</v>
      </c>
      <c r="J54" s="214">
        <f>+'[1]6.EXPORTACION VARIETAL'!D424/10000</f>
        <v>7.0000000000000007E-2</v>
      </c>
      <c r="K54" s="210"/>
      <c r="L54" s="7"/>
      <c r="M54" s="2"/>
      <c r="N54" s="42" t="s">
        <v>9</v>
      </c>
      <c r="O54" s="6">
        <f>+SUM('[1]6.EXPORTACION VARIETAL'!D317:D328)/10000</f>
        <v>2.5175810000000003</v>
      </c>
      <c r="P54" s="6">
        <f t="shared" ref="P54:W54" si="94">+SUM(C43:C54)</f>
        <v>2.0907999999999998</v>
      </c>
      <c r="Q54" s="6">
        <f t="shared" si="94"/>
        <v>3.3881999999999999</v>
      </c>
      <c r="R54" s="6">
        <f t="shared" si="94"/>
        <v>17.327900000000003</v>
      </c>
      <c r="S54" s="6">
        <f t="shared" si="94"/>
        <v>6.9528999999999996</v>
      </c>
      <c r="T54" s="6">
        <f t="shared" si="94"/>
        <v>5.3048999999999999</v>
      </c>
      <c r="U54" s="6">
        <f t="shared" si="94"/>
        <v>3.3147909999999996</v>
      </c>
      <c r="V54" s="6">
        <f t="shared" si="94"/>
        <v>1.9229999999999998</v>
      </c>
      <c r="W54" s="67">
        <f t="shared" si="94"/>
        <v>1.6477000000000002</v>
      </c>
      <c r="X54" s="37"/>
      <c r="Y54" s="78"/>
      <c r="Z54" s="7"/>
    </row>
    <row r="55" spans="1:26" ht="25.5" x14ac:dyDescent="0.25">
      <c r="A55" s="53" t="s">
        <v>13</v>
      </c>
      <c r="B55" s="215">
        <f>SUM(B43:B54)</f>
        <v>2.5175810000000003</v>
      </c>
      <c r="C55" s="159">
        <f t="shared" ref="C55:G55" si="95">SUM(C43:C54)</f>
        <v>2.0907999999999998</v>
      </c>
      <c r="D55" s="159">
        <f t="shared" si="95"/>
        <v>3.3881999999999999</v>
      </c>
      <c r="E55" s="159">
        <f t="shared" si="95"/>
        <v>17.327900000000003</v>
      </c>
      <c r="F55" s="159">
        <f t="shared" si="95"/>
        <v>6.9528999999999996</v>
      </c>
      <c r="G55" s="159">
        <f t="shared" si="95"/>
        <v>5.3048999999999999</v>
      </c>
      <c r="H55" s="159">
        <f t="shared" ref="H55" si="96">SUM(H43:H54)</f>
        <v>3.3147909999999996</v>
      </c>
      <c r="I55" s="159">
        <f t="shared" ref="I55:J55" si="97">SUM(I43:I54)</f>
        <v>1.9229999999999998</v>
      </c>
      <c r="J55" s="216">
        <f t="shared" si="97"/>
        <v>1.6477000000000002</v>
      </c>
      <c r="K55" s="216"/>
      <c r="L55" s="56"/>
      <c r="M55" s="3"/>
      <c r="N55" s="43" t="s">
        <v>14</v>
      </c>
      <c r="O55" s="46">
        <f>+AVERAGE(O43:O54)</f>
        <v>2.424919416666667</v>
      </c>
      <c r="P55" s="46">
        <f>+AVERAGE(P43:P54)</f>
        <v>2.3044913333333334</v>
      </c>
      <c r="Q55" s="46">
        <f t="shared" ref="Q55:W55" si="98">+AVERAGE(Q43:Q54)</f>
        <v>2.3429666666666669</v>
      </c>
      <c r="R55" s="46">
        <f t="shared" si="98"/>
        <v>11.165108333333334</v>
      </c>
      <c r="S55" s="46">
        <f t="shared" si="98"/>
        <v>11.788699999999999</v>
      </c>
      <c r="T55" s="46">
        <f t="shared" si="98"/>
        <v>6.2171666666666674</v>
      </c>
      <c r="U55" s="226">
        <f t="shared" si="98"/>
        <v>4.2798924166666668</v>
      </c>
      <c r="V55" s="226">
        <f t="shared" si="98"/>
        <v>2.4746569166666665</v>
      </c>
      <c r="W55" s="220">
        <f t="shared" si="98"/>
        <v>1.6664750000000002</v>
      </c>
      <c r="X55" s="220">
        <f t="shared" ref="X55" si="99">+AVERAGE(X43:X54)</f>
        <v>1.524</v>
      </c>
      <c r="Y55" s="79">
        <f>+X55/W55-1</f>
        <v>-8.54948319056692E-2</v>
      </c>
      <c r="Z55" s="75">
        <f>+POWER(X55/S55,0.2)-1</f>
        <v>-0.33579244641870298</v>
      </c>
    </row>
    <row r="56" spans="1:26" ht="25.5" x14ac:dyDescent="0.25">
      <c r="A56" s="57" t="s">
        <v>15</v>
      </c>
      <c r="B56" s="195">
        <f>+B55/B$163</f>
        <v>1.1561786770064798E-2</v>
      </c>
      <c r="C56" s="58">
        <f t="shared" ref="C56:G56" si="100">+C55/C$163</f>
        <v>1.0671484861476897E-2</v>
      </c>
      <c r="D56" s="58">
        <f t="shared" si="100"/>
        <v>1.7479932540110415E-2</v>
      </c>
      <c r="E56" s="58">
        <f t="shared" si="100"/>
        <v>8.1535615101491932E-2</v>
      </c>
      <c r="F56" s="58">
        <f t="shared" si="100"/>
        <v>2.6796030446093067E-2</v>
      </c>
      <c r="G56" s="58">
        <f t="shared" si="100"/>
        <v>1.9817548106557285E-2</v>
      </c>
      <c r="H56" s="58">
        <f t="shared" ref="H56" si="101">+H55/H$163</f>
        <v>1.4339595135045107E-2</v>
      </c>
      <c r="I56" s="58">
        <f t="shared" ref="I56:J56" si="102">+I55/I$163</f>
        <v>1.0665859100839789E-2</v>
      </c>
      <c r="J56" s="189">
        <f t="shared" si="102"/>
        <v>9.0012428128542384E-3</v>
      </c>
      <c r="K56" s="188"/>
      <c r="L56" s="59"/>
      <c r="M56" s="3"/>
      <c r="N56" s="44" t="s">
        <v>15</v>
      </c>
      <c r="O56" s="48">
        <f>+O55/O$163</f>
        <v>1.1221906347583618E-2</v>
      </c>
      <c r="P56" s="48">
        <f t="shared" ref="P56:W56" si="103">+P55/P$163</f>
        <v>1.1180440068441677E-2</v>
      </c>
      <c r="Q56" s="48">
        <f t="shared" si="103"/>
        <v>1.2221945799185393E-2</v>
      </c>
      <c r="R56" s="48">
        <f t="shared" si="103"/>
        <v>5.4370070731131578E-2</v>
      </c>
      <c r="S56" s="48">
        <f t="shared" si="103"/>
        <v>4.9917794872191147E-2</v>
      </c>
      <c r="T56" s="48">
        <f t="shared" si="103"/>
        <v>2.3391718254425872E-2</v>
      </c>
      <c r="U56" s="58">
        <f t="shared" si="103"/>
        <v>1.6908707933511024E-2</v>
      </c>
      <c r="V56" s="58">
        <f t="shared" si="103"/>
        <v>1.2340689223725785E-2</v>
      </c>
      <c r="W56" s="189">
        <f t="shared" si="103"/>
        <v>9.2898431336423757E-3</v>
      </c>
      <c r="X56" s="189">
        <f t="shared" ref="X56" si="104">+X55/X$163</f>
        <v>8.4645505290344078E-3</v>
      </c>
      <c r="Y56" s="72"/>
      <c r="Z56" s="76"/>
    </row>
    <row r="57" spans="1:26" ht="26.25" thickBot="1" x14ac:dyDescent="0.3">
      <c r="A57" s="60" t="s">
        <v>12</v>
      </c>
      <c r="B57" s="196"/>
      <c r="C57" s="62">
        <f>+C55/B55-1</f>
        <v>-0.16952026568360679</v>
      </c>
      <c r="D57" s="62">
        <f t="shared" ref="D57:J57" si="105">+D55/C55-1</f>
        <v>0.62052802754926351</v>
      </c>
      <c r="E57" s="62">
        <f t="shared" si="105"/>
        <v>4.1141904255947122</v>
      </c>
      <c r="F57" s="62">
        <f t="shared" si="105"/>
        <v>-0.59874537595438582</v>
      </c>
      <c r="G57" s="62">
        <f t="shared" si="105"/>
        <v>-0.23702340030778524</v>
      </c>
      <c r="H57" s="62">
        <f t="shared" si="105"/>
        <v>-0.37514543158212221</v>
      </c>
      <c r="I57" s="62">
        <f t="shared" si="105"/>
        <v>-0.41987292713175584</v>
      </c>
      <c r="J57" s="190">
        <f t="shared" si="105"/>
        <v>-0.14316172646905856</v>
      </c>
      <c r="K57" s="187"/>
      <c r="L57" s="63"/>
      <c r="M57" s="2"/>
      <c r="N57" s="45" t="s">
        <v>12</v>
      </c>
      <c r="O57" s="49"/>
      <c r="P57" s="50">
        <f>+P55/O55-1</f>
        <v>-4.966271559608193E-2</v>
      </c>
      <c r="Q57" s="50">
        <f t="shared" ref="Q57:S57" si="106">+Q55/P55-1</f>
        <v>1.6695803007287013E-2</v>
      </c>
      <c r="R57" s="50">
        <f t="shared" si="106"/>
        <v>3.7653722488582853</v>
      </c>
      <c r="S57" s="50">
        <f t="shared" si="106"/>
        <v>5.5851824097840286E-2</v>
      </c>
      <c r="T57" s="50">
        <f t="shared" ref="T57" si="107">+T55/S55-1</f>
        <v>-0.47261643212002447</v>
      </c>
      <c r="U57" s="62">
        <f t="shared" ref="U57" si="108">+U55/T55-1</f>
        <v>-0.31160082299010805</v>
      </c>
      <c r="V57" s="62">
        <f t="shared" ref="V57" si="109">+V55/U55-1</f>
        <v>-0.42179459767962635</v>
      </c>
      <c r="W57" s="190">
        <f t="shared" ref="W57:X57" si="110">+W55/V55-1</f>
        <v>-0.32658341898774312</v>
      </c>
      <c r="X57" s="190">
        <f t="shared" si="110"/>
        <v>-8.54948319056692E-2</v>
      </c>
      <c r="Y57" s="73"/>
      <c r="Z57" s="52"/>
    </row>
    <row r="58" spans="1:26" ht="15.75" thickBot="1" x14ac:dyDescent="0.3"/>
    <row r="59" spans="1:26" ht="15.75" thickBot="1" x14ac:dyDescent="0.3">
      <c r="A59" s="323" t="s">
        <v>54</v>
      </c>
      <c r="B59" s="324"/>
      <c r="C59" s="324"/>
      <c r="D59" s="324"/>
      <c r="E59" s="324"/>
      <c r="F59" s="324"/>
      <c r="G59" s="324"/>
      <c r="H59" s="324"/>
      <c r="I59" s="324"/>
      <c r="J59" s="324"/>
      <c r="K59" s="324"/>
      <c r="L59" s="325"/>
      <c r="M59" s="2"/>
      <c r="N59" s="323" t="s">
        <v>55</v>
      </c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5"/>
    </row>
    <row r="60" spans="1:26" ht="38.25" x14ac:dyDescent="0.25">
      <c r="A60" s="38"/>
      <c r="B60" s="191">
        <v>2016</v>
      </c>
      <c r="C60" s="39">
        <f>+B60+1</f>
        <v>2017</v>
      </c>
      <c r="D60" s="39">
        <f t="shared" ref="D60:G60" si="111">+C60+1</f>
        <v>2018</v>
      </c>
      <c r="E60" s="39">
        <f t="shared" si="111"/>
        <v>2019</v>
      </c>
      <c r="F60" s="39">
        <f t="shared" si="111"/>
        <v>2020</v>
      </c>
      <c r="G60" s="39">
        <f t="shared" si="111"/>
        <v>2021</v>
      </c>
      <c r="H60" s="39">
        <v>2022</v>
      </c>
      <c r="I60" s="39">
        <v>2023</v>
      </c>
      <c r="J60" s="192">
        <v>2024</v>
      </c>
      <c r="K60" s="40">
        <v>2025</v>
      </c>
      <c r="L60" s="41" t="s">
        <v>16</v>
      </c>
      <c r="M60" s="2"/>
      <c r="N60" s="65"/>
      <c r="O60" s="64">
        <v>2016</v>
      </c>
      <c r="P60" s="64">
        <f>+O60+1</f>
        <v>2017</v>
      </c>
      <c r="Q60" s="64">
        <f t="shared" ref="Q60:T60" si="112">+P60+1</f>
        <v>2018</v>
      </c>
      <c r="R60" s="64">
        <f t="shared" si="112"/>
        <v>2019</v>
      </c>
      <c r="S60" s="64">
        <f t="shared" si="112"/>
        <v>2020</v>
      </c>
      <c r="T60" s="64">
        <f t="shared" si="112"/>
        <v>2021</v>
      </c>
      <c r="U60" s="39">
        <v>2022</v>
      </c>
      <c r="V60" s="39">
        <v>2023</v>
      </c>
      <c r="W60" s="192">
        <v>2024</v>
      </c>
      <c r="X60" s="192">
        <v>2025</v>
      </c>
      <c r="Y60" s="77" t="s">
        <v>16</v>
      </c>
      <c r="Z60" s="74" t="s">
        <v>21</v>
      </c>
    </row>
    <row r="61" spans="1:26" x14ac:dyDescent="0.25">
      <c r="A61" s="42" t="s">
        <v>10</v>
      </c>
      <c r="B61" s="213">
        <f>+'[1]6.EXPORTACION VARIETAL'!E317/10000</f>
        <v>0.36461900000000003</v>
      </c>
      <c r="C61" s="158">
        <f>+'[1]6.EXPORTACION VARIETAL'!E317/10000</f>
        <v>0.36461900000000003</v>
      </c>
      <c r="D61" s="158">
        <f>+'[1]6.EXPORTACION VARIETAL'!E341/10000</f>
        <v>0.1641</v>
      </c>
      <c r="E61" s="158">
        <f>+'[1]6.EXPORTACION VARIETAL'!E353/10000</f>
        <v>0.46289999999999998</v>
      </c>
      <c r="F61" s="158">
        <f>+'[1]6.EXPORTACION VARIETAL'!E365/10000</f>
        <v>0.82930000000000004</v>
      </c>
      <c r="G61" s="158">
        <f>+'[1]6.EXPORTACION VARIETAL'!E377/10000</f>
        <v>0.86960000000000004</v>
      </c>
      <c r="H61" s="158">
        <f>+'[1]6.EXPORTACION VARIETAL'!E389/10000</f>
        <v>0.1804</v>
      </c>
      <c r="I61" s="158">
        <f>+'[1]6.EXPORTACION VARIETAL'!E401/10000</f>
        <v>0.1386</v>
      </c>
      <c r="J61" s="214">
        <f>+'[1]6.EXPORTACION VARIETAL'!E413/10000</f>
        <v>9.4700000000000006E-2</v>
      </c>
      <c r="K61" s="210">
        <f>+'[1]6.EXPORTACION VARIETAL'!E425/10000</f>
        <v>0.1236</v>
      </c>
      <c r="L61" s="7">
        <f>+K61/J61-1</f>
        <v>0.30517423442449831</v>
      </c>
      <c r="M61" s="2"/>
      <c r="N61" s="42" t="s">
        <v>10</v>
      </c>
      <c r="O61" s="6">
        <f>+SUM('[1]6.EXPORTACION VARIETAL'!E306:E317)/10000</f>
        <v>4.4661850000000003</v>
      </c>
      <c r="P61" s="6">
        <f t="shared" ref="P61:X61" si="113">+SUM(C61)+SUM(B62:B72)</f>
        <v>3.9852229999999995</v>
      </c>
      <c r="Q61" s="6">
        <f t="shared" si="113"/>
        <v>3.7847039999999992</v>
      </c>
      <c r="R61" s="6">
        <f t="shared" si="113"/>
        <v>4.0251000000000001</v>
      </c>
      <c r="S61" s="6">
        <f t="shared" si="113"/>
        <v>6.5857000000000001</v>
      </c>
      <c r="T61" s="6">
        <f t="shared" si="113"/>
        <v>8.4357000000000006</v>
      </c>
      <c r="U61" s="6">
        <f t="shared" si="113"/>
        <v>5.3573999999999993</v>
      </c>
      <c r="V61" s="6">
        <f t="shared" si="113"/>
        <v>2.0381209999999998</v>
      </c>
      <c r="W61" s="67">
        <f t="shared" si="113"/>
        <v>1.4171000000000002</v>
      </c>
      <c r="X61" s="37">
        <f t="shared" si="113"/>
        <v>1.6525999999999998</v>
      </c>
      <c r="Y61" s="78">
        <f t="shared" ref="Y61:Y62" si="114">+X61/W61-1</f>
        <v>0.1661844612236254</v>
      </c>
      <c r="Z61" s="7">
        <f t="shared" ref="Z61:Z62" si="115">+POWER(X61/S61,0.2)-1</f>
        <v>-0.24157409052873835</v>
      </c>
    </row>
    <row r="62" spans="1:26" x14ac:dyDescent="0.25">
      <c r="A62" s="42" t="s">
        <v>11</v>
      </c>
      <c r="B62" s="213">
        <f>+'[1]6.EXPORTACION VARIETAL'!E318/10000</f>
        <v>0.47260799999999997</v>
      </c>
      <c r="C62" s="158">
        <f>+'[1]6.EXPORTACION VARIETAL'!E318/10000</f>
        <v>0.47260799999999997</v>
      </c>
      <c r="D62" s="158">
        <f>+'[1]6.EXPORTACION VARIETAL'!E342/10000</f>
        <v>0.2271</v>
      </c>
      <c r="E62" s="158">
        <f>+'[1]6.EXPORTACION VARIETAL'!E354/10000</f>
        <v>0.57410000000000005</v>
      </c>
      <c r="F62" s="158">
        <f>+'[1]6.EXPORTACION VARIETAL'!E366/10000</f>
        <v>0.41610000000000003</v>
      </c>
      <c r="G62" s="158">
        <f>+'[1]6.EXPORTACION VARIETAL'!E378/10000</f>
        <v>0.39460000000000001</v>
      </c>
      <c r="H62" s="158">
        <f>+'[1]6.EXPORTACION VARIETAL'!E390/10000</f>
        <v>0.19220000000000001</v>
      </c>
      <c r="I62" s="158">
        <f>+'[1]6.EXPORTACION VARIETAL'!E402/10000</f>
        <v>0.105</v>
      </c>
      <c r="J62" s="214">
        <f>+'[1]6.EXPORTACION VARIETAL'!E414/10000</f>
        <v>0.16539999999999999</v>
      </c>
      <c r="K62" s="210">
        <f>+'[1]6.EXPORTACION VARIETAL'!E426/10000</f>
        <v>9.0999999999999998E-2</v>
      </c>
      <c r="L62" s="7">
        <f>+K62/J62-1</f>
        <v>-0.44981862152357921</v>
      </c>
      <c r="M62" s="2"/>
      <c r="N62" s="42" t="s">
        <v>11</v>
      </c>
      <c r="O62" s="6">
        <f>+SUM('[1]6.EXPORTACION VARIETAL'!E307:E318)/10000</f>
        <v>4.5836930000000011</v>
      </c>
      <c r="P62" s="6">
        <f t="shared" ref="P62:X62" si="116">+SUM(C61:C62)+SUM(B63:B72)</f>
        <v>3.9852229999999995</v>
      </c>
      <c r="Q62" s="6">
        <f t="shared" si="116"/>
        <v>3.5391959999999996</v>
      </c>
      <c r="R62" s="6">
        <f t="shared" si="116"/>
        <v>4.3720999999999997</v>
      </c>
      <c r="S62" s="6">
        <f t="shared" si="116"/>
        <v>6.4277000000000006</v>
      </c>
      <c r="T62" s="6">
        <f t="shared" si="116"/>
        <v>8.414200000000001</v>
      </c>
      <c r="U62" s="6">
        <f t="shared" si="116"/>
        <v>5.1549999999999994</v>
      </c>
      <c r="V62" s="6">
        <f t="shared" si="116"/>
        <v>1.9509209999999999</v>
      </c>
      <c r="W62" s="67">
        <f t="shared" si="116"/>
        <v>1.4775000000000003</v>
      </c>
      <c r="X62" s="37">
        <f t="shared" si="116"/>
        <v>1.5782000000000003</v>
      </c>
      <c r="Y62" s="78">
        <f t="shared" si="114"/>
        <v>6.8155668358714117E-2</v>
      </c>
      <c r="Z62" s="7">
        <f t="shared" si="115"/>
        <v>-0.2448707586397465</v>
      </c>
    </row>
    <row r="63" spans="1:26" x14ac:dyDescent="0.25">
      <c r="A63" s="42" t="s">
        <v>0</v>
      </c>
      <c r="B63" s="213">
        <f>+'[1]6.EXPORTACION VARIETAL'!E319/10000</f>
        <v>0.39641500000000002</v>
      </c>
      <c r="C63" s="158">
        <f>+'[1]6.EXPORTACION VARIETAL'!E319/10000</f>
        <v>0.39641500000000002</v>
      </c>
      <c r="D63" s="158">
        <f>+'[1]6.EXPORTACION VARIETAL'!E343/10000</f>
        <v>0.1638</v>
      </c>
      <c r="E63" s="158">
        <f>+'[1]6.EXPORTACION VARIETAL'!E355/10000</f>
        <v>0.4017</v>
      </c>
      <c r="F63" s="158">
        <f>+'[1]6.EXPORTACION VARIETAL'!E367/10000</f>
        <v>0.67569999999999997</v>
      </c>
      <c r="G63" s="158">
        <f>+'[1]6.EXPORTACION VARIETAL'!E379/10000</f>
        <v>0.66759999999999997</v>
      </c>
      <c r="H63" s="158">
        <f>+'[1]6.EXPORTACION VARIETAL'!E391/10000</f>
        <v>9.6070000000000003E-2</v>
      </c>
      <c r="I63" s="158">
        <f>+'[1]6.EXPORTACION VARIETAL'!E403/10000</f>
        <v>0.16</v>
      </c>
      <c r="J63" s="214">
        <f>+'[1]6.EXPORTACION VARIETAL'!E415/10000</f>
        <v>8.1000000000000003E-2</v>
      </c>
      <c r="K63" s="210">
        <f>+'[1]6.EXPORTACION VARIETAL'!E427/10000</f>
        <v>0.1018</v>
      </c>
      <c r="L63" s="7">
        <f>+K63/J63-1</f>
        <v>0.2567901234567902</v>
      </c>
      <c r="M63" s="2"/>
      <c r="N63" s="42" t="s">
        <v>0</v>
      </c>
      <c r="O63" s="6">
        <f>+SUM('[1]6.EXPORTACION VARIETAL'!E308:E319)/10000</f>
        <v>4.612108000000001</v>
      </c>
      <c r="P63" s="6">
        <f t="shared" ref="P63:W63" si="117">+SUM(C61:C63)+SUM(B64:B72)</f>
        <v>3.9852229999999995</v>
      </c>
      <c r="Q63" s="6">
        <f t="shared" si="117"/>
        <v>3.3065809999999995</v>
      </c>
      <c r="R63" s="6">
        <f t="shared" si="117"/>
        <v>4.6100000000000003</v>
      </c>
      <c r="S63" s="6">
        <f t="shared" si="117"/>
        <v>6.7017000000000007</v>
      </c>
      <c r="T63" s="6">
        <f t="shared" si="117"/>
        <v>8.4060999999999986</v>
      </c>
      <c r="U63" s="6">
        <f t="shared" si="117"/>
        <v>4.5834699999999993</v>
      </c>
      <c r="V63" s="6">
        <f t="shared" si="117"/>
        <v>2.0148509999999997</v>
      </c>
      <c r="W63" s="67">
        <f t="shared" si="117"/>
        <v>1.3985000000000001</v>
      </c>
      <c r="X63" s="37">
        <f t="shared" ref="X63" si="118">+SUM(K61:K63)+SUM(J64:J72)</f>
        <v>1.599</v>
      </c>
      <c r="Y63" s="78">
        <f>+X63/W63-1</f>
        <v>0.14336789417232731</v>
      </c>
      <c r="Z63" s="7">
        <f>+POWER(X63/S63,0.2)-1</f>
        <v>-0.24918542237900576</v>
      </c>
    </row>
    <row r="64" spans="1:26" x14ac:dyDescent="0.25">
      <c r="A64" s="42" t="s">
        <v>1</v>
      </c>
      <c r="B64" s="213">
        <f>+'[1]6.EXPORTACION VARIETAL'!E320/10000</f>
        <v>0.35247399999999995</v>
      </c>
      <c r="C64" s="158">
        <f>+'[1]6.EXPORTACION VARIETAL'!E320/10000</f>
        <v>0.35247399999999995</v>
      </c>
      <c r="D64" s="158">
        <f>+'[1]6.EXPORTACION VARIETAL'!E344/10000</f>
        <v>0.19800000000000001</v>
      </c>
      <c r="E64" s="158">
        <f>+'[1]6.EXPORTACION VARIETAL'!E356/10000</f>
        <v>0.77380000000000004</v>
      </c>
      <c r="F64" s="158">
        <f>+'[1]6.EXPORTACION VARIETAL'!E368/10000</f>
        <v>0.81779999999999997</v>
      </c>
      <c r="G64" s="158">
        <f>+'[1]6.EXPORTACION VARIETAL'!E380/10000</f>
        <v>0.76570000000000005</v>
      </c>
      <c r="H64" s="158">
        <f>+'[1]6.EXPORTACION VARIETAL'!E392/10000</f>
        <v>0.16080999999999998</v>
      </c>
      <c r="I64" s="158">
        <f>+'[1]6.EXPORTACION VARIETAL'!E404/10000</f>
        <v>0.1234</v>
      </c>
      <c r="J64" s="214">
        <f>+'[1]6.EXPORTACION VARIETAL'!E416/10000</f>
        <v>0.1255</v>
      </c>
      <c r="K64" s="210">
        <f>+'[1]6.EXPORTACION VARIETAL'!E428/10000</f>
        <v>4.4999999999999998E-2</v>
      </c>
      <c r="L64" s="7">
        <f>+K64/J64-1</f>
        <v>-0.64143426294820727</v>
      </c>
      <c r="M64" s="2"/>
      <c r="N64" s="42" t="s">
        <v>1</v>
      </c>
      <c r="O64" s="6">
        <f>+SUM('[1]6.EXPORTACION VARIETAL'!E309:E320)/10000</f>
        <v>4.435582000000001</v>
      </c>
      <c r="P64" s="6">
        <f t="shared" ref="P64:W64" si="119">+SUM(C61:C64)+SUM(B65:B72)</f>
        <v>3.9852229999999995</v>
      </c>
      <c r="Q64" s="6">
        <f t="shared" si="119"/>
        <v>3.152107</v>
      </c>
      <c r="R64" s="6">
        <f t="shared" si="119"/>
        <v>5.1858000000000004</v>
      </c>
      <c r="S64" s="6">
        <f t="shared" si="119"/>
        <v>6.7457000000000003</v>
      </c>
      <c r="T64" s="6">
        <f t="shared" si="119"/>
        <v>8.3539999999999992</v>
      </c>
      <c r="U64" s="6">
        <f t="shared" si="119"/>
        <v>3.9785799999999996</v>
      </c>
      <c r="V64" s="6">
        <f t="shared" si="119"/>
        <v>1.977441</v>
      </c>
      <c r="W64" s="67">
        <f t="shared" si="119"/>
        <v>1.4006000000000003</v>
      </c>
      <c r="X64" s="37">
        <f t="shared" ref="X64" si="120">+SUM(K61:K64)+SUM(J65:J72)</f>
        <v>1.5185</v>
      </c>
      <c r="Y64" s="78">
        <f>+X64/W64-1</f>
        <v>8.4178209338854559E-2</v>
      </c>
      <c r="Z64" s="7">
        <f>+POWER(X64/S64,0.2)-1</f>
        <v>-0.25787415804281943</v>
      </c>
    </row>
    <row r="65" spans="1:26" x14ac:dyDescent="0.25">
      <c r="A65" s="42" t="s">
        <v>2</v>
      </c>
      <c r="B65" s="213">
        <f>+'[1]6.EXPORTACION VARIETAL'!E321/10000</f>
        <v>0.37041199999999996</v>
      </c>
      <c r="C65" s="158">
        <f>+'[1]6.EXPORTACION VARIETAL'!E321/10000</f>
        <v>0.37041199999999996</v>
      </c>
      <c r="D65" s="158">
        <f>+'[1]6.EXPORTACION VARIETAL'!E345/10000</f>
        <v>0.18129999999999999</v>
      </c>
      <c r="E65" s="158">
        <f>+'[1]6.EXPORTACION VARIETAL'!E357/10000</f>
        <v>0.62549999999999994</v>
      </c>
      <c r="F65" s="158">
        <f>+'[1]6.EXPORTACION VARIETAL'!E369/10000</f>
        <v>1.0846</v>
      </c>
      <c r="G65" s="158">
        <f>+'[1]6.EXPORTACION VARIETAL'!E381/10000</f>
        <v>0.4325</v>
      </c>
      <c r="H65" s="158">
        <f>+'[1]6.EXPORTACION VARIETAL'!E393/10000</f>
        <v>8.5294000000000009E-2</v>
      </c>
      <c r="I65" s="158">
        <f>+'[1]6.EXPORTACION VARIETAL'!E405/10000</f>
        <v>0.15010000000000001</v>
      </c>
      <c r="J65" s="214">
        <f>+'[1]6.EXPORTACION VARIETAL'!E417/10000</f>
        <v>0.1295</v>
      </c>
      <c r="K65" s="210"/>
      <c r="L65" s="7"/>
      <c r="M65" s="2"/>
      <c r="N65" s="42" t="s">
        <v>2</v>
      </c>
      <c r="O65" s="6">
        <f>+SUM('[1]6.EXPORTACION VARIETAL'!E310:E321)/10000</f>
        <v>4.5683500000000015</v>
      </c>
      <c r="P65" s="6">
        <f t="shared" ref="P65:W65" si="121">+SUM(C61:C65)+SUM(B66:B72)</f>
        <v>3.9852229999999995</v>
      </c>
      <c r="Q65" s="6">
        <f t="shared" si="121"/>
        <v>2.9629949999999998</v>
      </c>
      <c r="R65" s="6">
        <f t="shared" si="121"/>
        <v>5.6300000000000008</v>
      </c>
      <c r="S65" s="6">
        <f t="shared" si="121"/>
        <v>7.2048000000000005</v>
      </c>
      <c r="T65" s="6">
        <f t="shared" si="121"/>
        <v>7.7019000000000002</v>
      </c>
      <c r="U65" s="6">
        <f t="shared" si="121"/>
        <v>3.6313740000000001</v>
      </c>
      <c r="V65" s="6">
        <f t="shared" si="121"/>
        <v>2.0422469999999997</v>
      </c>
      <c r="W65" s="67">
        <f t="shared" si="121"/>
        <v>1.3800000000000001</v>
      </c>
      <c r="X65" s="37"/>
      <c r="Y65" s="78"/>
      <c r="Z65" s="7"/>
    </row>
    <row r="66" spans="1:26" x14ac:dyDescent="0.25">
      <c r="A66" s="42" t="s">
        <v>3</v>
      </c>
      <c r="B66" s="213">
        <f>+'[1]6.EXPORTACION VARIETAL'!E322/10000</f>
        <v>0.32368600000000003</v>
      </c>
      <c r="C66" s="158">
        <f>+'[1]6.EXPORTACION VARIETAL'!E322/10000</f>
        <v>0.32368600000000003</v>
      </c>
      <c r="D66" s="158">
        <f>+'[1]6.EXPORTACION VARIETAL'!E346/10000</f>
        <v>0.1804</v>
      </c>
      <c r="E66" s="158">
        <f>+'[1]6.EXPORTACION VARIETAL'!E358/10000</f>
        <v>0.25219999999999998</v>
      </c>
      <c r="F66" s="158">
        <f>+'[1]6.EXPORTACION VARIETAL'!E370/10000</f>
        <v>0.34789999999999999</v>
      </c>
      <c r="G66" s="158">
        <f>+'[1]6.EXPORTACION VARIETAL'!E382/10000</f>
        <v>0.49559999999999998</v>
      </c>
      <c r="H66" s="158">
        <f>+'[1]6.EXPORTACION VARIETAL'!E394/10000</f>
        <v>0.212945</v>
      </c>
      <c r="I66" s="158">
        <f>+'[1]6.EXPORTACION VARIETAL'!E406/10000</f>
        <v>0.1449</v>
      </c>
      <c r="J66" s="214">
        <f>+'[1]6.EXPORTACION VARIETAL'!E418/10000</f>
        <v>0.1187</v>
      </c>
      <c r="K66" s="210"/>
      <c r="L66" s="7"/>
      <c r="M66" s="2"/>
      <c r="N66" s="42" t="s">
        <v>3</v>
      </c>
      <c r="O66" s="6">
        <f>+SUM('[1]6.EXPORTACION VARIETAL'!E311:E322)/10000</f>
        <v>4.2809650000000019</v>
      </c>
      <c r="P66" s="6">
        <f t="shared" ref="P66:W66" si="122">+SUM(C61:C66)+SUM(B67:B72)</f>
        <v>3.9852230000000004</v>
      </c>
      <c r="Q66" s="6">
        <f t="shared" si="122"/>
        <v>2.8197090000000005</v>
      </c>
      <c r="R66" s="6">
        <f t="shared" si="122"/>
        <v>5.7018000000000004</v>
      </c>
      <c r="S66" s="6">
        <f t="shared" si="122"/>
        <v>7.3005000000000004</v>
      </c>
      <c r="T66" s="6">
        <f t="shared" si="122"/>
        <v>7.8496000000000006</v>
      </c>
      <c r="U66" s="6">
        <f t="shared" si="122"/>
        <v>3.348719</v>
      </c>
      <c r="V66" s="6">
        <f t="shared" si="122"/>
        <v>1.974202</v>
      </c>
      <c r="W66" s="67">
        <f t="shared" si="122"/>
        <v>1.3538000000000001</v>
      </c>
      <c r="X66" s="37"/>
      <c r="Y66" s="78"/>
      <c r="Z66" s="7"/>
    </row>
    <row r="67" spans="1:26" x14ac:dyDescent="0.25">
      <c r="A67" s="42" t="s">
        <v>4</v>
      </c>
      <c r="B67" s="213">
        <f>+'[1]6.EXPORTACION VARIETAL'!E323/10000</f>
        <v>0.31797600000000004</v>
      </c>
      <c r="C67" s="158">
        <f>+'[1]6.EXPORTACION VARIETAL'!E323/10000</f>
        <v>0.31797600000000004</v>
      </c>
      <c r="D67" s="158">
        <f>+'[1]6.EXPORTACION VARIETAL'!E347/10000</f>
        <v>0.57210000000000005</v>
      </c>
      <c r="E67" s="158">
        <f>+'[1]6.EXPORTACION VARIETAL'!E359/10000</f>
        <v>0.5474</v>
      </c>
      <c r="F67" s="158">
        <f>+'[1]6.EXPORTACION VARIETAL'!E371/10000</f>
        <v>0.307</v>
      </c>
      <c r="G67" s="158">
        <f>+'[1]6.EXPORTACION VARIETAL'!E383/10000</f>
        <v>0.72629999999999995</v>
      </c>
      <c r="H67" s="158">
        <f>+'[1]6.EXPORTACION VARIETAL'!E395/10000</f>
        <v>0.12280899999999999</v>
      </c>
      <c r="I67" s="158">
        <f>+'[1]6.EXPORTACION VARIETAL'!E407/10000</f>
        <v>6.8000000000000005E-2</v>
      </c>
      <c r="J67" s="214">
        <f>+'[1]6.EXPORTACION VARIETAL'!E419/10000</f>
        <v>0.1215</v>
      </c>
      <c r="K67" s="210"/>
      <c r="L67" s="7"/>
      <c r="M67" s="2"/>
      <c r="N67" s="42" t="s">
        <v>4</v>
      </c>
      <c r="O67" s="6">
        <f>+SUM('[1]6.EXPORTACION VARIETAL'!E312:E323)/10000</f>
        <v>4.084284000000002</v>
      </c>
      <c r="P67" s="6">
        <f t="shared" ref="P67:W67" si="123">+SUM(C61:C67)+SUM(B68:B72)</f>
        <v>3.985223</v>
      </c>
      <c r="Q67" s="6">
        <f t="shared" si="123"/>
        <v>3.0738330000000005</v>
      </c>
      <c r="R67" s="6">
        <f t="shared" si="123"/>
        <v>5.6771000000000011</v>
      </c>
      <c r="S67" s="6">
        <f t="shared" si="123"/>
        <v>7.0601000000000003</v>
      </c>
      <c r="T67" s="6">
        <f t="shared" si="123"/>
        <v>8.2688999999999986</v>
      </c>
      <c r="U67" s="6">
        <f t="shared" si="123"/>
        <v>2.745228</v>
      </c>
      <c r="V67" s="6">
        <f t="shared" si="123"/>
        <v>1.9193929999999999</v>
      </c>
      <c r="W67" s="67">
        <f t="shared" si="123"/>
        <v>1.4073000000000002</v>
      </c>
      <c r="X67" s="37"/>
      <c r="Y67" s="78"/>
      <c r="Z67" s="7"/>
    </row>
    <row r="68" spans="1:26" x14ac:dyDescent="0.25">
      <c r="A68" s="42" t="s">
        <v>5</v>
      </c>
      <c r="B68" s="213">
        <f>+'[1]6.EXPORTACION VARIETAL'!E324/10000</f>
        <v>0.34420500000000004</v>
      </c>
      <c r="C68" s="158">
        <f>+'[1]6.EXPORTACION VARIETAL'!E324/10000</f>
        <v>0.34420500000000004</v>
      </c>
      <c r="D68" s="158">
        <f>+'[1]6.EXPORTACION VARIETAL'!E348/10000</f>
        <v>0.6643</v>
      </c>
      <c r="E68" s="158">
        <f>+'[1]6.EXPORTACION VARIETAL'!E360/10000</f>
        <v>0.29549999999999998</v>
      </c>
      <c r="F68" s="158">
        <f>+'[1]6.EXPORTACION VARIETAL'!E372/10000</f>
        <v>1.216</v>
      </c>
      <c r="G68" s="158">
        <f>+'[1]6.EXPORTACION VARIETAL'!E384/10000</f>
        <v>0.41489999999999999</v>
      </c>
      <c r="H68" s="158">
        <f>+'[1]6.EXPORTACION VARIETAL'!E396/10000</f>
        <v>0.25366300000000003</v>
      </c>
      <c r="I68" s="158">
        <f>+'[1]6.EXPORTACION VARIETAL'!E408/10000</f>
        <v>0.13020000000000001</v>
      </c>
      <c r="J68" s="214">
        <f>+'[1]6.EXPORTACION VARIETAL'!E420/10000</f>
        <v>0.1331</v>
      </c>
      <c r="K68" s="210"/>
      <c r="L68" s="7"/>
      <c r="M68" s="2"/>
      <c r="N68" s="42" t="s">
        <v>5</v>
      </c>
      <c r="O68" s="6">
        <f>+SUM('[1]6.EXPORTACION VARIETAL'!E313:E324)/10000</f>
        <v>4.1320810000000012</v>
      </c>
      <c r="P68" s="6">
        <f t="shared" ref="P68:W68" si="124">+SUM(C61:C68)+SUM(B69:B72)</f>
        <v>3.985223</v>
      </c>
      <c r="Q68" s="6">
        <f t="shared" si="124"/>
        <v>3.3939280000000003</v>
      </c>
      <c r="R68" s="6">
        <f t="shared" si="124"/>
        <v>5.3083000000000009</v>
      </c>
      <c r="S68" s="6">
        <f t="shared" si="124"/>
        <v>7.9806000000000008</v>
      </c>
      <c r="T68" s="6">
        <f t="shared" si="124"/>
        <v>7.4678000000000004</v>
      </c>
      <c r="U68" s="6">
        <f t="shared" si="124"/>
        <v>2.5839910000000001</v>
      </c>
      <c r="V68" s="6">
        <f t="shared" si="124"/>
        <v>1.7959299999999998</v>
      </c>
      <c r="W68" s="67">
        <f t="shared" si="124"/>
        <v>1.4102000000000001</v>
      </c>
      <c r="X68" s="37"/>
      <c r="Y68" s="78"/>
      <c r="Z68" s="7"/>
    </row>
    <row r="69" spans="1:26" x14ac:dyDescent="0.25">
      <c r="A69" s="42" t="s">
        <v>6</v>
      </c>
      <c r="B69" s="213">
        <f>+'[1]6.EXPORTACION VARIETAL'!E325/10000</f>
        <v>0.33649299999999999</v>
      </c>
      <c r="C69" s="158">
        <f>+'[1]6.EXPORTACION VARIETAL'!E325/10000</f>
        <v>0.33649299999999999</v>
      </c>
      <c r="D69" s="158">
        <f>+'[1]6.EXPORTACION VARIETAL'!E349/10000</f>
        <v>0.2034</v>
      </c>
      <c r="E69" s="158">
        <f>+'[1]6.EXPORTACION VARIETAL'!E361/10000</f>
        <v>0.22739999999999999</v>
      </c>
      <c r="F69" s="158">
        <f>+'[1]6.EXPORTACION VARIETAL'!E373/10000</f>
        <v>0.43959999999999999</v>
      </c>
      <c r="G69" s="158">
        <f>+'[1]6.EXPORTACION VARIETAL'!E385/10000</f>
        <v>0.31119999999999998</v>
      </c>
      <c r="H69" s="158">
        <f>+'[1]6.EXPORTACION VARIETAL'!E397/10000</f>
        <v>0.159083</v>
      </c>
      <c r="I69" s="158">
        <f>+'[1]6.EXPORTACION VARIETAL'!E409/10000</f>
        <v>7.5300000000000006E-2</v>
      </c>
      <c r="J69" s="214">
        <f>+'[1]6.EXPORTACION VARIETAL'!E421/10000</f>
        <v>0.13200000000000001</v>
      </c>
      <c r="K69" s="210"/>
      <c r="L69" s="7"/>
      <c r="M69" s="2"/>
      <c r="N69" s="42" t="s">
        <v>6</v>
      </c>
      <c r="O69" s="6">
        <f>+SUM('[1]6.EXPORTACION VARIETAL'!E314:E325)/10000</f>
        <v>4.0751070000000018</v>
      </c>
      <c r="P69" s="6">
        <f t="shared" ref="P69:W69" si="125">+SUM(C61:C69)+SUM(B70:B72)</f>
        <v>3.9852229999999995</v>
      </c>
      <c r="Q69" s="6">
        <f t="shared" si="125"/>
        <v>3.2608350000000002</v>
      </c>
      <c r="R69" s="6">
        <f t="shared" si="125"/>
        <v>5.3323000000000009</v>
      </c>
      <c r="S69" s="6">
        <f t="shared" si="125"/>
        <v>8.1928000000000001</v>
      </c>
      <c r="T69" s="6">
        <f t="shared" si="125"/>
        <v>7.3394000000000004</v>
      </c>
      <c r="U69" s="6">
        <f t="shared" si="125"/>
        <v>2.4318740000000001</v>
      </c>
      <c r="V69" s="6">
        <f t="shared" si="125"/>
        <v>1.7121469999999999</v>
      </c>
      <c r="W69" s="67">
        <f t="shared" si="125"/>
        <v>1.4668999999999999</v>
      </c>
      <c r="X69" s="37"/>
      <c r="Y69" s="78"/>
      <c r="Z69" s="7"/>
    </row>
    <row r="70" spans="1:26" x14ac:dyDescent="0.25">
      <c r="A70" s="42" t="s">
        <v>7</v>
      </c>
      <c r="B70" s="213">
        <f>+'[1]6.EXPORTACION VARIETAL'!E326/10000</f>
        <v>0.315635</v>
      </c>
      <c r="C70" s="158">
        <f>+'[1]6.EXPORTACION VARIETAL'!E326/10000</f>
        <v>0.315635</v>
      </c>
      <c r="D70" s="158">
        <f>+'[1]6.EXPORTACION VARIETAL'!E350/10000</f>
        <v>0.19839999999999999</v>
      </c>
      <c r="E70" s="158">
        <f>+'[1]6.EXPORTACION VARIETAL'!E362/10000</f>
        <v>0.52239999999999998</v>
      </c>
      <c r="F70" s="158">
        <f>+'[1]6.EXPORTACION VARIETAL'!E374/10000</f>
        <v>0.7218</v>
      </c>
      <c r="G70" s="158">
        <f>+'[1]6.EXPORTACION VARIETAL'!E386/10000</f>
        <v>0.21290000000000001</v>
      </c>
      <c r="H70" s="158">
        <f>+'[1]6.EXPORTACION VARIETAL'!E398/10000</f>
        <v>0.27664699999999998</v>
      </c>
      <c r="I70" s="158">
        <f>+'[1]6.EXPORTACION VARIETAL'!E410/10000</f>
        <v>9.64E-2</v>
      </c>
      <c r="J70" s="214">
        <f>+'[1]6.EXPORTACION VARIETAL'!E422/10000</f>
        <v>0.1797</v>
      </c>
      <c r="K70" s="210"/>
      <c r="L70" s="7"/>
      <c r="M70" s="2"/>
      <c r="N70" s="42" t="s">
        <v>7</v>
      </c>
      <c r="O70" s="6">
        <f>+SUM('[1]6.EXPORTACION VARIETAL'!E315:E326)/10000</f>
        <v>4.0801650000000018</v>
      </c>
      <c r="P70" s="6">
        <f t="shared" ref="P70:W70" si="126">+SUM(C61:C70)+SUM(B71:B72)</f>
        <v>3.9852229999999995</v>
      </c>
      <c r="Q70" s="6">
        <f t="shared" si="126"/>
        <v>3.1435999999999997</v>
      </c>
      <c r="R70" s="6">
        <f t="shared" si="126"/>
        <v>5.6563000000000008</v>
      </c>
      <c r="S70" s="6">
        <f t="shared" si="126"/>
        <v>8.3922000000000008</v>
      </c>
      <c r="T70" s="6">
        <f t="shared" si="126"/>
        <v>6.8305000000000007</v>
      </c>
      <c r="U70" s="6">
        <f t="shared" si="126"/>
        <v>2.4956209999999999</v>
      </c>
      <c r="V70" s="6">
        <f t="shared" si="126"/>
        <v>1.5318999999999998</v>
      </c>
      <c r="W70" s="67">
        <f t="shared" si="126"/>
        <v>1.5501999999999998</v>
      </c>
      <c r="X70" s="37"/>
      <c r="Y70" s="78"/>
      <c r="Z70" s="7"/>
    </row>
    <row r="71" spans="1:26" x14ac:dyDescent="0.25">
      <c r="A71" s="42" t="s">
        <v>8</v>
      </c>
      <c r="B71" s="213">
        <f>+'[1]6.EXPORTACION VARIETAL'!E327/10000</f>
        <v>0.15359999999999999</v>
      </c>
      <c r="C71" s="158">
        <f>+'[1]6.EXPORTACION VARIETAL'!E327/10000</f>
        <v>0.15359999999999999</v>
      </c>
      <c r="D71" s="158">
        <f>+'[1]6.EXPORTACION VARIETAL'!E351/10000</f>
        <v>0.38009999999999999</v>
      </c>
      <c r="E71" s="158">
        <f>+'[1]6.EXPORTACION VARIETAL'!E363/10000</f>
        <v>0.35549999999999998</v>
      </c>
      <c r="F71" s="158">
        <f>+'[1]6.EXPORTACION VARIETAL'!E375/10000</f>
        <v>0.93689999999999996</v>
      </c>
      <c r="G71" s="158">
        <f>+'[1]6.EXPORTACION VARIETAL'!E387/10000</f>
        <v>0.49940000000000001</v>
      </c>
      <c r="H71" s="158">
        <f>+'[1]6.EXPORTACION VARIETAL'!E399/10000</f>
        <v>0.14940000000000001</v>
      </c>
      <c r="I71" s="158">
        <f>+'[1]6.EXPORTACION VARIETAL'!E411/10000</f>
        <v>0.13220000000000001</v>
      </c>
      <c r="J71" s="214">
        <f>+'[1]6.EXPORTACION VARIETAL'!E423/10000</f>
        <v>0.20960000000000001</v>
      </c>
      <c r="K71" s="210"/>
      <c r="L71" s="7"/>
      <c r="M71" s="2"/>
      <c r="N71" s="42" t="s">
        <v>8</v>
      </c>
      <c r="O71" s="6">
        <f>+SUM('[1]6.EXPORTACION VARIETAL'!E316:E327)/10000</f>
        <v>3.9755010000000008</v>
      </c>
      <c r="P71" s="6">
        <f t="shared" ref="P71:W71" si="127">+SUM(C61:C71)+SUM(B72)</f>
        <v>3.9852229999999995</v>
      </c>
      <c r="Q71" s="6">
        <f t="shared" si="127"/>
        <v>3.3700999999999999</v>
      </c>
      <c r="R71" s="6">
        <f t="shared" si="127"/>
        <v>5.6317000000000013</v>
      </c>
      <c r="S71" s="6">
        <f t="shared" si="127"/>
        <v>8.9735999999999994</v>
      </c>
      <c r="T71" s="6">
        <f t="shared" si="127"/>
        <v>6.3930000000000007</v>
      </c>
      <c r="U71" s="6">
        <f t="shared" si="127"/>
        <v>2.1456209999999998</v>
      </c>
      <c r="V71" s="6">
        <f t="shared" si="127"/>
        <v>1.5146999999999999</v>
      </c>
      <c r="W71" s="67">
        <f t="shared" si="127"/>
        <v>1.6275999999999999</v>
      </c>
      <c r="X71" s="37"/>
      <c r="Y71" s="78"/>
      <c r="Z71" s="7"/>
    </row>
    <row r="72" spans="1:26" x14ac:dyDescent="0.25">
      <c r="A72" s="42" t="s">
        <v>9</v>
      </c>
      <c r="B72" s="213">
        <f>+'[1]6.EXPORTACION VARIETAL'!E328/10000</f>
        <v>0.23710000000000001</v>
      </c>
      <c r="C72" s="158">
        <f>+'[1]6.EXPORTACION VARIETAL'!E328/10000</f>
        <v>0.23710000000000001</v>
      </c>
      <c r="D72" s="158">
        <f>+'[1]6.EXPORTACION VARIETAL'!E352/10000</f>
        <v>0.59330000000000005</v>
      </c>
      <c r="E72" s="158">
        <f>+'[1]6.EXPORTACION VARIETAL'!E364/10000</f>
        <v>1.1809000000000001</v>
      </c>
      <c r="F72" s="158">
        <f>+'[1]6.EXPORTACION VARIETAL'!E376/10000</f>
        <v>0.60270000000000001</v>
      </c>
      <c r="G72" s="158">
        <f>+'[1]6.EXPORTACION VARIETAL'!E388/10000</f>
        <v>0.25629999999999997</v>
      </c>
      <c r="H72" s="158">
        <f>+'[1]6.EXPORTACION VARIETAL'!E400/10000</f>
        <v>0.19059999999999999</v>
      </c>
      <c r="I72" s="158">
        <f>+'[1]6.EXPORTACION VARIETAL'!E412/10000</f>
        <v>0.13689999999999999</v>
      </c>
      <c r="J72" s="214">
        <f>+'[1]6.EXPORTACION VARIETAL'!E424/10000</f>
        <v>0.13300000000000001</v>
      </c>
      <c r="K72" s="210"/>
      <c r="L72" s="7"/>
      <c r="M72" s="2"/>
      <c r="N72" s="42" t="s">
        <v>9</v>
      </c>
      <c r="O72" s="6">
        <f>+SUM('[1]6.EXPORTACION VARIETAL'!E317:E328)/10000</f>
        <v>3.9852229999999995</v>
      </c>
      <c r="P72" s="6">
        <f t="shared" ref="P72:W72" si="128">+SUM(C61:C72)</f>
        <v>3.9852229999999995</v>
      </c>
      <c r="Q72" s="6">
        <f t="shared" si="128"/>
        <v>3.7263000000000002</v>
      </c>
      <c r="R72" s="6">
        <f t="shared" si="128"/>
        <v>6.2193000000000014</v>
      </c>
      <c r="S72" s="6">
        <f t="shared" si="128"/>
        <v>8.3954000000000004</v>
      </c>
      <c r="T72" s="6">
        <f t="shared" si="128"/>
        <v>6.0465999999999998</v>
      </c>
      <c r="U72" s="6">
        <f t="shared" si="128"/>
        <v>2.0799209999999997</v>
      </c>
      <c r="V72" s="6">
        <f t="shared" si="128"/>
        <v>1.4610000000000001</v>
      </c>
      <c r="W72" s="67">
        <f t="shared" si="128"/>
        <v>1.6236999999999999</v>
      </c>
      <c r="X72" s="37"/>
      <c r="Y72" s="78"/>
      <c r="Z72" s="7"/>
    </row>
    <row r="73" spans="1:26" ht="25.5" x14ac:dyDescent="0.25">
      <c r="A73" s="53" t="s">
        <v>13</v>
      </c>
      <c r="B73" s="215">
        <f>SUM(B61:B72)</f>
        <v>3.9852229999999995</v>
      </c>
      <c r="C73" s="159">
        <f t="shared" ref="C73:G73" si="129">SUM(C61:C72)</f>
        <v>3.9852229999999995</v>
      </c>
      <c r="D73" s="159">
        <f t="shared" si="129"/>
        <v>3.7263000000000002</v>
      </c>
      <c r="E73" s="159">
        <f t="shared" si="129"/>
        <v>6.2193000000000014</v>
      </c>
      <c r="F73" s="159">
        <f t="shared" si="129"/>
        <v>8.3954000000000004</v>
      </c>
      <c r="G73" s="159">
        <f t="shared" si="129"/>
        <v>6.0465999999999998</v>
      </c>
      <c r="H73" s="159">
        <f t="shared" ref="H73:I73" si="130">SUM(H61:H72)</f>
        <v>2.0799209999999997</v>
      </c>
      <c r="I73" s="159">
        <f t="shared" si="130"/>
        <v>1.4610000000000001</v>
      </c>
      <c r="J73" s="216">
        <f t="shared" ref="J73" si="131">SUM(J61:J72)</f>
        <v>1.6236999999999999</v>
      </c>
      <c r="K73" s="216"/>
      <c r="L73" s="56"/>
      <c r="M73" s="3"/>
      <c r="N73" s="43" t="s">
        <v>14</v>
      </c>
      <c r="O73" s="46">
        <f t="shared" ref="O73" si="132">+AVERAGE(O61:O72)</f>
        <v>4.2732703333333344</v>
      </c>
      <c r="P73" s="46">
        <f>+AVERAGE(P61:P72)</f>
        <v>3.9852229999999995</v>
      </c>
      <c r="Q73" s="46">
        <f t="shared" ref="Q73:W73" si="133">+AVERAGE(Q61:Q72)</f>
        <v>3.2944906666666665</v>
      </c>
      <c r="R73" s="46">
        <f t="shared" si="133"/>
        <v>5.2791500000000013</v>
      </c>
      <c r="S73" s="46">
        <f t="shared" si="133"/>
        <v>7.4967333333333341</v>
      </c>
      <c r="T73" s="46">
        <f t="shared" si="133"/>
        <v>7.6256416666666667</v>
      </c>
      <c r="U73" s="226">
        <f t="shared" si="133"/>
        <v>3.3780665833333328</v>
      </c>
      <c r="V73" s="226">
        <f t="shared" si="133"/>
        <v>1.8277377499999998</v>
      </c>
      <c r="W73" s="220">
        <f t="shared" si="133"/>
        <v>1.4594500000000001</v>
      </c>
      <c r="X73" s="220">
        <f t="shared" ref="X73" si="134">+AVERAGE(X61:X72)</f>
        <v>1.587075</v>
      </c>
      <c r="Y73" s="79">
        <f>+X73/W73-1</f>
        <v>8.7447326047483509E-2</v>
      </c>
      <c r="Z73" s="75">
        <f>+POWER(X73/S73,0.2)-1</f>
        <v>-0.26693062343039009</v>
      </c>
    </row>
    <row r="74" spans="1:26" ht="25.5" x14ac:dyDescent="0.25">
      <c r="A74" s="57" t="s">
        <v>15</v>
      </c>
      <c r="B74" s="195">
        <f>+B73/B$163</f>
        <v>1.8301813747862702E-2</v>
      </c>
      <c r="C74" s="58">
        <f t="shared" ref="C74" si="135">+C73/C$163</f>
        <v>2.0340657601927273E-2</v>
      </c>
      <c r="D74" s="58">
        <f t="shared" ref="D74" si="136">+D73/D$163</f>
        <v>1.9224211269763723E-2</v>
      </c>
      <c r="E74" s="58">
        <f t="shared" ref="E74" si="137">+E73/E$163</f>
        <v>2.9264622429764069E-2</v>
      </c>
      <c r="F74" s="58">
        <f t="shared" ref="F74:G74" si="138">+F73/F$163</f>
        <v>3.2355332883707483E-2</v>
      </c>
      <c r="G74" s="58">
        <f t="shared" si="138"/>
        <v>2.2588321435108912E-2</v>
      </c>
      <c r="H74" s="58">
        <f t="shared" ref="H74:I74" si="139">+H73/H$163</f>
        <v>8.9976185686754164E-3</v>
      </c>
      <c r="I74" s="58">
        <f t="shared" si="139"/>
        <v>8.1033906117144745E-3</v>
      </c>
      <c r="J74" s="189">
        <f t="shared" ref="J74" si="140">+J73/J$163</f>
        <v>8.8701328853744155E-3</v>
      </c>
      <c r="K74" s="188"/>
      <c r="L74" s="59"/>
      <c r="M74" s="3"/>
      <c r="N74" s="44" t="s">
        <v>15</v>
      </c>
      <c r="O74" s="48">
        <f>+O73/O$163</f>
        <v>1.9775601262862902E-2</v>
      </c>
      <c r="P74" s="48">
        <f t="shared" ref="P74" si="141">+P73/P$163</f>
        <v>1.9334655881055748E-2</v>
      </c>
      <c r="Q74" s="48">
        <f t="shared" ref="Q74" si="142">+Q73/Q$163</f>
        <v>1.718551396260673E-2</v>
      </c>
      <c r="R74" s="48">
        <f t="shared" ref="R74" si="143">+R73/R$163</f>
        <v>2.5707565957361511E-2</v>
      </c>
      <c r="S74" s="48">
        <f t="shared" ref="S74:W74" si="144">+S73/S$163</f>
        <v>3.1743991851930338E-2</v>
      </c>
      <c r="T74" s="48">
        <f t="shared" si="144"/>
        <v>2.8691021318801788E-2</v>
      </c>
      <c r="U74" s="58">
        <f t="shared" si="144"/>
        <v>1.334583575397975E-2</v>
      </c>
      <c r="V74" s="58">
        <f t="shared" si="144"/>
        <v>9.1146143949537295E-3</v>
      </c>
      <c r="W74" s="189">
        <f t="shared" si="144"/>
        <v>8.1357725506799473E-3</v>
      </c>
      <c r="X74" s="189">
        <f t="shared" ref="X74" si="145">+X73/X$163</f>
        <v>8.8148796134299746E-3</v>
      </c>
      <c r="Y74" s="72"/>
      <c r="Z74" s="76"/>
    </row>
    <row r="75" spans="1:26" ht="26.25" thickBot="1" x14ac:dyDescent="0.3">
      <c r="A75" s="60" t="s">
        <v>12</v>
      </c>
      <c r="B75" s="196"/>
      <c r="C75" s="62">
        <f>+C73/B73-1</f>
        <v>0</v>
      </c>
      <c r="D75" s="62">
        <f t="shared" ref="D75:J75" si="146">+D73/C73-1</f>
        <v>-6.4970768260646738E-2</v>
      </c>
      <c r="E75" s="62">
        <f t="shared" si="146"/>
        <v>0.66902825859431636</v>
      </c>
      <c r="F75" s="62">
        <f t="shared" si="146"/>
        <v>0.3498946826813305</v>
      </c>
      <c r="G75" s="62">
        <f t="shared" si="146"/>
        <v>-0.27977225623555768</v>
      </c>
      <c r="H75" s="62">
        <f t="shared" si="146"/>
        <v>-0.65601809281248968</v>
      </c>
      <c r="I75" s="62">
        <f t="shared" si="146"/>
        <v>-0.29756947499448283</v>
      </c>
      <c r="J75" s="190">
        <f t="shared" si="146"/>
        <v>0.11136208076659804</v>
      </c>
      <c r="K75" s="187"/>
      <c r="L75" s="63"/>
      <c r="M75" s="2"/>
      <c r="N75" s="45" t="s">
        <v>12</v>
      </c>
      <c r="O75" s="49"/>
      <c r="P75" s="50">
        <f>+P73/O73-1</f>
        <v>-6.7406765981183669E-2</v>
      </c>
      <c r="Q75" s="50">
        <f t="shared" ref="Q75:S75" si="147">+Q73/P73-1</f>
        <v>-0.17332338324187457</v>
      </c>
      <c r="R75" s="50">
        <f t="shared" si="147"/>
        <v>0.60241765242012169</v>
      </c>
      <c r="S75" s="50">
        <f t="shared" si="147"/>
        <v>0.42006446744898929</v>
      </c>
      <c r="T75" s="50">
        <f t="shared" ref="T75" si="148">+T73/S73-1</f>
        <v>1.7195267271967296E-2</v>
      </c>
      <c r="U75" s="62">
        <f t="shared" ref="U75" si="149">+U73/T73-1</f>
        <v>-0.55701215307564289</v>
      </c>
      <c r="V75" s="62">
        <f t="shared" ref="V75" si="150">+V73/U73-1</f>
        <v>-0.45893969082265229</v>
      </c>
      <c r="W75" s="190">
        <f t="shared" ref="W75:X75" si="151">+W73/V73-1</f>
        <v>-0.20149923040107898</v>
      </c>
      <c r="X75" s="190">
        <f t="shared" si="151"/>
        <v>8.7447326047483509E-2</v>
      </c>
      <c r="Y75" s="73"/>
      <c r="Z75" s="52"/>
    </row>
    <row r="76" spans="1:26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6" ht="15.75" thickBot="1" x14ac:dyDescent="0.3">
      <c r="A77" s="323" t="s">
        <v>56</v>
      </c>
      <c r="B77" s="324"/>
      <c r="C77" s="324"/>
      <c r="D77" s="324"/>
      <c r="E77" s="324"/>
      <c r="F77" s="324"/>
      <c r="G77" s="324"/>
      <c r="H77" s="324"/>
      <c r="I77" s="324"/>
      <c r="J77" s="324"/>
      <c r="K77" s="324"/>
      <c r="L77" s="325"/>
      <c r="M77" s="2"/>
      <c r="N77" s="323" t="s">
        <v>57</v>
      </c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5"/>
    </row>
    <row r="78" spans="1:26" ht="38.25" x14ac:dyDescent="0.25">
      <c r="A78" s="38"/>
      <c r="B78" s="191">
        <v>2016</v>
      </c>
      <c r="C78" s="39">
        <f>+B78+1</f>
        <v>2017</v>
      </c>
      <c r="D78" s="39">
        <f t="shared" ref="D78:G78" si="152">+C78+1</f>
        <v>2018</v>
      </c>
      <c r="E78" s="39">
        <f t="shared" si="152"/>
        <v>2019</v>
      </c>
      <c r="F78" s="39">
        <f t="shared" si="152"/>
        <v>2020</v>
      </c>
      <c r="G78" s="39">
        <f t="shared" si="152"/>
        <v>2021</v>
      </c>
      <c r="H78" s="39">
        <v>2022</v>
      </c>
      <c r="I78" s="39">
        <v>2023</v>
      </c>
      <c r="J78" s="192">
        <v>2024</v>
      </c>
      <c r="K78" s="40">
        <v>2025</v>
      </c>
      <c r="L78" s="41" t="s">
        <v>16</v>
      </c>
      <c r="M78" s="2"/>
      <c r="N78" s="65"/>
      <c r="O78" s="64">
        <v>2016</v>
      </c>
      <c r="P78" s="64">
        <f>+O78+1</f>
        <v>2017</v>
      </c>
      <c r="Q78" s="64">
        <f t="shared" ref="Q78:T78" si="153">+P78+1</f>
        <v>2018</v>
      </c>
      <c r="R78" s="64">
        <f t="shared" si="153"/>
        <v>2019</v>
      </c>
      <c r="S78" s="64">
        <f t="shared" si="153"/>
        <v>2020</v>
      </c>
      <c r="T78" s="64">
        <f t="shared" si="153"/>
        <v>2021</v>
      </c>
      <c r="U78" s="39">
        <v>2022</v>
      </c>
      <c r="V78" s="39">
        <v>2023</v>
      </c>
      <c r="W78" s="192">
        <v>2024</v>
      </c>
      <c r="X78" s="192">
        <v>2025</v>
      </c>
      <c r="Y78" s="77" t="s">
        <v>16</v>
      </c>
      <c r="Z78" s="74" t="s">
        <v>21</v>
      </c>
    </row>
    <row r="79" spans="1:26" x14ac:dyDescent="0.25">
      <c r="A79" s="42" t="s">
        <v>10</v>
      </c>
      <c r="B79" s="213">
        <f>+'[1]6.EXPORTACION VARIETAL'!F317/10000</f>
        <v>0.217719</v>
      </c>
      <c r="C79" s="158">
        <f>+'[1]6.EXPORTACION VARIETAL'!F329/10000</f>
        <v>0.2843</v>
      </c>
      <c r="D79" s="158">
        <f>+'[1]6.EXPORTACION VARIETAL'!F341/10000</f>
        <v>0.16969999999999999</v>
      </c>
      <c r="E79" s="158">
        <f>+'[1]6.EXPORTACION VARIETAL'!F353/10000</f>
        <v>0.21679999999999999</v>
      </c>
      <c r="F79" s="158">
        <f>+'[1]6.EXPORTACION VARIETAL'!F365/10000</f>
        <v>0.24809999999999999</v>
      </c>
      <c r="G79" s="158">
        <f>+'[1]6.EXPORTACION VARIETAL'!F377/10000</f>
        <v>0.2172</v>
      </c>
      <c r="H79" s="158">
        <f>+'[1]6.EXPORTACION VARIETAL'!F389/10000</f>
        <v>0.21529999999999999</v>
      </c>
      <c r="I79" s="158">
        <f>+'[1]6.EXPORTACION VARIETAL'!F401/10000</f>
        <v>0.24110000000000001</v>
      </c>
      <c r="J79" s="214">
        <f>+'[1]6.EXPORTACION VARIETAL'!F413/10000</f>
        <v>0.22359999999999999</v>
      </c>
      <c r="K79" s="210">
        <f>+'[1]6.EXPORTACION VARIETAL'!F425/10000</f>
        <v>0.15260000000000001</v>
      </c>
      <c r="L79" s="7">
        <f>+K79/J79-1</f>
        <v>-0.31753130590339884</v>
      </c>
      <c r="M79" s="2"/>
      <c r="N79" s="42" t="s">
        <v>10</v>
      </c>
      <c r="O79" s="6">
        <f>+SUM('[1]6.EXPORTACION VARIETAL'!F306:F317)/10000</f>
        <v>3.8694319999999998</v>
      </c>
      <c r="P79" s="6">
        <f t="shared" ref="P79:X79" si="154">+SUM(C79)+SUM(B80:B90)</f>
        <v>3.7664409999999999</v>
      </c>
      <c r="Q79" s="6">
        <f t="shared" si="154"/>
        <v>3.4178000000000002</v>
      </c>
      <c r="R79" s="6">
        <f t="shared" si="154"/>
        <v>3.5640000000000001</v>
      </c>
      <c r="S79" s="6">
        <f t="shared" si="154"/>
        <v>3.3391000000000002</v>
      </c>
      <c r="T79" s="6">
        <f t="shared" si="154"/>
        <v>3.4744999999999999</v>
      </c>
      <c r="U79" s="6">
        <f t="shared" si="154"/>
        <v>4.1128</v>
      </c>
      <c r="V79" s="6">
        <f t="shared" si="154"/>
        <v>4.5341715000000002</v>
      </c>
      <c r="W79" s="67">
        <f t="shared" si="154"/>
        <v>3.1153</v>
      </c>
      <c r="X79" s="37">
        <f t="shared" si="154"/>
        <v>2.8807</v>
      </c>
      <c r="Y79" s="78">
        <f t="shared" ref="Y79:Y80" si="155">+X79/W79-1</f>
        <v>-7.530574904503573E-2</v>
      </c>
      <c r="Z79" s="7">
        <f t="shared" ref="Z79:Z80" si="156">+POWER(X79/S79,0.2)-1</f>
        <v>-2.9101743035636396E-2</v>
      </c>
    </row>
    <row r="80" spans="1:26" x14ac:dyDescent="0.25">
      <c r="A80" s="42" t="s">
        <v>11</v>
      </c>
      <c r="B80" s="213">
        <f>+'[1]6.EXPORTACION VARIETAL'!F318/10000</f>
        <v>0.26430399999999998</v>
      </c>
      <c r="C80" s="158">
        <f>+'[1]6.EXPORTACION VARIETAL'!F330/10000</f>
        <v>0.14940000000000001</v>
      </c>
      <c r="D80" s="158">
        <f>+'[1]6.EXPORTACION VARIETAL'!F342/10000</f>
        <v>0.22009999999999999</v>
      </c>
      <c r="E80" s="158">
        <f>+'[1]6.EXPORTACION VARIETAL'!F354/10000</f>
        <v>0.22339999999999999</v>
      </c>
      <c r="F80" s="158">
        <f>+'[1]6.EXPORTACION VARIETAL'!F366/10000</f>
        <v>0.2293</v>
      </c>
      <c r="G80" s="158">
        <f>+'[1]6.EXPORTACION VARIETAL'!F378/10000</f>
        <v>0.2233</v>
      </c>
      <c r="H80" s="158">
        <f>+'[1]6.EXPORTACION VARIETAL'!F390/10000</f>
        <v>0.33900000000000002</v>
      </c>
      <c r="I80" s="158">
        <f>+'[1]6.EXPORTACION VARIETAL'!F402/10000</f>
        <v>0.24340000000000001</v>
      </c>
      <c r="J80" s="214">
        <f>+'[1]6.EXPORTACION VARIETAL'!F414/10000</f>
        <v>0.28739999999999999</v>
      </c>
      <c r="K80" s="210">
        <f>+'[1]6.EXPORTACION VARIETAL'!F426/10000</f>
        <v>0.18229999999999999</v>
      </c>
      <c r="L80" s="7">
        <f>+K80/J80-1</f>
        <v>-0.36569241475295755</v>
      </c>
      <c r="M80" s="2"/>
      <c r="N80" s="42" t="s">
        <v>11</v>
      </c>
      <c r="O80" s="6">
        <f>+SUM('[1]6.EXPORTACION VARIETAL'!F307:F318)/10000</f>
        <v>3.8525360000000002</v>
      </c>
      <c r="P80" s="6">
        <f t="shared" ref="P80:X80" si="157">+SUM(C79:C80)+SUM(B81:B90)</f>
        <v>3.6515369999999998</v>
      </c>
      <c r="Q80" s="6">
        <f t="shared" si="157"/>
        <v>3.4885000000000002</v>
      </c>
      <c r="R80" s="6">
        <f t="shared" si="157"/>
        <v>3.5672999999999999</v>
      </c>
      <c r="S80" s="6">
        <f t="shared" si="157"/>
        <v>3.3449999999999998</v>
      </c>
      <c r="T80" s="6">
        <f t="shared" si="157"/>
        <v>3.4684999999999997</v>
      </c>
      <c r="U80" s="6">
        <f t="shared" si="157"/>
        <v>4.2285000000000004</v>
      </c>
      <c r="V80" s="6">
        <f t="shared" si="157"/>
        <v>4.4385715000000001</v>
      </c>
      <c r="W80" s="67">
        <f t="shared" si="157"/>
        <v>3.1593</v>
      </c>
      <c r="X80" s="37">
        <f t="shared" si="157"/>
        <v>2.7755999999999998</v>
      </c>
      <c r="Y80" s="78">
        <f t="shared" si="155"/>
        <v>-0.12145095432532527</v>
      </c>
      <c r="Z80" s="7">
        <f t="shared" si="156"/>
        <v>-3.6632144192384919E-2</v>
      </c>
    </row>
    <row r="81" spans="1:27" x14ac:dyDescent="0.25">
      <c r="A81" s="42" t="s">
        <v>0</v>
      </c>
      <c r="B81" s="213">
        <f>+'[1]6.EXPORTACION VARIETAL'!F319/10000</f>
        <v>0.26156599999999997</v>
      </c>
      <c r="C81" s="158">
        <f>+'[1]6.EXPORTACION VARIETAL'!F331/10000</f>
        <v>0.2409</v>
      </c>
      <c r="D81" s="158">
        <f>+'[1]6.EXPORTACION VARIETAL'!F343/10000</f>
        <v>0.24879999999999999</v>
      </c>
      <c r="E81" s="158">
        <f>+'[1]6.EXPORTACION VARIETAL'!F355/10000</f>
        <v>0.36309999999999998</v>
      </c>
      <c r="F81" s="158">
        <f>+'[1]6.EXPORTACION VARIETAL'!F367/10000</f>
        <v>0.2341</v>
      </c>
      <c r="G81" s="158">
        <f>+'[1]6.EXPORTACION VARIETAL'!F379/10000</f>
        <v>0.2863</v>
      </c>
      <c r="H81" s="158">
        <f>+'[1]6.EXPORTACION VARIETAL'!F391/10000</f>
        <v>0.38611000000000001</v>
      </c>
      <c r="I81" s="158">
        <f>+'[1]6.EXPORTACION VARIETAL'!F403/10000</f>
        <v>0.3337</v>
      </c>
      <c r="J81" s="214">
        <f>+'[1]6.EXPORTACION VARIETAL'!F415/10000</f>
        <v>0.2515</v>
      </c>
      <c r="K81" s="210">
        <f>+'[1]6.EXPORTACION VARIETAL'!F427/10000</f>
        <v>0.14510000000000001</v>
      </c>
      <c r="L81" s="7">
        <f>+K81/J81-1</f>
        <v>-0.42306163021868781</v>
      </c>
      <c r="M81" s="2"/>
      <c r="N81" s="42" t="s">
        <v>0</v>
      </c>
      <c r="O81" s="6">
        <f>+SUM('[1]6.EXPORTACION VARIETAL'!F308:F319)/10000</f>
        <v>3.7824019999999989</v>
      </c>
      <c r="P81" s="6">
        <f t="shared" ref="P81:W81" si="158">+SUM(C79:C81)+SUM(B82:B90)</f>
        <v>3.630871</v>
      </c>
      <c r="Q81" s="6">
        <f t="shared" si="158"/>
        <v>3.4964</v>
      </c>
      <c r="R81" s="6">
        <f t="shared" si="158"/>
        <v>3.6815999999999995</v>
      </c>
      <c r="S81" s="6">
        <f t="shared" si="158"/>
        <v>3.2159999999999997</v>
      </c>
      <c r="T81" s="6">
        <f t="shared" si="158"/>
        <v>3.5206999999999997</v>
      </c>
      <c r="U81" s="6">
        <f t="shared" si="158"/>
        <v>4.3283100000000001</v>
      </c>
      <c r="V81" s="6">
        <f t="shared" si="158"/>
        <v>4.3861615</v>
      </c>
      <c r="W81" s="67">
        <f t="shared" si="158"/>
        <v>3.0770999999999997</v>
      </c>
      <c r="X81" s="37">
        <f t="shared" ref="X81" si="159">+SUM(K79:K81)+SUM(J82:J90)</f>
        <v>2.6692</v>
      </c>
      <c r="Y81" s="78">
        <f>+X81/W81-1</f>
        <v>-0.13255987780702605</v>
      </c>
      <c r="Z81" s="7">
        <f>+POWER(X81/S81,0.2)-1</f>
        <v>-3.658586206664427E-2</v>
      </c>
    </row>
    <row r="82" spans="1:27" x14ac:dyDescent="0.25">
      <c r="A82" s="42" t="s">
        <v>1</v>
      </c>
      <c r="B82" s="213">
        <f>+'[1]6.EXPORTACION VARIETAL'!F320/10000</f>
        <v>0.38009899999999996</v>
      </c>
      <c r="C82" s="158">
        <f>+'[1]6.EXPORTACION VARIETAL'!F332/10000</f>
        <v>0.28000000000000003</v>
      </c>
      <c r="D82" s="158">
        <f>+'[1]6.EXPORTACION VARIETAL'!F344/10000</f>
        <v>0.29699999999999999</v>
      </c>
      <c r="E82" s="158">
        <f>+'[1]6.EXPORTACION VARIETAL'!F356/10000</f>
        <v>0.2616</v>
      </c>
      <c r="F82" s="158">
        <f>+'[1]6.EXPORTACION VARIETAL'!F368/10000</f>
        <v>0.33410000000000001</v>
      </c>
      <c r="G82" s="158">
        <f>+'[1]6.EXPORTACION VARIETAL'!F380/10000</f>
        <v>0.3054</v>
      </c>
      <c r="H82" s="158">
        <f>+'[1]6.EXPORTACION VARIETAL'!F392/10000</f>
        <v>0.46326949999999995</v>
      </c>
      <c r="I82" s="158">
        <f>+'[1]6.EXPORTACION VARIETAL'!F404/10000</f>
        <v>0.22670000000000001</v>
      </c>
      <c r="J82" s="214">
        <f>+'[1]6.EXPORTACION VARIETAL'!F416/10000</f>
        <v>0.25979999999999998</v>
      </c>
      <c r="K82" s="210">
        <f>+'[1]6.EXPORTACION VARIETAL'!F428/10000</f>
        <v>0.2283</v>
      </c>
      <c r="L82" s="7">
        <f>+K82/J82-1</f>
        <v>-0.12124711316397219</v>
      </c>
      <c r="M82" s="2"/>
      <c r="N82" s="42" t="s">
        <v>1</v>
      </c>
      <c r="O82" s="6">
        <f>+SUM('[1]6.EXPORTACION VARIETAL'!F309:F320)/10000</f>
        <v>3.7579009999999995</v>
      </c>
      <c r="P82" s="6">
        <f t="shared" ref="P82:W82" si="160">+SUM(C79:C82)+SUM(B83:B90)</f>
        <v>3.5307720000000002</v>
      </c>
      <c r="Q82" s="6">
        <f t="shared" si="160"/>
        <v>3.5133999999999999</v>
      </c>
      <c r="R82" s="6">
        <f t="shared" si="160"/>
        <v>3.6462000000000003</v>
      </c>
      <c r="S82" s="6">
        <f t="shared" si="160"/>
        <v>3.2885</v>
      </c>
      <c r="T82" s="6">
        <f t="shared" si="160"/>
        <v>3.4920000000000004</v>
      </c>
      <c r="U82" s="6">
        <f t="shared" si="160"/>
        <v>4.4861795000000004</v>
      </c>
      <c r="V82" s="6">
        <f t="shared" si="160"/>
        <v>4.1495920000000002</v>
      </c>
      <c r="W82" s="67">
        <f t="shared" si="160"/>
        <v>3.1101999999999999</v>
      </c>
      <c r="X82" s="37">
        <f t="shared" ref="X82" si="161">+SUM(K79:K82)+SUM(J83:J90)</f>
        <v>2.6377000000000002</v>
      </c>
      <c r="Y82" s="78">
        <f>+X82/W82-1</f>
        <v>-0.15191949070799293</v>
      </c>
      <c r="Z82" s="7">
        <f>+POWER(X82/S82,0.2)-1</f>
        <v>-4.3146365937613451E-2</v>
      </c>
    </row>
    <row r="83" spans="1:27" x14ac:dyDescent="0.25">
      <c r="A83" s="42" t="s">
        <v>2</v>
      </c>
      <c r="B83" s="213">
        <f>+'[1]6.EXPORTACION VARIETAL'!F321/10000</f>
        <v>0.32341399999999998</v>
      </c>
      <c r="C83" s="158">
        <f>+'[1]6.EXPORTACION VARIETAL'!F333/10000</f>
        <v>0.42009999999999997</v>
      </c>
      <c r="D83" s="158">
        <f>+'[1]6.EXPORTACION VARIETAL'!F345/10000</f>
        <v>0.27479999999999999</v>
      </c>
      <c r="E83" s="158">
        <f>+'[1]6.EXPORTACION VARIETAL'!F357/10000</f>
        <v>0.25940000000000002</v>
      </c>
      <c r="F83" s="158">
        <f>+'[1]6.EXPORTACION VARIETAL'!F369/10000</f>
        <v>0.36249999999999999</v>
      </c>
      <c r="G83" s="158">
        <f>+'[1]6.EXPORTACION VARIETAL'!F381/10000</f>
        <v>0.30280000000000001</v>
      </c>
      <c r="H83" s="158">
        <f>+'[1]6.EXPORTACION VARIETAL'!F393/10000</f>
        <v>0.40173900000000001</v>
      </c>
      <c r="I83" s="158">
        <f>+'[1]6.EXPORTACION VARIETAL'!F405/10000</f>
        <v>0.26889999999999997</v>
      </c>
      <c r="J83" s="214">
        <f>+'[1]6.EXPORTACION VARIETAL'!F417/10000</f>
        <v>0.21310000000000001</v>
      </c>
      <c r="K83" s="210"/>
      <c r="L83" s="7"/>
      <c r="M83" s="2"/>
      <c r="N83" s="42" t="s">
        <v>2</v>
      </c>
      <c r="O83" s="6">
        <f>+SUM('[1]6.EXPORTACION VARIETAL'!F310:F321)/10000</f>
        <v>3.7087539999999994</v>
      </c>
      <c r="P83" s="6">
        <f t="shared" ref="P83:W83" si="162">+SUM(C79:C83)+SUM(B84:B90)</f>
        <v>3.6274579999999998</v>
      </c>
      <c r="Q83" s="6">
        <f t="shared" si="162"/>
        <v>3.3681000000000001</v>
      </c>
      <c r="R83" s="6">
        <f t="shared" si="162"/>
        <v>3.6307999999999998</v>
      </c>
      <c r="S83" s="6">
        <f t="shared" si="162"/>
        <v>3.3915999999999999</v>
      </c>
      <c r="T83" s="6">
        <f t="shared" si="162"/>
        <v>3.4322999999999997</v>
      </c>
      <c r="U83" s="6">
        <f t="shared" si="162"/>
        <v>4.5851185000000001</v>
      </c>
      <c r="V83" s="6">
        <f t="shared" si="162"/>
        <v>4.0167529999999996</v>
      </c>
      <c r="W83" s="67">
        <f t="shared" si="162"/>
        <v>3.0544000000000002</v>
      </c>
      <c r="X83" s="37"/>
      <c r="Y83" s="78"/>
      <c r="Z83" s="7"/>
    </row>
    <row r="84" spans="1:27" x14ac:dyDescent="0.25">
      <c r="A84" s="42" t="s">
        <v>3</v>
      </c>
      <c r="B84" s="213">
        <f>+'[1]6.EXPORTACION VARIETAL'!F322/10000</f>
        <v>0.37860500000000002</v>
      </c>
      <c r="C84" s="158">
        <f>+'[1]6.EXPORTACION VARIETAL'!F334/10000</f>
        <v>0.27489999999999998</v>
      </c>
      <c r="D84" s="158">
        <f>+'[1]6.EXPORTACION VARIETAL'!F346/10000</f>
        <v>0.31740000000000002</v>
      </c>
      <c r="E84" s="158">
        <f>+'[1]6.EXPORTACION VARIETAL'!F358/10000</f>
        <v>0.27400000000000002</v>
      </c>
      <c r="F84" s="158">
        <f>+'[1]6.EXPORTACION VARIETAL'!F370/10000</f>
        <v>0.2606</v>
      </c>
      <c r="G84" s="158">
        <f>+'[1]6.EXPORTACION VARIETAL'!F382/10000</f>
        <v>0.47120000000000001</v>
      </c>
      <c r="H84" s="158">
        <f>+'[1]6.EXPORTACION VARIETAL'!F394/10000</f>
        <v>0.54042900000000005</v>
      </c>
      <c r="I84" s="158">
        <f>+'[1]6.EXPORTACION VARIETAL'!F406/10000</f>
        <v>0.2888</v>
      </c>
      <c r="J84" s="214">
        <f>+'[1]6.EXPORTACION VARIETAL'!F418/10000</f>
        <v>0.22320000000000001</v>
      </c>
      <c r="K84" s="210"/>
      <c r="L84" s="7"/>
      <c r="M84" s="2"/>
      <c r="N84" s="42" t="s">
        <v>3</v>
      </c>
      <c r="O84" s="6">
        <f>+SUM('[1]6.EXPORTACION VARIETAL'!F311:F322)/10000</f>
        <v>3.5510979999999996</v>
      </c>
      <c r="P84" s="6">
        <f t="shared" ref="P84:W84" si="163">+SUM(C79:C84)+SUM(B85:B90)</f>
        <v>3.5237530000000001</v>
      </c>
      <c r="Q84" s="6">
        <f t="shared" si="163"/>
        <v>3.4106000000000001</v>
      </c>
      <c r="R84" s="6">
        <f t="shared" si="163"/>
        <v>3.5874000000000001</v>
      </c>
      <c r="S84" s="6">
        <f t="shared" si="163"/>
        <v>3.3781999999999996</v>
      </c>
      <c r="T84" s="6">
        <f t="shared" si="163"/>
        <v>3.6429</v>
      </c>
      <c r="U84" s="6">
        <f t="shared" si="163"/>
        <v>4.6543475000000001</v>
      </c>
      <c r="V84" s="6">
        <f t="shared" si="163"/>
        <v>3.7651240000000001</v>
      </c>
      <c r="W84" s="67">
        <f t="shared" si="163"/>
        <v>2.9888000000000003</v>
      </c>
      <c r="X84" s="37"/>
      <c r="Y84" s="78"/>
      <c r="Z84" s="7"/>
      <c r="AA84" s="4"/>
    </row>
    <row r="85" spans="1:27" x14ac:dyDescent="0.25">
      <c r="A85" s="42" t="s">
        <v>4</v>
      </c>
      <c r="B85" s="213">
        <f>+'[1]6.EXPORTACION VARIETAL'!F323/10000</f>
        <v>0.30275599999999997</v>
      </c>
      <c r="C85" s="158">
        <f>+'[1]6.EXPORTACION VARIETAL'!F335/10000</f>
        <v>0.44059999999999999</v>
      </c>
      <c r="D85" s="158">
        <f>+'[1]6.EXPORTACION VARIETAL'!F347/10000</f>
        <v>0.629</v>
      </c>
      <c r="E85" s="158">
        <f>+'[1]6.EXPORTACION VARIETAL'!F359/10000</f>
        <v>0.30930000000000002</v>
      </c>
      <c r="F85" s="158">
        <f>+'[1]6.EXPORTACION VARIETAL'!F371/10000</f>
        <v>0.3548</v>
      </c>
      <c r="G85" s="158">
        <f>+'[1]6.EXPORTACION VARIETAL'!F383/10000</f>
        <v>0.4773</v>
      </c>
      <c r="H85" s="158">
        <f>+'[1]6.EXPORTACION VARIETAL'!F395/10000</f>
        <v>0.38754099999999997</v>
      </c>
      <c r="I85" s="158">
        <f>+'[1]6.EXPORTACION VARIETAL'!F407/10000</f>
        <v>0.27460000000000001</v>
      </c>
      <c r="J85" s="214">
        <f>+'[1]6.EXPORTACION VARIETAL'!F419/10000</f>
        <v>0.30959999999999999</v>
      </c>
      <c r="K85" s="210"/>
      <c r="L85" s="7"/>
      <c r="M85" s="2"/>
      <c r="N85" s="42" t="s">
        <v>4</v>
      </c>
      <c r="O85" s="6">
        <f>+SUM('[1]6.EXPORTACION VARIETAL'!F312:F323)/10000</f>
        <v>3.463795999999999</v>
      </c>
      <c r="P85" s="6">
        <f t="shared" ref="P85:W85" si="164">+SUM(C79:C85)+SUM(B86:B90)</f>
        <v>3.6615969999999995</v>
      </c>
      <c r="Q85" s="6">
        <f t="shared" si="164"/>
        <v>3.5990000000000002</v>
      </c>
      <c r="R85" s="6">
        <f t="shared" si="164"/>
        <v>3.2676999999999996</v>
      </c>
      <c r="S85" s="6">
        <f t="shared" si="164"/>
        <v>3.4237000000000002</v>
      </c>
      <c r="T85" s="6">
        <f t="shared" si="164"/>
        <v>3.7654000000000001</v>
      </c>
      <c r="U85" s="6">
        <f t="shared" si="164"/>
        <v>4.5645885000000002</v>
      </c>
      <c r="V85" s="6">
        <f t="shared" si="164"/>
        <v>3.652183</v>
      </c>
      <c r="W85" s="67">
        <f t="shared" si="164"/>
        <v>3.0238000000000005</v>
      </c>
      <c r="X85" s="37"/>
      <c r="Y85" s="78"/>
      <c r="Z85" s="7"/>
    </row>
    <row r="86" spans="1:27" x14ac:dyDescent="0.25">
      <c r="A86" s="42" t="s">
        <v>5</v>
      </c>
      <c r="B86" s="213">
        <f>+'[1]6.EXPORTACION VARIETAL'!F324/10000</f>
        <v>0.56430200000000008</v>
      </c>
      <c r="C86" s="158">
        <f>+'[1]6.EXPORTACION VARIETAL'!F336/10000</f>
        <v>0.4924</v>
      </c>
      <c r="D86" s="158">
        <f>+'[1]6.EXPORTACION VARIETAL'!F348/10000</f>
        <v>0.33839999999999998</v>
      </c>
      <c r="E86" s="158">
        <f>+'[1]6.EXPORTACION VARIETAL'!F360/10000</f>
        <v>0.33589999999999998</v>
      </c>
      <c r="F86" s="158">
        <f>+'[1]6.EXPORTACION VARIETAL'!F372/10000</f>
        <v>0.4955</v>
      </c>
      <c r="G86" s="158">
        <f>+'[1]6.EXPORTACION VARIETAL'!F384/10000</f>
        <v>0.33379999999999999</v>
      </c>
      <c r="H86" s="158">
        <f>+'[1]6.EXPORTACION VARIETAL'!F396/10000</f>
        <v>0.52349199999999996</v>
      </c>
      <c r="I86" s="158">
        <f>+'[1]6.EXPORTACION VARIETAL'!F408/10000</f>
        <v>0.29580000000000001</v>
      </c>
      <c r="J86" s="214">
        <f>+'[1]6.EXPORTACION VARIETAL'!F420/10000</f>
        <v>0.25480000000000003</v>
      </c>
      <c r="K86" s="210"/>
      <c r="L86" s="7"/>
      <c r="M86" s="2"/>
      <c r="N86" s="42" t="s">
        <v>5</v>
      </c>
      <c r="O86" s="6">
        <f>+SUM('[1]6.EXPORTACION VARIETAL'!F313:F324)/10000</f>
        <v>3.633176999999999</v>
      </c>
      <c r="P86" s="6">
        <f t="shared" ref="P86:W86" si="165">+SUM(C79:C86)+SUM(B87:B90)</f>
        <v>3.5896949999999999</v>
      </c>
      <c r="Q86" s="6">
        <f t="shared" si="165"/>
        <v>3.4450000000000003</v>
      </c>
      <c r="R86" s="6">
        <f t="shared" si="165"/>
        <v>3.2652000000000001</v>
      </c>
      <c r="S86" s="6">
        <f t="shared" si="165"/>
        <v>3.5832999999999999</v>
      </c>
      <c r="T86" s="6">
        <f t="shared" si="165"/>
        <v>3.6037000000000003</v>
      </c>
      <c r="U86" s="6">
        <f t="shared" si="165"/>
        <v>4.7542805000000001</v>
      </c>
      <c r="V86" s="6">
        <f t="shared" si="165"/>
        <v>3.4244909999999997</v>
      </c>
      <c r="W86" s="67">
        <f t="shared" si="165"/>
        <v>2.9828000000000001</v>
      </c>
      <c r="X86" s="37"/>
      <c r="Y86" s="78"/>
      <c r="Z86" s="7"/>
    </row>
    <row r="87" spans="1:27" x14ac:dyDescent="0.25">
      <c r="A87" s="42" t="s">
        <v>6</v>
      </c>
      <c r="B87" s="213">
        <f>+'[1]6.EXPORTACION VARIETAL'!F325/10000</f>
        <v>0.24899000000000002</v>
      </c>
      <c r="C87" s="158">
        <f>+'[1]6.EXPORTACION VARIETAL'!F337/10000</f>
        <v>0.23100000000000001</v>
      </c>
      <c r="D87" s="158">
        <f>+'[1]6.EXPORTACION VARIETAL'!F349/10000</f>
        <v>0.2732</v>
      </c>
      <c r="E87" s="158">
        <f>+'[1]6.EXPORTACION VARIETAL'!F361/10000</f>
        <v>0.23669999999999999</v>
      </c>
      <c r="F87" s="158">
        <f>+'[1]6.EXPORTACION VARIETAL'!F373/10000</f>
        <v>0.33350000000000002</v>
      </c>
      <c r="G87" s="158">
        <f>+'[1]6.EXPORTACION VARIETAL'!F385/10000</f>
        <v>0.40970000000000001</v>
      </c>
      <c r="H87" s="158">
        <f>+'[1]6.EXPORTACION VARIETAL'!F397/10000</f>
        <v>0.44455800000000001</v>
      </c>
      <c r="I87" s="158">
        <f>+'[1]6.EXPORTACION VARIETAL'!F409/10000</f>
        <v>0.21049999999999999</v>
      </c>
      <c r="J87" s="214">
        <f>+'[1]6.EXPORTACION VARIETAL'!F421/10000</f>
        <v>0.33360000000000001</v>
      </c>
      <c r="K87" s="210"/>
      <c r="L87" s="7"/>
      <c r="M87" s="2"/>
      <c r="N87" s="42" t="s">
        <v>6</v>
      </c>
      <c r="O87" s="6">
        <f>+SUM('[1]6.EXPORTACION VARIETAL'!F314:F325)/10000</f>
        <v>3.5794629999999996</v>
      </c>
      <c r="P87" s="6">
        <f t="shared" ref="P87:W87" si="166">+SUM(C79:C87)+SUM(B88:B90)</f>
        <v>3.5717049999999997</v>
      </c>
      <c r="Q87" s="6">
        <f t="shared" si="166"/>
        <v>3.4872000000000001</v>
      </c>
      <c r="R87" s="6">
        <f t="shared" si="166"/>
        <v>3.2286999999999999</v>
      </c>
      <c r="S87" s="6">
        <f t="shared" si="166"/>
        <v>3.6800999999999999</v>
      </c>
      <c r="T87" s="6">
        <f t="shared" si="166"/>
        <v>3.6798999999999999</v>
      </c>
      <c r="U87" s="6">
        <f t="shared" si="166"/>
        <v>4.7891385</v>
      </c>
      <c r="V87" s="6">
        <f t="shared" si="166"/>
        <v>3.1904330000000001</v>
      </c>
      <c r="W87" s="67">
        <f t="shared" si="166"/>
        <v>3.1059000000000001</v>
      </c>
      <c r="X87" s="37"/>
      <c r="Y87" s="78"/>
      <c r="Z87" s="7"/>
    </row>
    <row r="88" spans="1:27" x14ac:dyDescent="0.25">
      <c r="A88" s="42" t="s">
        <v>7</v>
      </c>
      <c r="B88" s="213">
        <f>+'[1]6.EXPORTACION VARIETAL'!F326/10000</f>
        <v>0.29130500000000004</v>
      </c>
      <c r="C88" s="158">
        <f>+'[1]6.EXPORTACION VARIETAL'!F338/10000</f>
        <v>0.26419999999999999</v>
      </c>
      <c r="D88" s="158">
        <f>+'[1]6.EXPORTACION VARIETAL'!F350/10000</f>
        <v>0.29160000000000003</v>
      </c>
      <c r="E88" s="158">
        <f>+'[1]6.EXPORTACION VARIETAL'!F362/10000</f>
        <v>0.3221</v>
      </c>
      <c r="F88" s="158">
        <f>+'[1]6.EXPORTACION VARIETAL'!F374/10000</f>
        <v>0.27600000000000002</v>
      </c>
      <c r="G88" s="158">
        <f>+'[1]6.EXPORTACION VARIETAL'!F386/10000</f>
        <v>0.31119999999999998</v>
      </c>
      <c r="H88" s="158">
        <f>+'[1]6.EXPORTACION VARIETAL'!F398/10000</f>
        <v>0.31633299999999998</v>
      </c>
      <c r="I88" s="158">
        <f>+'[1]6.EXPORTACION VARIETAL'!F410/10000</f>
        <v>0.2271</v>
      </c>
      <c r="J88" s="214">
        <f>+'[1]6.EXPORTACION VARIETAL'!F422/10000</f>
        <v>0.2707</v>
      </c>
      <c r="K88" s="210"/>
      <c r="L88" s="7"/>
      <c r="M88" s="2"/>
      <c r="N88" s="42" t="s">
        <v>7</v>
      </c>
      <c r="O88" s="6">
        <f>+SUM('[1]6.EXPORTACION VARIETAL'!F315:F326)/10000</f>
        <v>3.6117909999999998</v>
      </c>
      <c r="P88" s="6">
        <f t="shared" ref="P88:W88" si="167">+SUM(C79:C88)+SUM(B89:B90)</f>
        <v>3.5446</v>
      </c>
      <c r="Q88" s="6">
        <f t="shared" si="167"/>
        <v>3.5146000000000002</v>
      </c>
      <c r="R88" s="6">
        <f t="shared" si="167"/>
        <v>3.2591999999999999</v>
      </c>
      <c r="S88" s="6">
        <f t="shared" si="167"/>
        <v>3.6339999999999999</v>
      </c>
      <c r="T88" s="6">
        <f t="shared" si="167"/>
        <v>3.7151000000000001</v>
      </c>
      <c r="U88" s="6">
        <f t="shared" si="167"/>
        <v>4.7942715000000007</v>
      </c>
      <c r="V88" s="6">
        <f t="shared" si="167"/>
        <v>3.1012000000000004</v>
      </c>
      <c r="W88" s="67">
        <f t="shared" si="167"/>
        <v>3.1495000000000006</v>
      </c>
      <c r="X88" s="37"/>
      <c r="Y88" s="78"/>
      <c r="Z88" s="7"/>
    </row>
    <row r="89" spans="1:27" x14ac:dyDescent="0.25">
      <c r="A89" s="42" t="s">
        <v>8</v>
      </c>
      <c r="B89" s="213">
        <f>+'[1]6.EXPORTACION VARIETAL'!F327/10000</f>
        <v>0.19620000000000001</v>
      </c>
      <c r="C89" s="158">
        <f>+'[1]6.EXPORTACION VARIETAL'!F339/10000</f>
        <v>0.24199999999999999</v>
      </c>
      <c r="D89" s="158">
        <f>+'[1]6.EXPORTACION VARIETAL'!F351/10000</f>
        <v>0.24859999999999999</v>
      </c>
      <c r="E89" s="158">
        <f>+'[1]6.EXPORTACION VARIETAL'!F363/10000</f>
        <v>0.20799999999999999</v>
      </c>
      <c r="F89" s="158">
        <f>+'[1]6.EXPORTACION VARIETAL'!F375/10000</f>
        <v>0.21410000000000001</v>
      </c>
      <c r="G89" s="158">
        <f>+'[1]6.EXPORTACION VARIETAL'!F387/10000</f>
        <v>0.35539999999999999</v>
      </c>
      <c r="H89" s="158">
        <f>+'[1]6.EXPORTACION VARIETAL'!F399/10000</f>
        <v>0.2581</v>
      </c>
      <c r="I89" s="158">
        <f>+'[1]6.EXPORTACION VARIETAL'!F411/10000</f>
        <v>0.2465</v>
      </c>
      <c r="J89" s="214">
        <f>+'[1]6.EXPORTACION VARIETAL'!F423/10000</f>
        <v>0.11840000000000001</v>
      </c>
      <c r="K89" s="210"/>
      <c r="L89" s="7"/>
      <c r="M89" s="2"/>
      <c r="N89" s="42" t="s">
        <v>8</v>
      </c>
      <c r="O89" s="6">
        <f>+SUM('[1]6.EXPORTACION VARIETAL'!F316:F327)/10000</f>
        <v>3.619818</v>
      </c>
      <c r="P89" s="6">
        <f t="shared" ref="P89:W89" si="168">+SUM(C79:C89)+SUM(B90)</f>
        <v>3.5903999999999998</v>
      </c>
      <c r="Q89" s="6">
        <f t="shared" si="168"/>
        <v>3.5212000000000003</v>
      </c>
      <c r="R89" s="6">
        <f t="shared" si="168"/>
        <v>3.2185999999999999</v>
      </c>
      <c r="S89" s="6">
        <f t="shared" si="168"/>
        <v>3.6400999999999999</v>
      </c>
      <c r="T89" s="6">
        <f t="shared" si="168"/>
        <v>3.8563999999999998</v>
      </c>
      <c r="U89" s="6">
        <f t="shared" si="168"/>
        <v>4.6969715000000001</v>
      </c>
      <c r="V89" s="6">
        <f t="shared" si="168"/>
        <v>3.0896000000000003</v>
      </c>
      <c r="W89" s="67">
        <f t="shared" si="168"/>
        <v>3.0214000000000003</v>
      </c>
      <c r="X89" s="37"/>
      <c r="Y89" s="78"/>
      <c r="Z89" s="7"/>
    </row>
    <row r="90" spans="1:27" x14ac:dyDescent="0.25">
      <c r="A90" s="42" t="s">
        <v>9</v>
      </c>
      <c r="B90" s="213">
        <f>+'[1]6.EXPORTACION VARIETAL'!F328/10000</f>
        <v>0.27060000000000001</v>
      </c>
      <c r="C90" s="158">
        <f>+'[1]6.EXPORTACION VARIETAL'!F340/10000</f>
        <v>0.21260000000000001</v>
      </c>
      <c r="D90" s="158">
        <f>+'[1]6.EXPORTACION VARIETAL'!F352/10000</f>
        <v>0.20830000000000001</v>
      </c>
      <c r="E90" s="158">
        <f>+'[1]6.EXPORTACION VARIETAL'!F364/10000</f>
        <v>0.29749999999999999</v>
      </c>
      <c r="F90" s="158">
        <f>+'[1]6.EXPORTACION VARIETAL'!F376/10000</f>
        <v>0.1628</v>
      </c>
      <c r="G90" s="158">
        <f>+'[1]6.EXPORTACION VARIETAL'!F388/10000</f>
        <v>0.42109999999999997</v>
      </c>
      <c r="H90" s="158">
        <f>+'[1]6.EXPORTACION VARIETAL'!F400/10000</f>
        <v>0.23250000000000001</v>
      </c>
      <c r="I90" s="158">
        <f>+'[1]6.EXPORTACION VARIETAL'!F412/10000</f>
        <v>0.2757</v>
      </c>
      <c r="J90" s="214">
        <f>+'[1]6.EXPORTACION VARIETAL'!F424/10000</f>
        <v>0.20599999999999999</v>
      </c>
      <c r="K90" s="210"/>
      <c r="L90" s="7"/>
      <c r="M90" s="2"/>
      <c r="N90" s="42" t="s">
        <v>9</v>
      </c>
      <c r="O90" s="6">
        <f>+SUM('[1]6.EXPORTACION VARIETAL'!F317:F328)/10000</f>
        <v>3.6998600000000006</v>
      </c>
      <c r="P90" s="6">
        <f t="shared" ref="P90:W90" si="169">+SUM(C79:C90)</f>
        <v>3.5324</v>
      </c>
      <c r="Q90" s="6">
        <f t="shared" si="169"/>
        <v>3.5169000000000001</v>
      </c>
      <c r="R90" s="6">
        <f t="shared" si="169"/>
        <v>3.3077999999999999</v>
      </c>
      <c r="S90" s="6">
        <f t="shared" si="169"/>
        <v>3.5053999999999998</v>
      </c>
      <c r="T90" s="6">
        <f t="shared" si="169"/>
        <v>4.1147</v>
      </c>
      <c r="U90" s="6">
        <f t="shared" si="169"/>
        <v>4.5083715</v>
      </c>
      <c r="V90" s="6">
        <f t="shared" si="169"/>
        <v>3.1328000000000005</v>
      </c>
      <c r="W90" s="67">
        <f t="shared" si="169"/>
        <v>2.9517000000000002</v>
      </c>
      <c r="X90" s="37"/>
      <c r="Y90" s="78"/>
      <c r="Z90" s="7"/>
    </row>
    <row r="91" spans="1:27" ht="25.5" x14ac:dyDescent="0.25">
      <c r="A91" s="53" t="s">
        <v>13</v>
      </c>
      <c r="B91" s="215">
        <f>SUM(B79:B90)</f>
        <v>3.6998600000000001</v>
      </c>
      <c r="C91" s="159">
        <f>SUM(C79:C90)</f>
        <v>3.5324</v>
      </c>
      <c r="D91" s="159">
        <f>SUM(D79:D90)</f>
        <v>3.5169000000000001</v>
      </c>
      <c r="E91" s="159">
        <f>SUM(E79:E90)</f>
        <v>3.3077999999999999</v>
      </c>
      <c r="F91" s="159">
        <f>SUM(F79:F90)</f>
        <v>3.5053999999999998</v>
      </c>
      <c r="G91" s="159">
        <f t="shared" ref="G91" si="170">SUM(G79:G90)</f>
        <v>4.1147</v>
      </c>
      <c r="H91" s="159">
        <f t="shared" ref="H91" si="171">SUM(H79:H90)</f>
        <v>4.5083715</v>
      </c>
      <c r="I91" s="159">
        <f t="shared" ref="I91:J91" si="172">SUM(I79:I90)</f>
        <v>3.1328000000000005</v>
      </c>
      <c r="J91" s="216">
        <f t="shared" si="172"/>
        <v>2.9517000000000002</v>
      </c>
      <c r="K91" s="216"/>
      <c r="L91" s="56"/>
      <c r="M91" s="3"/>
      <c r="N91" s="43" t="s">
        <v>14</v>
      </c>
      <c r="O91" s="46">
        <f t="shared" ref="O91:W91" si="173">+AVERAGE(O79:O90)</f>
        <v>3.677502333333333</v>
      </c>
      <c r="P91" s="46">
        <f t="shared" si="173"/>
        <v>3.601769083333334</v>
      </c>
      <c r="Q91" s="46">
        <f t="shared" si="173"/>
        <v>3.4815583333333335</v>
      </c>
      <c r="R91" s="46">
        <f t="shared" si="173"/>
        <v>3.4353750000000001</v>
      </c>
      <c r="S91" s="46">
        <f t="shared" si="173"/>
        <v>3.4520833333333329</v>
      </c>
      <c r="T91" s="46">
        <f t="shared" si="173"/>
        <v>3.6471749999999994</v>
      </c>
      <c r="U91" s="226">
        <f t="shared" si="173"/>
        <v>4.541906458333334</v>
      </c>
      <c r="V91" s="226">
        <f t="shared" si="173"/>
        <v>3.7400900416666665</v>
      </c>
      <c r="W91" s="220">
        <f t="shared" si="173"/>
        <v>3.0616833333333342</v>
      </c>
      <c r="X91" s="220">
        <f t="shared" ref="X91" si="174">+AVERAGE(X79:X90)</f>
        <v>2.7408000000000001</v>
      </c>
      <c r="Y91" s="79">
        <f>+X91/W91-1</f>
        <v>-0.10480617960707905</v>
      </c>
      <c r="Z91" s="75">
        <f>+POWER(X91/S91,0.2)-1</f>
        <v>-4.5097094198020882E-2</v>
      </c>
    </row>
    <row r="92" spans="1:27" ht="25.5" x14ac:dyDescent="0.25">
      <c r="A92" s="57" t="s">
        <v>15</v>
      </c>
      <c r="B92" s="195">
        <f>+B91/B$163</f>
        <v>1.6991307290248829E-2</v>
      </c>
      <c r="C92" s="58">
        <f t="shared" ref="C92" si="175">+C91/C$163</f>
        <v>1.802943998693371E-2</v>
      </c>
      <c r="D92" s="58">
        <f t="shared" ref="D92" si="176">+D91/D$163</f>
        <v>1.8143903769055642E-2</v>
      </c>
      <c r="E92" s="58">
        <f t="shared" ref="E92" si="177">+E91/E$163</f>
        <v>1.5564696681808814E-2</v>
      </c>
      <c r="F92" s="58">
        <f t="shared" ref="F92:G92" si="178">+F91/F$163</f>
        <v>1.3509586665382019E-2</v>
      </c>
      <c r="G92" s="58">
        <f t="shared" si="178"/>
        <v>1.5371310523110946E-2</v>
      </c>
      <c r="H92" s="58">
        <f t="shared" ref="H92" si="179">+H91/H$163</f>
        <v>1.9502955700186231E-2</v>
      </c>
      <c r="I92" s="58">
        <f t="shared" ref="I92:J92" si="180">+I91/I$163</f>
        <v>1.7375976802449764E-2</v>
      </c>
      <c r="J92" s="189">
        <f t="shared" si="180"/>
        <v>1.6124882205924531E-2</v>
      </c>
      <c r="K92" s="188"/>
      <c r="L92" s="59"/>
      <c r="M92" s="3"/>
      <c r="N92" s="44" t="s">
        <v>15</v>
      </c>
      <c r="O92" s="48">
        <f>+O91/O$163</f>
        <v>1.7018539459103081E-2</v>
      </c>
      <c r="P92" s="48">
        <f t="shared" ref="P92" si="181">+P91/P$163</f>
        <v>1.747429586481751E-2</v>
      </c>
      <c r="Q92" s="48">
        <f t="shared" ref="Q92" si="182">+Q91/Q$163</f>
        <v>1.8161341282434903E-2</v>
      </c>
      <c r="R92" s="48">
        <f t="shared" ref="R92" si="183">+R91/R$163</f>
        <v>1.672904338781258E-2</v>
      </c>
      <c r="S92" s="48">
        <f t="shared" ref="S92:W92" si="184">+S91/S$163</f>
        <v>1.4617420726207572E-2</v>
      </c>
      <c r="T92" s="48">
        <f t="shared" si="184"/>
        <v>1.3722278104911508E-2</v>
      </c>
      <c r="U92" s="58">
        <f t="shared" si="184"/>
        <v>1.7943855192766422E-2</v>
      </c>
      <c r="V92" s="58">
        <f t="shared" si="184"/>
        <v>1.8651186983580162E-2</v>
      </c>
      <c r="W92" s="189">
        <f t="shared" si="184"/>
        <v>1.7067497497144556E-2</v>
      </c>
      <c r="X92" s="189">
        <f t="shared" ref="X92" si="185">+X91/X$163</f>
        <v>1.5222860951428809E-2</v>
      </c>
      <c r="Y92" s="72"/>
      <c r="Z92" s="76"/>
    </row>
    <row r="93" spans="1:27" ht="26.25" thickBot="1" x14ac:dyDescent="0.3">
      <c r="A93" s="60" t="s">
        <v>12</v>
      </c>
      <c r="B93" s="196"/>
      <c r="C93" s="62">
        <f>+C91/B91-1</f>
        <v>-4.5261172044347653E-2</v>
      </c>
      <c r="D93" s="62">
        <f t="shared" ref="D93:J93" si="186">+D91/C91-1</f>
        <v>-4.3879515343675513E-3</v>
      </c>
      <c r="E93" s="62">
        <f t="shared" si="186"/>
        <v>-5.9455770707156907E-2</v>
      </c>
      <c r="F93" s="62">
        <f t="shared" si="186"/>
        <v>5.9737589938932301E-2</v>
      </c>
      <c r="G93" s="62">
        <f t="shared" si="186"/>
        <v>0.17381753865464722</v>
      </c>
      <c r="H93" s="62">
        <f t="shared" si="186"/>
        <v>9.5674411257199887E-2</v>
      </c>
      <c r="I93" s="62">
        <f t="shared" si="186"/>
        <v>-0.30511494006205997</v>
      </c>
      <c r="J93" s="190">
        <f t="shared" si="186"/>
        <v>-5.7807711950970453E-2</v>
      </c>
      <c r="K93" s="187"/>
      <c r="L93" s="63"/>
      <c r="M93" s="2"/>
      <c r="N93" s="45" t="s">
        <v>12</v>
      </c>
      <c r="O93" s="49"/>
      <c r="P93" s="50">
        <f>+P91/O91-1</f>
        <v>-2.0593664703770109E-2</v>
      </c>
      <c r="Q93" s="50">
        <f t="shared" ref="Q93:S93" si="187">+Q91/P91-1</f>
        <v>-3.337547389038853E-2</v>
      </c>
      <c r="R93" s="50">
        <f t="shared" si="187"/>
        <v>-1.326513271116625E-2</v>
      </c>
      <c r="S93" s="50">
        <f t="shared" si="187"/>
        <v>4.8636126575214433E-3</v>
      </c>
      <c r="T93" s="50">
        <f t="shared" ref="T93" si="188">+T91/S91-1</f>
        <v>5.651418225709115E-2</v>
      </c>
      <c r="U93" s="62">
        <f t="shared" ref="U93" si="189">+U91/T91-1</f>
        <v>0.24532177872828553</v>
      </c>
      <c r="V93" s="62">
        <f t="shared" ref="V93" si="190">+V91/U91-1</f>
        <v>-0.17653741309346482</v>
      </c>
      <c r="W93" s="190">
        <f t="shared" ref="W93:X93" si="191">+W91/V91-1</f>
        <v>-0.1813878010356722</v>
      </c>
      <c r="X93" s="190">
        <f t="shared" si="191"/>
        <v>-0.10480617960707905</v>
      </c>
      <c r="Y93" s="73"/>
      <c r="Z93" s="52"/>
    </row>
    <row r="94" spans="1:27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7" ht="15.75" thickBot="1" x14ac:dyDescent="0.3">
      <c r="A95" s="323" t="s">
        <v>58</v>
      </c>
      <c r="B95" s="324"/>
      <c r="C95" s="324"/>
      <c r="D95" s="324"/>
      <c r="E95" s="324"/>
      <c r="F95" s="324"/>
      <c r="G95" s="324"/>
      <c r="H95" s="324"/>
      <c r="I95" s="324"/>
      <c r="J95" s="324"/>
      <c r="K95" s="324"/>
      <c r="L95" s="325"/>
      <c r="M95" s="2"/>
      <c r="N95" s="323" t="s">
        <v>59</v>
      </c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5"/>
    </row>
    <row r="96" spans="1:27" ht="38.25" x14ac:dyDescent="0.25">
      <c r="A96" s="38"/>
      <c r="B96" s="191">
        <v>2016</v>
      </c>
      <c r="C96" s="39">
        <f>+B96+1</f>
        <v>2017</v>
      </c>
      <c r="D96" s="39">
        <f t="shared" ref="D96:G96" si="192">+C96+1</f>
        <v>2018</v>
      </c>
      <c r="E96" s="39">
        <f t="shared" si="192"/>
        <v>2019</v>
      </c>
      <c r="F96" s="39">
        <f t="shared" si="192"/>
        <v>2020</v>
      </c>
      <c r="G96" s="39">
        <f t="shared" si="192"/>
        <v>2021</v>
      </c>
      <c r="H96" s="39">
        <v>2022</v>
      </c>
      <c r="I96" s="39">
        <v>2023</v>
      </c>
      <c r="J96" s="192">
        <v>2024</v>
      </c>
      <c r="K96" s="40">
        <v>2025</v>
      </c>
      <c r="L96" s="41" t="s">
        <v>16</v>
      </c>
      <c r="M96" s="2"/>
      <c r="N96" s="65"/>
      <c r="O96" s="64">
        <v>2016</v>
      </c>
      <c r="P96" s="64">
        <f>+O96+1</f>
        <v>2017</v>
      </c>
      <c r="Q96" s="64">
        <f t="shared" ref="Q96:T96" si="193">+P96+1</f>
        <v>2018</v>
      </c>
      <c r="R96" s="64">
        <f t="shared" si="193"/>
        <v>2019</v>
      </c>
      <c r="S96" s="64">
        <f t="shared" si="193"/>
        <v>2020</v>
      </c>
      <c r="T96" s="64">
        <f t="shared" si="193"/>
        <v>2021</v>
      </c>
      <c r="U96" s="39">
        <v>2022</v>
      </c>
      <c r="V96" s="39">
        <v>2023</v>
      </c>
      <c r="W96" s="192">
        <v>2024</v>
      </c>
      <c r="X96" s="192">
        <v>2025</v>
      </c>
      <c r="Y96" s="77" t="s">
        <v>16</v>
      </c>
      <c r="Z96" s="74" t="s">
        <v>21</v>
      </c>
    </row>
    <row r="97" spans="1:26" x14ac:dyDescent="0.25">
      <c r="A97" s="42" t="s">
        <v>10</v>
      </c>
      <c r="B97" s="213">
        <f>+'[1]6.EXPORTACION VARIETAL'!G317/10000</f>
        <v>0.91904400000000008</v>
      </c>
      <c r="C97" s="158">
        <f>+'[1]6.EXPORTACION VARIETAL'!G329/10000</f>
        <v>0.86670000000000003</v>
      </c>
      <c r="D97" s="158">
        <f>+'[1]6.EXPORTACION VARIETAL'!G341/10000</f>
        <v>0.81189999999999996</v>
      </c>
      <c r="E97" s="158">
        <f>+'[1]6.EXPORTACION VARIETAL'!G353/10000</f>
        <v>0.95130000000000003</v>
      </c>
      <c r="F97" s="158">
        <f>+'[1]6.EXPORTACION VARIETAL'!G365/10000</f>
        <v>1.2403</v>
      </c>
      <c r="G97" s="158">
        <f>+'[1]6.EXPORTACION VARIETAL'!G377/10000</f>
        <v>0.88009999999999999</v>
      </c>
      <c r="H97" s="158">
        <f>+'[1]6.EXPORTACION VARIETAL'!G389/10000</f>
        <v>1.6005</v>
      </c>
      <c r="I97" s="158">
        <f>+'[1]6.EXPORTACION VARIETAL'!G401/10000</f>
        <v>0.82689999999999997</v>
      </c>
      <c r="J97" s="214">
        <f>+'[1]6.EXPORTACION VARIETAL'!G413/10000</f>
        <v>0.58599999999999997</v>
      </c>
      <c r="K97" s="210">
        <f>+'[1]6.EXPORTACION VARIETAL'!G425/10000</f>
        <v>0.58430000000000004</v>
      </c>
      <c r="L97" s="7">
        <f>+K97/J97-1</f>
        <v>-2.9010238907848374E-3</v>
      </c>
      <c r="M97" s="2"/>
      <c r="N97" s="42" t="s">
        <v>10</v>
      </c>
      <c r="O97" s="6">
        <f>+SUM('[1]6.EXPORTACION VARIETAL'!G306:G317)/10000</f>
        <v>11.668379000000002</v>
      </c>
      <c r="P97" s="6">
        <f t="shared" ref="P97:X97" si="194">+SUM(C97)+SUM(B98:B108)</f>
        <v>11.546635</v>
      </c>
      <c r="Q97" s="6">
        <f t="shared" si="194"/>
        <v>10.104199999999997</v>
      </c>
      <c r="R97" s="6">
        <f t="shared" si="194"/>
        <v>9.7772000000000006</v>
      </c>
      <c r="S97" s="6">
        <f t="shared" si="194"/>
        <v>12.411900000000001</v>
      </c>
      <c r="T97" s="6">
        <f t="shared" si="194"/>
        <v>16.277899999999995</v>
      </c>
      <c r="U97" s="6">
        <f t="shared" si="194"/>
        <v>18.5413</v>
      </c>
      <c r="V97" s="6">
        <f t="shared" si="194"/>
        <v>15.016682999999999</v>
      </c>
      <c r="W97" s="67">
        <f t="shared" si="194"/>
        <v>8.8405000000000005</v>
      </c>
      <c r="X97" s="37">
        <f t="shared" si="194"/>
        <v>9.3908000000000005</v>
      </c>
      <c r="Y97" s="78">
        <f>+X97/W97-1</f>
        <v>6.2247610429274403E-2</v>
      </c>
      <c r="Z97" s="7">
        <f>+POWER(X97/S97,0.2)-1</f>
        <v>-5.4257589779778792E-2</v>
      </c>
    </row>
    <row r="98" spans="1:26" x14ac:dyDescent="0.25">
      <c r="A98" s="42" t="s">
        <v>11</v>
      </c>
      <c r="B98" s="213">
        <f>+'[1]6.EXPORTACION VARIETAL'!G318/10000</f>
        <v>0.77429499999999996</v>
      </c>
      <c r="C98" s="158">
        <f>+'[1]6.EXPORTACION VARIETAL'!G330/10000</f>
        <v>0.55189999999999995</v>
      </c>
      <c r="D98" s="158">
        <f>+'[1]6.EXPORTACION VARIETAL'!G342/10000</f>
        <v>0.73740000000000006</v>
      </c>
      <c r="E98" s="158">
        <f>+'[1]6.EXPORTACION VARIETAL'!G354/10000</f>
        <v>0.73770000000000002</v>
      </c>
      <c r="F98" s="158">
        <f>+'[1]6.EXPORTACION VARIETAL'!G366/10000</f>
        <v>1.1102000000000001</v>
      </c>
      <c r="G98" s="158">
        <f>+'[1]6.EXPORTACION VARIETAL'!G378/10000</f>
        <v>1.1297999999999999</v>
      </c>
      <c r="H98" s="158">
        <f>+'[1]6.EXPORTACION VARIETAL'!G390/10000</f>
        <v>1.9029</v>
      </c>
      <c r="I98" s="158">
        <f>+'[1]6.EXPORTACION VARIETAL'!G402/10000</f>
        <v>0.53959999999999997</v>
      </c>
      <c r="J98" s="214">
        <f>+'[1]6.EXPORTACION VARIETAL'!G414/10000</f>
        <v>0.6895</v>
      </c>
      <c r="K98" s="210">
        <f>+'[1]6.EXPORTACION VARIETAL'!G426/10000</f>
        <v>0.62580000000000002</v>
      </c>
      <c r="L98" s="7">
        <f>+K98/J98-1</f>
        <v>-9.2385786802030467E-2</v>
      </c>
      <c r="M98" s="2"/>
      <c r="N98" s="42" t="s">
        <v>11</v>
      </c>
      <c r="O98" s="6">
        <f>+SUM('[1]6.EXPORTACION VARIETAL'!G307:G318)/10000</f>
        <v>11.537574000000001</v>
      </c>
      <c r="P98" s="6">
        <f t="shared" ref="P98:X98" si="195">+SUM(C97:C98)+SUM(B99:B108)</f>
        <v>11.324240000000001</v>
      </c>
      <c r="Q98" s="6">
        <f t="shared" si="195"/>
        <v>10.289699999999998</v>
      </c>
      <c r="R98" s="6">
        <f t="shared" si="195"/>
        <v>9.7774999999999999</v>
      </c>
      <c r="S98" s="6">
        <f t="shared" si="195"/>
        <v>12.784400000000002</v>
      </c>
      <c r="T98" s="6">
        <f t="shared" si="195"/>
        <v>16.297499999999999</v>
      </c>
      <c r="U98" s="6">
        <f t="shared" si="195"/>
        <v>19.314399999999996</v>
      </c>
      <c r="V98" s="6">
        <f t="shared" si="195"/>
        <v>13.653383</v>
      </c>
      <c r="W98" s="67">
        <f t="shared" si="195"/>
        <v>8.9904000000000011</v>
      </c>
      <c r="X98" s="37">
        <f t="shared" si="195"/>
        <v>9.3270999999999997</v>
      </c>
      <c r="Y98" s="78">
        <f>+X98/W98-1</f>
        <v>3.7451058907278734E-2</v>
      </c>
      <c r="Z98" s="7">
        <f>+POWER(X98/S98,0.2)-1</f>
        <v>-6.1113149729950633E-2</v>
      </c>
    </row>
    <row r="99" spans="1:26" x14ac:dyDescent="0.25">
      <c r="A99" s="42" t="s">
        <v>0</v>
      </c>
      <c r="B99" s="213">
        <f>+'[1]6.EXPORTACION VARIETAL'!G319/10000</f>
        <v>0.96563299999999996</v>
      </c>
      <c r="C99" s="158">
        <f>+'[1]6.EXPORTACION VARIETAL'!G331/10000</f>
        <v>0.92849999999999999</v>
      </c>
      <c r="D99" s="158">
        <f>+'[1]6.EXPORTACION VARIETAL'!G343/10000</f>
        <v>0.8175</v>
      </c>
      <c r="E99" s="158">
        <f>+'[1]6.EXPORTACION VARIETAL'!G355/10000</f>
        <v>0.83530000000000004</v>
      </c>
      <c r="F99" s="158">
        <f>+'[1]6.EXPORTACION VARIETAL'!G367/10000</f>
        <v>0.92679999999999996</v>
      </c>
      <c r="G99" s="158">
        <f>+'[1]6.EXPORTACION VARIETAL'!G379/10000</f>
        <v>1.3069</v>
      </c>
      <c r="H99" s="158">
        <f>+'[1]6.EXPORTACION VARIETAL'!G391/10000</f>
        <v>1.4820899999999999</v>
      </c>
      <c r="I99" s="158">
        <f>+'[1]6.EXPORTACION VARIETAL'!G403/10000</f>
        <v>0.83020000000000005</v>
      </c>
      <c r="J99" s="214">
        <f>+'[1]6.EXPORTACION VARIETAL'!G415/10000</f>
        <v>0.51780000000000004</v>
      </c>
      <c r="K99" s="210">
        <f>+'[1]6.EXPORTACION VARIETAL'!G427/10000</f>
        <v>0.68589999999999995</v>
      </c>
      <c r="L99" s="7">
        <f t="shared" ref="L99:L100" si="196">+K99/J99-1</f>
        <v>0.32464271919660082</v>
      </c>
      <c r="M99" s="2"/>
      <c r="N99" s="42" t="s">
        <v>0</v>
      </c>
      <c r="O99" s="6">
        <f>+SUM('[1]6.EXPORTACION VARIETAL'!G308:G319)/10000</f>
        <v>11.523007000000002</v>
      </c>
      <c r="P99" s="6">
        <f t="shared" ref="P99:W99" si="197">+SUM(C97:C99)+SUM(B100:B108)</f>
        <v>11.287106999999999</v>
      </c>
      <c r="Q99" s="6">
        <f t="shared" si="197"/>
        <v>10.178699999999999</v>
      </c>
      <c r="R99" s="6">
        <f t="shared" si="197"/>
        <v>9.795300000000001</v>
      </c>
      <c r="S99" s="6">
        <f t="shared" si="197"/>
        <v>12.875900000000001</v>
      </c>
      <c r="T99" s="6">
        <f t="shared" si="197"/>
        <v>16.677599999999998</v>
      </c>
      <c r="U99" s="6">
        <f t="shared" si="197"/>
        <v>19.48959</v>
      </c>
      <c r="V99" s="6">
        <f t="shared" si="197"/>
        <v>13.001493</v>
      </c>
      <c r="W99" s="67">
        <f t="shared" si="197"/>
        <v>8.677999999999999</v>
      </c>
      <c r="X99" s="37">
        <f t="shared" ref="X99" si="198">+SUM(K97:K99)+SUM(J100:J108)</f>
        <v>9.4952000000000005</v>
      </c>
      <c r="Y99" s="78">
        <f>+X99/W99-1</f>
        <v>9.4169163401705669E-2</v>
      </c>
      <c r="Z99" s="7">
        <f>+POWER(X99/S99,0.2)-1</f>
        <v>-5.9096022696659478E-2</v>
      </c>
    </row>
    <row r="100" spans="1:26" x14ac:dyDescent="0.25">
      <c r="A100" s="42" t="s">
        <v>1</v>
      </c>
      <c r="B100" s="213">
        <f>+'[1]6.EXPORTACION VARIETAL'!G320/10000</f>
        <v>1.2901280000000002</v>
      </c>
      <c r="C100" s="158">
        <f>+'[1]6.EXPORTACION VARIETAL'!G332/10000</f>
        <v>0.83069999999999999</v>
      </c>
      <c r="D100" s="158">
        <f>+'[1]6.EXPORTACION VARIETAL'!G344/10000</f>
        <v>0.78549999999999998</v>
      </c>
      <c r="E100" s="158">
        <f>+'[1]6.EXPORTACION VARIETAL'!G356/10000</f>
        <v>1.0153000000000001</v>
      </c>
      <c r="F100" s="158">
        <f>+'[1]6.EXPORTACION VARIETAL'!G368/10000</f>
        <v>1.7766999999999999</v>
      </c>
      <c r="G100" s="158">
        <f>+'[1]6.EXPORTACION VARIETAL'!G380/10000</f>
        <v>1.395</v>
      </c>
      <c r="H100" s="158">
        <f>+'[1]6.EXPORTACION VARIETAL'!G392/10000</f>
        <v>2.19699</v>
      </c>
      <c r="I100" s="158">
        <f>+'[1]6.EXPORTACION VARIETAL'!G404/10000</f>
        <v>0.83530000000000004</v>
      </c>
      <c r="J100" s="214">
        <f>+'[1]6.EXPORTACION VARIETAL'!G416/10000</f>
        <v>0.70269999999999999</v>
      </c>
      <c r="K100" s="210">
        <f>+'[1]6.EXPORTACION VARIETAL'!G428/10000</f>
        <v>0.95440000000000003</v>
      </c>
      <c r="L100" s="7">
        <f t="shared" si="196"/>
        <v>0.35818983919168934</v>
      </c>
      <c r="M100" s="2"/>
      <c r="N100" s="42" t="s">
        <v>1</v>
      </c>
      <c r="O100" s="6">
        <f>+SUM('[1]6.EXPORTACION VARIETAL'!G309:G320)/10000</f>
        <v>11.947435</v>
      </c>
      <c r="P100" s="6">
        <f t="shared" ref="P100:W100" si="199">+SUM(C97:C100)+SUM(B101:B108)</f>
        <v>10.827679</v>
      </c>
      <c r="Q100" s="6">
        <f t="shared" si="199"/>
        <v>10.1335</v>
      </c>
      <c r="R100" s="6">
        <f t="shared" si="199"/>
        <v>10.0251</v>
      </c>
      <c r="S100" s="6">
        <f t="shared" si="199"/>
        <v>13.6373</v>
      </c>
      <c r="T100" s="6">
        <f t="shared" si="199"/>
        <v>16.2959</v>
      </c>
      <c r="U100" s="6">
        <f t="shared" si="199"/>
        <v>20.291579999999996</v>
      </c>
      <c r="V100" s="6">
        <f t="shared" si="199"/>
        <v>11.639803000000001</v>
      </c>
      <c r="W100" s="67">
        <f t="shared" si="199"/>
        <v>8.545399999999999</v>
      </c>
      <c r="X100" s="37">
        <f t="shared" ref="X100" si="200">+SUM(K97:K100)+SUM(J101:J108)</f>
        <v>9.7469000000000001</v>
      </c>
      <c r="Y100" s="78">
        <f>+X100/W100-1</f>
        <v>0.14060196128911473</v>
      </c>
      <c r="Z100" s="7">
        <f>+POWER(X100/S100,0.2)-1</f>
        <v>-6.4965526177117261E-2</v>
      </c>
    </row>
    <row r="101" spans="1:26" x14ac:dyDescent="0.25">
      <c r="A101" s="42" t="s">
        <v>2</v>
      </c>
      <c r="B101" s="213">
        <f>+'[1]6.EXPORTACION VARIETAL'!G321/10000</f>
        <v>0.84988899999999989</v>
      </c>
      <c r="C101" s="158">
        <f>+'[1]6.EXPORTACION VARIETAL'!G333/10000</f>
        <v>0.83579999999999999</v>
      </c>
      <c r="D101" s="158">
        <f>+'[1]6.EXPORTACION VARIETAL'!G345/10000</f>
        <v>0.73370000000000002</v>
      </c>
      <c r="E101" s="158">
        <f>+'[1]6.EXPORTACION VARIETAL'!G357/10000</f>
        <v>0.90669999999999995</v>
      </c>
      <c r="F101" s="158">
        <f>+'[1]6.EXPORTACION VARIETAL'!G369/10000</f>
        <v>1.294</v>
      </c>
      <c r="G101" s="158">
        <f>+'[1]6.EXPORTACION VARIETAL'!G381/10000</f>
        <v>2.0278999999999998</v>
      </c>
      <c r="H101" s="158">
        <f>+'[1]6.EXPORTACION VARIETAL'!G393/10000</f>
        <v>0.90730499999999992</v>
      </c>
      <c r="I101" s="158">
        <f>+'[1]6.EXPORTACION VARIETAL'!G405/10000</f>
        <v>0.6845</v>
      </c>
      <c r="J101" s="214">
        <f>+'[1]6.EXPORTACION VARIETAL'!G417/10000</f>
        <v>0.73350000000000004</v>
      </c>
      <c r="K101" s="210"/>
      <c r="L101" s="7"/>
      <c r="M101" s="2"/>
      <c r="N101" s="42" t="s">
        <v>2</v>
      </c>
      <c r="O101" s="6">
        <f>+SUM('[1]6.EXPORTACION VARIETAL'!G310:G321)/10000</f>
        <v>11.648180000000002</v>
      </c>
      <c r="P101" s="6">
        <f t="shared" ref="P101:W101" si="201">+SUM(C97:C101)+SUM(B102:B108)</f>
        <v>10.81359</v>
      </c>
      <c r="Q101" s="6">
        <f t="shared" si="201"/>
        <v>10.0314</v>
      </c>
      <c r="R101" s="6">
        <f t="shared" si="201"/>
        <v>10.1981</v>
      </c>
      <c r="S101" s="6">
        <f t="shared" si="201"/>
        <v>14.024600000000001</v>
      </c>
      <c r="T101" s="6">
        <f t="shared" si="201"/>
        <v>17.029799999999998</v>
      </c>
      <c r="U101" s="6">
        <f t="shared" si="201"/>
        <v>19.170984999999998</v>
      </c>
      <c r="V101" s="6">
        <f t="shared" si="201"/>
        <v>11.416998</v>
      </c>
      <c r="W101" s="67">
        <f t="shared" si="201"/>
        <v>8.5944000000000003</v>
      </c>
      <c r="X101" s="37"/>
      <c r="Y101" s="78"/>
      <c r="Z101" s="7"/>
    </row>
    <row r="102" spans="1:26" x14ac:dyDescent="0.25">
      <c r="A102" s="42" t="s">
        <v>3</v>
      </c>
      <c r="B102" s="213">
        <f>+'[1]6.EXPORTACION VARIETAL'!G322/10000</f>
        <v>0.86607000000000012</v>
      </c>
      <c r="C102" s="158">
        <f>+'[1]6.EXPORTACION VARIETAL'!G334/10000</f>
        <v>1.077</v>
      </c>
      <c r="D102" s="158">
        <f>+'[1]6.EXPORTACION VARIETAL'!G346/10000</f>
        <v>0.67330000000000001</v>
      </c>
      <c r="E102" s="158">
        <f>+'[1]6.EXPORTACION VARIETAL'!G358/10000</f>
        <v>0.63370000000000004</v>
      </c>
      <c r="F102" s="158">
        <f>+'[1]6.EXPORTACION VARIETAL'!G370/10000</f>
        <v>1.2944</v>
      </c>
      <c r="G102" s="158">
        <f>+'[1]6.EXPORTACION VARIETAL'!G382/10000</f>
        <v>1.5935999999999999</v>
      </c>
      <c r="H102" s="158">
        <f>+'[1]6.EXPORTACION VARIETAL'!G394/10000</f>
        <v>1.6461110000000001</v>
      </c>
      <c r="I102" s="158">
        <f>+'[1]6.EXPORTACION VARIETAL'!G406/10000</f>
        <v>0.63109999999999999</v>
      </c>
      <c r="J102" s="214">
        <f>+'[1]6.EXPORTACION VARIETAL'!G418/10000</f>
        <v>0.67520000000000002</v>
      </c>
      <c r="K102" s="210"/>
      <c r="L102" s="7"/>
      <c r="M102" s="2"/>
      <c r="N102" s="42" t="s">
        <v>3</v>
      </c>
      <c r="O102" s="6">
        <f>+SUM('[1]6.EXPORTACION VARIETAL'!G311:G322)/10000</f>
        <v>11.341145000000001</v>
      </c>
      <c r="P102" s="6">
        <f t="shared" ref="P102:W102" si="202">+SUM(C97:C102)+SUM(B103:B108)</f>
        <v>11.024520000000001</v>
      </c>
      <c r="Q102" s="6">
        <f t="shared" si="202"/>
        <v>9.6277000000000008</v>
      </c>
      <c r="R102" s="6">
        <f t="shared" si="202"/>
        <v>10.1585</v>
      </c>
      <c r="S102" s="6">
        <f t="shared" si="202"/>
        <v>14.6853</v>
      </c>
      <c r="T102" s="6">
        <f t="shared" si="202"/>
        <v>17.329000000000001</v>
      </c>
      <c r="U102" s="6">
        <f t="shared" si="202"/>
        <v>19.223495999999997</v>
      </c>
      <c r="V102" s="6">
        <f t="shared" si="202"/>
        <v>10.401987</v>
      </c>
      <c r="W102" s="67">
        <f t="shared" si="202"/>
        <v>8.6385000000000005</v>
      </c>
      <c r="X102" s="37"/>
      <c r="Y102" s="78"/>
      <c r="Z102" s="7"/>
    </row>
    <row r="103" spans="1:26" x14ac:dyDescent="0.25">
      <c r="A103" s="42" t="s">
        <v>4</v>
      </c>
      <c r="B103" s="213">
        <f>+'[1]6.EXPORTACION VARIETAL'!G323/10000</f>
        <v>0.88487999999999989</v>
      </c>
      <c r="C103" s="158">
        <f>+'[1]6.EXPORTACION VARIETAL'!G335/10000</f>
        <v>0.83699999999999997</v>
      </c>
      <c r="D103" s="158">
        <f>+'[1]6.EXPORTACION VARIETAL'!G347/10000</f>
        <v>1.0061</v>
      </c>
      <c r="E103" s="158">
        <f>+'[1]6.EXPORTACION VARIETAL'!G359/10000</f>
        <v>0.94550000000000001</v>
      </c>
      <c r="F103" s="158">
        <f>+'[1]6.EXPORTACION VARIETAL'!G371/10000</f>
        <v>2.6246999999999998</v>
      </c>
      <c r="G103" s="158">
        <f>+'[1]6.EXPORTACION VARIETAL'!G383/10000</f>
        <v>1.651</v>
      </c>
      <c r="H103" s="158">
        <f>+'[1]6.EXPORTACION VARIETAL'!G395/10000</f>
        <v>1.0272290000000002</v>
      </c>
      <c r="I103" s="158">
        <f>+'[1]6.EXPORTACION VARIETAL'!G407/10000</f>
        <v>0.87960000000000005</v>
      </c>
      <c r="J103" s="214">
        <f>+'[1]6.EXPORTACION VARIETAL'!G419/10000</f>
        <v>1.0964</v>
      </c>
      <c r="K103" s="210"/>
      <c r="L103" s="7"/>
      <c r="M103" s="2"/>
      <c r="N103" s="42" t="s">
        <v>4</v>
      </c>
      <c r="O103" s="6">
        <f>+SUM('[1]6.EXPORTACION VARIETAL'!G312:G323)/10000</f>
        <v>11.227639000000002</v>
      </c>
      <c r="P103" s="6">
        <f t="shared" ref="P103:W103" si="203">+SUM(C97:C103)+SUM(B104:B108)</f>
        <v>10.97664</v>
      </c>
      <c r="Q103" s="6">
        <f t="shared" si="203"/>
        <v>9.7968000000000011</v>
      </c>
      <c r="R103" s="6">
        <f t="shared" si="203"/>
        <v>10.097899999999999</v>
      </c>
      <c r="S103" s="6">
        <f t="shared" si="203"/>
        <v>16.3645</v>
      </c>
      <c r="T103" s="6">
        <f t="shared" si="203"/>
        <v>16.3553</v>
      </c>
      <c r="U103" s="6">
        <f t="shared" si="203"/>
        <v>18.599724999999999</v>
      </c>
      <c r="V103" s="6">
        <f t="shared" si="203"/>
        <v>10.254358</v>
      </c>
      <c r="W103" s="67">
        <f t="shared" si="203"/>
        <v>8.8552999999999997</v>
      </c>
      <c r="X103" s="37"/>
      <c r="Y103" s="78"/>
      <c r="Z103" s="7"/>
    </row>
    <row r="104" spans="1:26" x14ac:dyDescent="0.25">
      <c r="A104" s="42" t="s">
        <v>5</v>
      </c>
      <c r="B104" s="213">
        <f>+'[1]6.EXPORTACION VARIETAL'!G324/10000</f>
        <v>1.3986379999999998</v>
      </c>
      <c r="C104" s="158">
        <f>+'[1]6.EXPORTACION VARIETAL'!G336/10000</f>
        <v>1.2239</v>
      </c>
      <c r="D104" s="158">
        <f>+'[1]6.EXPORTACION VARIETAL'!G348/10000</f>
        <v>0.9798</v>
      </c>
      <c r="E104" s="158">
        <f>+'[1]6.EXPORTACION VARIETAL'!G360/10000</f>
        <v>1.4711000000000001</v>
      </c>
      <c r="F104" s="158">
        <f>+'[1]6.EXPORTACION VARIETAL'!G372/10000</f>
        <v>1.5927</v>
      </c>
      <c r="G104" s="158">
        <f>+'[1]6.EXPORTACION VARIETAL'!G384/10000</f>
        <v>1.5268999999999999</v>
      </c>
      <c r="H104" s="158">
        <f>+'[1]6.EXPORTACION VARIETAL'!G396/10000</f>
        <v>1.4218979999999999</v>
      </c>
      <c r="I104" s="158">
        <f>+'[1]6.EXPORTACION VARIETAL'!G408/10000</f>
        <v>1.1132</v>
      </c>
      <c r="J104" s="214">
        <f>+'[1]6.EXPORTACION VARIETAL'!G420/10000</f>
        <v>1.0489999999999999</v>
      </c>
      <c r="K104" s="210"/>
      <c r="L104" s="7"/>
      <c r="M104" s="2"/>
      <c r="N104" s="42" t="s">
        <v>5</v>
      </c>
      <c r="O104" s="6">
        <f>+SUM('[1]6.EXPORTACION VARIETAL'!G313:G324)/10000</f>
        <v>11.350271000000003</v>
      </c>
      <c r="P104" s="6">
        <f t="shared" ref="P104:W104" si="204">+SUM(C97:C104)+SUM(B105:B108)</f>
        <v>10.801902</v>
      </c>
      <c r="Q104" s="6">
        <f t="shared" si="204"/>
        <v>9.5527000000000015</v>
      </c>
      <c r="R104" s="6">
        <f t="shared" si="204"/>
        <v>10.5892</v>
      </c>
      <c r="S104" s="6">
        <f t="shared" si="204"/>
        <v>16.4861</v>
      </c>
      <c r="T104" s="6">
        <f t="shared" si="204"/>
        <v>16.289499999999997</v>
      </c>
      <c r="U104" s="6">
        <f t="shared" si="204"/>
        <v>18.494723</v>
      </c>
      <c r="V104" s="6">
        <f t="shared" si="204"/>
        <v>9.9456600000000002</v>
      </c>
      <c r="W104" s="67">
        <f t="shared" si="204"/>
        <v>8.7911000000000001</v>
      </c>
      <c r="X104" s="37"/>
      <c r="Y104" s="78"/>
      <c r="Z104" s="7"/>
    </row>
    <row r="105" spans="1:26" x14ac:dyDescent="0.25">
      <c r="A105" s="42" t="s">
        <v>6</v>
      </c>
      <c r="B105" s="213">
        <f>+'[1]6.EXPORTACION VARIETAL'!G325/10000</f>
        <v>0.90080000000000005</v>
      </c>
      <c r="C105" s="158">
        <f>+'[1]6.EXPORTACION VARIETAL'!G337/10000</f>
        <v>0.73250000000000004</v>
      </c>
      <c r="D105" s="158">
        <f>+'[1]6.EXPORTACION VARIETAL'!G349/10000</f>
        <v>0.79520000000000002</v>
      </c>
      <c r="E105" s="158">
        <f>+'[1]6.EXPORTACION VARIETAL'!G361/10000</f>
        <v>0.90700000000000003</v>
      </c>
      <c r="F105" s="158">
        <f>+'[1]6.EXPORTACION VARIETAL'!G373/10000</f>
        <v>1.5146999999999999</v>
      </c>
      <c r="G105" s="158">
        <f>+'[1]6.EXPORTACION VARIETAL'!G385/10000</f>
        <v>1.3521000000000001</v>
      </c>
      <c r="H105" s="158">
        <f>+'[1]6.EXPORTACION VARIETAL'!G397/10000</f>
        <v>1.0305739999999999</v>
      </c>
      <c r="I105" s="158">
        <f>+'[1]6.EXPORTACION VARIETAL'!G409/10000</f>
        <v>0.78080000000000005</v>
      </c>
      <c r="J105" s="214">
        <f>+'[1]6.EXPORTACION VARIETAL'!G421/10000</f>
        <v>0.7984</v>
      </c>
      <c r="K105" s="210"/>
      <c r="L105" s="7"/>
      <c r="M105" s="2"/>
      <c r="N105" s="42" t="s">
        <v>6</v>
      </c>
      <c r="O105" s="6">
        <f>+SUM('[1]6.EXPORTACION VARIETAL'!G314:G325)/10000</f>
        <v>11.309884000000002</v>
      </c>
      <c r="P105" s="6">
        <f t="shared" ref="P105:W105" si="205">+SUM(C97:C105)+SUM(B106:B108)</f>
        <v>10.633602</v>
      </c>
      <c r="Q105" s="6">
        <f t="shared" si="205"/>
        <v>9.6154000000000011</v>
      </c>
      <c r="R105" s="6">
        <f t="shared" si="205"/>
        <v>10.701000000000001</v>
      </c>
      <c r="S105" s="6">
        <f t="shared" si="205"/>
        <v>17.093799999999998</v>
      </c>
      <c r="T105" s="6">
        <f t="shared" si="205"/>
        <v>16.126899999999999</v>
      </c>
      <c r="U105" s="6">
        <f t="shared" si="205"/>
        <v>18.173196999999998</v>
      </c>
      <c r="V105" s="6">
        <f t="shared" si="205"/>
        <v>9.6958859999999998</v>
      </c>
      <c r="W105" s="67">
        <f t="shared" si="205"/>
        <v>8.8087</v>
      </c>
      <c r="X105" s="37"/>
      <c r="Y105" s="78"/>
      <c r="Z105" s="7"/>
    </row>
    <row r="106" spans="1:26" x14ac:dyDescent="0.25">
      <c r="A106" s="42" t="s">
        <v>7</v>
      </c>
      <c r="B106" s="213">
        <f>+'[1]6.EXPORTACION VARIETAL'!G326/10000</f>
        <v>0.988402</v>
      </c>
      <c r="C106" s="158">
        <f>+'[1]6.EXPORTACION VARIETAL'!G338/10000</f>
        <v>0.80769999999999997</v>
      </c>
      <c r="D106" s="158">
        <f>+'[1]6.EXPORTACION VARIETAL'!G350/10000</f>
        <v>0.93830000000000002</v>
      </c>
      <c r="E106" s="158">
        <f>+'[1]6.EXPORTACION VARIETAL'!G362/10000</f>
        <v>1.1021000000000001</v>
      </c>
      <c r="F106" s="158">
        <f>+'[1]6.EXPORTACION VARIETAL'!G374/10000</f>
        <v>1.0773999999999999</v>
      </c>
      <c r="G106" s="158">
        <f>+'[1]6.EXPORTACION VARIETAL'!G386/10000</f>
        <v>1.3775999999999999</v>
      </c>
      <c r="H106" s="158">
        <f>+'[1]6.EXPORTACION VARIETAL'!G398/10000</f>
        <v>0.89108600000000004</v>
      </c>
      <c r="I106" s="158">
        <f>+'[1]6.EXPORTACION VARIETAL'!G410/10000</f>
        <v>0.73109999999999997</v>
      </c>
      <c r="J106" s="214">
        <f>+'[1]6.EXPORTACION VARIETAL'!G422/10000</f>
        <v>1.0439000000000001</v>
      </c>
      <c r="K106" s="210"/>
      <c r="L106" s="7"/>
      <c r="M106" s="2"/>
      <c r="N106" s="42" t="s">
        <v>7</v>
      </c>
      <c r="O106" s="6">
        <f>+SUM('[1]6.EXPORTACION VARIETAL'!G315:G326)/10000</f>
        <v>11.366294000000003</v>
      </c>
      <c r="P106" s="6">
        <f t="shared" ref="P106:W106" si="206">+SUM(C97:C106)+SUM(B107:B108)</f>
        <v>10.452900000000001</v>
      </c>
      <c r="Q106" s="6">
        <f t="shared" si="206"/>
        <v>9.7460000000000004</v>
      </c>
      <c r="R106" s="6">
        <f t="shared" si="206"/>
        <v>10.864800000000001</v>
      </c>
      <c r="S106" s="6">
        <f t="shared" si="206"/>
        <v>17.069099999999999</v>
      </c>
      <c r="T106" s="6">
        <f t="shared" si="206"/>
        <v>16.427099999999999</v>
      </c>
      <c r="U106" s="6">
        <f t="shared" si="206"/>
        <v>17.686682999999999</v>
      </c>
      <c r="V106" s="6">
        <f t="shared" si="206"/>
        <v>9.5358999999999998</v>
      </c>
      <c r="W106" s="67">
        <f t="shared" si="206"/>
        <v>9.1215000000000011</v>
      </c>
      <c r="X106" s="37"/>
      <c r="Y106" s="78"/>
      <c r="Z106" s="7"/>
    </row>
    <row r="107" spans="1:26" x14ac:dyDescent="0.25">
      <c r="A107" s="42" t="s">
        <v>8</v>
      </c>
      <c r="B107" s="213">
        <f>+'[1]6.EXPORTACION VARIETAL'!G327/10000</f>
        <v>0.8155</v>
      </c>
      <c r="C107" s="158">
        <f>+'[1]6.EXPORTACION VARIETAL'!G339/10000</f>
        <v>0.77510000000000001</v>
      </c>
      <c r="D107" s="158">
        <f>+'[1]6.EXPORTACION VARIETAL'!G351/10000</f>
        <v>0.6754</v>
      </c>
      <c r="E107" s="158">
        <f>+'[1]6.EXPORTACION VARIETAL'!G363/10000</f>
        <v>0.96040000000000003</v>
      </c>
      <c r="F107" s="158">
        <f>+'[1]6.EXPORTACION VARIETAL'!G375/10000</f>
        <v>1.0831</v>
      </c>
      <c r="G107" s="158">
        <f>+'[1]6.EXPORTACION VARIETAL'!G387/10000</f>
        <v>1.2183999999999999</v>
      </c>
      <c r="H107" s="158">
        <f>+'[1]6.EXPORTACION VARIETAL'!G399/10000</f>
        <v>0.92110000000000003</v>
      </c>
      <c r="I107" s="158">
        <f>+'[1]6.EXPORTACION VARIETAL'!G411/10000</f>
        <v>0.69199999999999995</v>
      </c>
      <c r="J107" s="214">
        <f>+'[1]6.EXPORTACION VARIETAL'!G423/10000</f>
        <v>0.72589999999999999</v>
      </c>
      <c r="K107" s="210"/>
      <c r="L107" s="7"/>
      <c r="M107" s="2"/>
      <c r="N107" s="42" t="s">
        <v>8</v>
      </c>
      <c r="O107" s="6">
        <f>+SUM('[1]6.EXPORTACION VARIETAL'!G316:G327)/10000</f>
        <v>11.323487000000002</v>
      </c>
      <c r="P107" s="6">
        <f t="shared" ref="P107:W107" si="207">+SUM(C97:C107)+SUM(B108)</f>
        <v>10.412500000000001</v>
      </c>
      <c r="Q107" s="6">
        <f t="shared" si="207"/>
        <v>9.6463000000000001</v>
      </c>
      <c r="R107" s="6">
        <f t="shared" si="207"/>
        <v>11.149800000000001</v>
      </c>
      <c r="S107" s="6">
        <f t="shared" si="207"/>
        <v>17.191799999999997</v>
      </c>
      <c r="T107" s="6">
        <f t="shared" si="207"/>
        <v>16.5624</v>
      </c>
      <c r="U107" s="6">
        <f t="shared" si="207"/>
        <v>17.389382999999999</v>
      </c>
      <c r="V107" s="6">
        <f t="shared" si="207"/>
        <v>9.3067999999999991</v>
      </c>
      <c r="W107" s="67">
        <f t="shared" si="207"/>
        <v>9.1554000000000002</v>
      </c>
      <c r="X107" s="37"/>
      <c r="Y107" s="78"/>
      <c r="Z107" s="7"/>
    </row>
    <row r="108" spans="1:26" x14ac:dyDescent="0.25">
      <c r="A108" s="42" t="s">
        <v>9</v>
      </c>
      <c r="B108" s="213">
        <f>+'[1]6.EXPORTACION VARIETAL'!G328/10000</f>
        <v>0.94569999999999999</v>
      </c>
      <c r="C108" s="158">
        <f>+'[1]6.EXPORTACION VARIETAL'!G340/10000</f>
        <v>0.69220000000000004</v>
      </c>
      <c r="D108" s="158">
        <f>+'[1]6.EXPORTACION VARIETAL'!G352/10000</f>
        <v>0.68369999999999997</v>
      </c>
      <c r="E108" s="158">
        <f>+'[1]6.EXPORTACION VARIETAL'!G364/10000</f>
        <v>1.6568000000000001</v>
      </c>
      <c r="F108" s="158">
        <f>+'[1]6.EXPORTACION VARIETAL'!G376/10000</f>
        <v>1.1031</v>
      </c>
      <c r="G108" s="158">
        <f>+'[1]6.EXPORTACION VARIETAL'!G388/10000</f>
        <v>2.3616000000000001</v>
      </c>
      <c r="H108" s="158">
        <f>+'[1]6.EXPORTACION VARIETAL'!G400/10000</f>
        <v>0.76249999999999996</v>
      </c>
      <c r="I108" s="158">
        <f>+'[1]6.EXPORTACION VARIETAL'!G412/10000</f>
        <v>0.53710000000000002</v>
      </c>
      <c r="J108" s="214">
        <f>+'[1]6.EXPORTACION VARIETAL'!G424/10000</f>
        <v>0.7742</v>
      </c>
      <c r="K108" s="210"/>
      <c r="L108" s="7"/>
      <c r="M108" s="2"/>
      <c r="N108" s="42" t="s">
        <v>9</v>
      </c>
      <c r="O108" s="6">
        <f>+SUM('[1]6.EXPORTACION VARIETAL'!G317:G328)/10000</f>
        <v>11.598979</v>
      </c>
      <c r="P108" s="6">
        <f t="shared" ref="P108:W108" si="208">+SUM(C97:C108)</f>
        <v>10.159000000000001</v>
      </c>
      <c r="Q108" s="6">
        <f t="shared" si="208"/>
        <v>9.6378000000000004</v>
      </c>
      <c r="R108" s="6">
        <f t="shared" si="208"/>
        <v>12.122900000000001</v>
      </c>
      <c r="S108" s="6">
        <f t="shared" si="208"/>
        <v>16.638099999999998</v>
      </c>
      <c r="T108" s="6">
        <f t="shared" si="208"/>
        <v>17.820899999999998</v>
      </c>
      <c r="U108" s="6">
        <f t="shared" si="208"/>
        <v>15.790282999999999</v>
      </c>
      <c r="V108" s="6">
        <f t="shared" si="208"/>
        <v>9.0814000000000004</v>
      </c>
      <c r="W108" s="67">
        <f t="shared" si="208"/>
        <v>9.3925000000000001</v>
      </c>
      <c r="X108" s="37"/>
      <c r="Y108" s="78"/>
      <c r="Z108" s="7"/>
    </row>
    <row r="109" spans="1:26" ht="25.5" x14ac:dyDescent="0.25">
      <c r="A109" s="53" t="s">
        <v>13</v>
      </c>
      <c r="B109" s="215">
        <f>SUM(B97:B108)</f>
        <v>11.598979</v>
      </c>
      <c r="C109" s="159">
        <f t="shared" ref="C109" si="209">SUM(C97:C108)</f>
        <v>10.159000000000001</v>
      </c>
      <c r="D109" s="159">
        <f t="shared" ref="D109" si="210">SUM(D97:D108)</f>
        <v>9.6378000000000004</v>
      </c>
      <c r="E109" s="159">
        <f t="shared" ref="E109" si="211">SUM(E97:E108)</f>
        <v>12.122900000000001</v>
      </c>
      <c r="F109" s="159">
        <f t="shared" ref="F109:G109" si="212">SUM(F97:F108)</f>
        <v>16.638099999999998</v>
      </c>
      <c r="G109" s="159">
        <f t="shared" si="212"/>
        <v>17.820899999999998</v>
      </c>
      <c r="H109" s="159">
        <f t="shared" ref="H109:I109" si="213">SUM(H97:H108)</f>
        <v>15.790282999999999</v>
      </c>
      <c r="I109" s="159">
        <f t="shared" si="213"/>
        <v>9.0814000000000004</v>
      </c>
      <c r="J109" s="216">
        <f t="shared" ref="J109" si="214">SUM(J97:J108)</f>
        <v>9.3925000000000001</v>
      </c>
      <c r="K109" s="216"/>
      <c r="L109" s="56"/>
      <c r="M109" s="3"/>
      <c r="N109" s="43" t="s">
        <v>14</v>
      </c>
      <c r="O109" s="46">
        <f>+AVERAGE(O97:O108)</f>
        <v>11.486856166666669</v>
      </c>
      <c r="P109" s="46">
        <f>+AVERAGE(P97:P108)</f>
        <v>10.85502625</v>
      </c>
      <c r="Q109" s="46">
        <f t="shared" ref="Q109:W109" si="215">+AVERAGE(Q97:Q108)</f>
        <v>9.8633499999999987</v>
      </c>
      <c r="R109" s="46">
        <f t="shared" si="215"/>
        <v>10.438108333333334</v>
      </c>
      <c r="S109" s="46">
        <f t="shared" si="215"/>
        <v>15.105233333333333</v>
      </c>
      <c r="T109" s="46">
        <f t="shared" si="215"/>
        <v>16.624149999999997</v>
      </c>
      <c r="U109" s="226">
        <f t="shared" si="215"/>
        <v>18.513778749999997</v>
      </c>
      <c r="V109" s="226">
        <f t="shared" si="215"/>
        <v>11.079195916666668</v>
      </c>
      <c r="W109" s="220">
        <f t="shared" si="215"/>
        <v>8.8676416666666658</v>
      </c>
      <c r="X109" s="220">
        <f t="shared" ref="X109" si="216">+AVERAGE(X97:X108)</f>
        <v>9.49</v>
      </c>
      <c r="Y109" s="79">
        <f>+X109/W109-1</f>
        <v>7.0183071974228461E-2</v>
      </c>
      <c r="Z109" s="75">
        <f>+POWER(X109/S109,0.2)-1</f>
        <v>-8.8770534099346543E-2</v>
      </c>
    </row>
    <row r="110" spans="1:26" ht="25.5" x14ac:dyDescent="0.25">
      <c r="A110" s="57" t="s">
        <v>15</v>
      </c>
      <c r="B110" s="195">
        <f>+B109/B$163</f>
        <v>5.3267371317331752E-2</v>
      </c>
      <c r="C110" s="58">
        <f t="shared" ref="C110:G110" si="217">+C109/C$163</f>
        <v>5.1851738429186826E-2</v>
      </c>
      <c r="D110" s="58">
        <f t="shared" si="217"/>
        <v>4.9722003965254759E-2</v>
      </c>
      <c r="E110" s="58">
        <f t="shared" si="217"/>
        <v>5.7043733419160803E-2</v>
      </c>
      <c r="F110" s="58">
        <f t="shared" si="217"/>
        <v>6.4122169765873385E-2</v>
      </c>
      <c r="G110" s="58">
        <f t="shared" si="217"/>
        <v>6.6573647580943404E-2</v>
      </c>
      <c r="H110" s="58">
        <f t="shared" ref="H110:I110" si="218">+H109/H$163</f>
        <v>6.8307855695211389E-2</v>
      </c>
      <c r="I110" s="58">
        <f t="shared" si="218"/>
        <v>5.0369699863945121E-2</v>
      </c>
      <c r="J110" s="189">
        <f t="shared" ref="J110" si="219">+J109/J$163</f>
        <v>5.1310416410592592E-2</v>
      </c>
      <c r="K110" s="188"/>
      <c r="L110" s="59"/>
      <c r="M110" s="3"/>
      <c r="N110" s="44" t="s">
        <v>15</v>
      </c>
      <c r="O110" s="48">
        <f>+O109/O$163</f>
        <v>5.3158230019738476E-2</v>
      </c>
      <c r="P110" s="48">
        <f t="shared" ref="P110:W110" si="220">+P109/P$163</f>
        <v>5.2664103645787719E-2</v>
      </c>
      <c r="Q110" s="48">
        <f t="shared" si="220"/>
        <v>5.1451576675608658E-2</v>
      </c>
      <c r="R110" s="48">
        <f t="shared" si="220"/>
        <v>5.0829841631560277E-2</v>
      </c>
      <c r="S110" s="48">
        <f t="shared" si="220"/>
        <v>6.3961245856618415E-2</v>
      </c>
      <c r="T110" s="48">
        <f t="shared" si="220"/>
        <v>6.2547371474569943E-2</v>
      </c>
      <c r="U110" s="58">
        <f t="shared" si="220"/>
        <v>7.3142978176353943E-2</v>
      </c>
      <c r="V110" s="58">
        <f t="shared" si="220"/>
        <v>5.5250048091725741E-2</v>
      </c>
      <c r="W110" s="189">
        <f t="shared" si="220"/>
        <v>4.9433084833966516E-2</v>
      </c>
      <c r="X110" s="189">
        <f t="shared" ref="X110" si="221">+X109/X$163</f>
        <v>5.2709044960981971E-2</v>
      </c>
      <c r="Y110" s="72"/>
      <c r="Z110" s="76"/>
    </row>
    <row r="111" spans="1:26" ht="26.25" thickBot="1" x14ac:dyDescent="0.3">
      <c r="A111" s="60" t="s">
        <v>12</v>
      </c>
      <c r="B111" s="196"/>
      <c r="C111" s="62">
        <f>+C109/B109-1</f>
        <v>-0.12414704777032526</v>
      </c>
      <c r="D111" s="62">
        <f t="shared" ref="D111:J111" si="222">+D109/C109-1</f>
        <v>-5.1304262230534525E-2</v>
      </c>
      <c r="E111" s="62">
        <f t="shared" si="222"/>
        <v>0.25784930170785869</v>
      </c>
      <c r="F111" s="62">
        <f t="shared" si="222"/>
        <v>0.37245213604005611</v>
      </c>
      <c r="G111" s="62">
        <f t="shared" si="222"/>
        <v>7.1089847999471045E-2</v>
      </c>
      <c r="H111" s="62">
        <f t="shared" si="222"/>
        <v>-0.11394581642902435</v>
      </c>
      <c r="I111" s="62">
        <f t="shared" si="222"/>
        <v>-0.42487414570087179</v>
      </c>
      <c r="J111" s="190">
        <f t="shared" si="222"/>
        <v>3.4256832646948565E-2</v>
      </c>
      <c r="K111" s="187"/>
      <c r="L111" s="63"/>
      <c r="M111" s="2"/>
      <c r="N111" s="45" t="s">
        <v>12</v>
      </c>
      <c r="O111" s="49"/>
      <c r="P111" s="50">
        <f>+P109/O109-1</f>
        <v>-5.5004598951987949E-2</v>
      </c>
      <c r="Q111" s="50">
        <f t="shared" ref="Q111:S111" si="223">+Q109/P109-1</f>
        <v>-9.1356411966300066E-2</v>
      </c>
      <c r="R111" s="50">
        <f t="shared" si="223"/>
        <v>5.827212187880737E-2</v>
      </c>
      <c r="S111" s="50">
        <f t="shared" si="223"/>
        <v>0.44712364069798705</v>
      </c>
      <c r="T111" s="50">
        <f t="shared" ref="T111" si="224">+T109/S109-1</f>
        <v>0.1005556573108215</v>
      </c>
      <c r="U111" s="62">
        <f t="shared" ref="U111" si="225">+U109/T109-1</f>
        <v>0.1136676912804564</v>
      </c>
      <c r="V111" s="62">
        <f t="shared" ref="V111" si="226">+V109/U109-1</f>
        <v>-0.40157025390256051</v>
      </c>
      <c r="W111" s="190">
        <f t="shared" ref="W111:X111" si="227">+W109/V109-1</f>
        <v>-0.19961324509778866</v>
      </c>
      <c r="X111" s="190">
        <f t="shared" si="227"/>
        <v>7.0183071974228461E-2</v>
      </c>
      <c r="Y111" s="73"/>
      <c r="Z111" s="52"/>
    </row>
    <row r="112" spans="1:26" ht="15.75" thickBot="1" x14ac:dyDescent="0.3"/>
    <row r="113" spans="1:26" ht="15.75" thickBot="1" x14ac:dyDescent="0.3">
      <c r="A113" s="323" t="s">
        <v>60</v>
      </c>
      <c r="B113" s="324"/>
      <c r="C113" s="324"/>
      <c r="D113" s="324"/>
      <c r="E113" s="324"/>
      <c r="F113" s="324"/>
      <c r="G113" s="324"/>
      <c r="H113" s="324"/>
      <c r="I113" s="324"/>
      <c r="J113" s="324"/>
      <c r="K113" s="324"/>
      <c r="L113" s="325"/>
      <c r="M113" s="2"/>
      <c r="N113" s="323" t="s">
        <v>61</v>
      </c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5"/>
    </row>
    <row r="114" spans="1:26" ht="38.25" x14ac:dyDescent="0.25">
      <c r="A114" s="38"/>
      <c r="B114" s="191">
        <v>2016</v>
      </c>
      <c r="C114" s="39">
        <f>+B114+1</f>
        <v>2017</v>
      </c>
      <c r="D114" s="39">
        <f t="shared" ref="D114:G114" si="228">+C114+1</f>
        <v>2018</v>
      </c>
      <c r="E114" s="39">
        <f t="shared" si="228"/>
        <v>2019</v>
      </c>
      <c r="F114" s="39">
        <f t="shared" si="228"/>
        <v>2020</v>
      </c>
      <c r="G114" s="39">
        <f t="shared" si="228"/>
        <v>2021</v>
      </c>
      <c r="H114" s="39">
        <v>2022</v>
      </c>
      <c r="I114" s="39">
        <v>2023</v>
      </c>
      <c r="J114" s="192">
        <v>2024</v>
      </c>
      <c r="K114" s="40">
        <v>2025</v>
      </c>
      <c r="L114" s="41" t="s">
        <v>16</v>
      </c>
      <c r="M114" s="2"/>
      <c r="N114" s="65"/>
      <c r="O114" s="64">
        <v>2016</v>
      </c>
      <c r="P114" s="64">
        <f>+O114+1</f>
        <v>2017</v>
      </c>
      <c r="Q114" s="64">
        <f t="shared" ref="Q114:T114" si="229">+P114+1</f>
        <v>2018</v>
      </c>
      <c r="R114" s="64">
        <f t="shared" si="229"/>
        <v>2019</v>
      </c>
      <c r="S114" s="64">
        <f t="shared" si="229"/>
        <v>2020</v>
      </c>
      <c r="T114" s="64">
        <f t="shared" si="229"/>
        <v>2021</v>
      </c>
      <c r="U114" s="39">
        <v>2022</v>
      </c>
      <c r="V114" s="39">
        <v>2023</v>
      </c>
      <c r="W114" s="192">
        <v>2024</v>
      </c>
      <c r="X114" s="192">
        <v>2025</v>
      </c>
      <c r="Y114" s="77" t="s">
        <v>16</v>
      </c>
      <c r="Z114" s="74" t="s">
        <v>21</v>
      </c>
    </row>
    <row r="115" spans="1:26" x14ac:dyDescent="0.25">
      <c r="A115" s="42" t="s">
        <v>10</v>
      </c>
      <c r="B115" s="213">
        <f>+'[1]6.EXPORTACION VARIETAL'!H317/10000</f>
        <v>0.35844899999999996</v>
      </c>
      <c r="C115" s="158">
        <f>+'[1]6.EXPORTACION VARIETAL'!H329/10000</f>
        <v>0.41370000000000001</v>
      </c>
      <c r="D115" s="158">
        <f>+'[1]6.EXPORTACION VARIETAL'!H341/10000</f>
        <v>0.49890000000000001</v>
      </c>
      <c r="E115" s="158">
        <f>+'[1]6.EXPORTACION VARIETAL'!H353/10000</f>
        <v>0.31780000000000003</v>
      </c>
      <c r="F115" s="158">
        <f>+'[1]6.EXPORTACION VARIETAL'!H365/10000</f>
        <v>0.45219999999999999</v>
      </c>
      <c r="G115" s="158">
        <f>+'[1]6.EXPORTACION VARIETAL'!H377/10000</f>
        <v>0.3538</v>
      </c>
      <c r="H115" s="158">
        <f>+'[1]6.EXPORTACION VARIETAL'!H389/10000</f>
        <v>0.27189999999999998</v>
      </c>
      <c r="I115" s="158">
        <f>+'[1]6.EXPORTACION VARIETAL'!H401/10000</f>
        <v>0.30930000000000002</v>
      </c>
      <c r="J115" s="214">
        <f>+'[1]6.EXPORTACION VARIETAL'!H413/10000</f>
        <v>0.27900000000000003</v>
      </c>
      <c r="K115" s="210">
        <f>+'[1]6.EXPORTACION VARIETAL'!H425/10000</f>
        <v>0.18959999999999999</v>
      </c>
      <c r="L115" s="7">
        <f>+K115/J115-1</f>
        <v>-0.32043010752688184</v>
      </c>
      <c r="M115" s="2"/>
      <c r="N115" s="42" t="s">
        <v>10</v>
      </c>
      <c r="O115" s="6">
        <f>+SUM('[1]6.EXPORTACION VARIETAL'!H306:H317)/10000</f>
        <v>6.4303169999999996</v>
      </c>
      <c r="P115" s="6">
        <f t="shared" ref="P115:X115" si="230">+SUM(C115)+SUM(B116:B126)</f>
        <v>6.5197460000000014</v>
      </c>
      <c r="Q115" s="6">
        <f t="shared" si="230"/>
        <v>5.9808000000000003</v>
      </c>
      <c r="R115" s="6">
        <f t="shared" si="230"/>
        <v>5.2837999999999994</v>
      </c>
      <c r="S115" s="6">
        <f t="shared" si="230"/>
        <v>5.6215000000000002</v>
      </c>
      <c r="T115" s="6">
        <f t="shared" si="230"/>
        <v>5.7895999999999992</v>
      </c>
      <c r="U115" s="6">
        <f t="shared" si="230"/>
        <v>6.1899999999999986</v>
      </c>
      <c r="V115" s="6">
        <f t="shared" si="230"/>
        <v>5.2256160000000005</v>
      </c>
      <c r="W115" s="67">
        <f t="shared" si="230"/>
        <v>3.4184999999999999</v>
      </c>
      <c r="X115" s="37">
        <f t="shared" si="230"/>
        <v>3.7822000000000005</v>
      </c>
      <c r="Y115" s="78">
        <f t="shared" ref="Y115:Y116" si="231">+X115/W115-1</f>
        <v>0.10639169226268841</v>
      </c>
      <c r="Z115" s="7">
        <f t="shared" ref="Z115:Z116" si="232">+POWER(X115/S115,0.2)-1</f>
        <v>-7.6198942501235378E-2</v>
      </c>
    </row>
    <row r="116" spans="1:26" x14ac:dyDescent="0.25">
      <c r="A116" s="42" t="s">
        <v>11</v>
      </c>
      <c r="B116" s="213">
        <f>+'[1]6.EXPORTACION VARIETAL'!H318/10000</f>
        <v>0.42574600000000001</v>
      </c>
      <c r="C116" s="158">
        <f>+'[1]6.EXPORTACION VARIETAL'!H330/10000</f>
        <v>0.32</v>
      </c>
      <c r="D116" s="158">
        <f>+'[1]6.EXPORTACION VARIETAL'!H342/10000</f>
        <v>0.2392</v>
      </c>
      <c r="E116" s="158">
        <f>+'[1]6.EXPORTACION VARIETAL'!H354/10000</f>
        <v>0.34370000000000001</v>
      </c>
      <c r="F116" s="158">
        <f>+'[1]6.EXPORTACION VARIETAL'!H366/10000</f>
        <v>0.27860000000000001</v>
      </c>
      <c r="G116" s="158">
        <f>+'[1]6.EXPORTACION VARIETAL'!H378/10000</f>
        <v>0.34949999999999998</v>
      </c>
      <c r="H116" s="158">
        <f>+'[1]6.EXPORTACION VARIETAL'!H390/10000</f>
        <v>0.40139999999999998</v>
      </c>
      <c r="I116" s="158">
        <f>+'[1]6.EXPORTACION VARIETAL'!H402/10000</f>
        <v>0.12089999999999999</v>
      </c>
      <c r="J116" s="214">
        <f>+'[1]6.EXPORTACION VARIETAL'!H414/10000</f>
        <v>0.21859999999999999</v>
      </c>
      <c r="K116" s="210">
        <f>+'[1]6.EXPORTACION VARIETAL'!H426/10000</f>
        <v>0.21940000000000001</v>
      </c>
      <c r="L116" s="7">
        <f>+K116/J116-1</f>
        <v>3.6596523330285624E-3</v>
      </c>
      <c r="M116" s="2"/>
      <c r="N116" s="42" t="s">
        <v>11</v>
      </c>
      <c r="O116" s="6">
        <f>+SUM('[1]6.EXPORTACION VARIETAL'!H307:H318)/10000</f>
        <v>6.354463</v>
      </c>
      <c r="P116" s="6">
        <f t="shared" ref="P116:X116" si="233">+SUM(C115:C116)+SUM(B117:B126)</f>
        <v>6.4140000000000006</v>
      </c>
      <c r="Q116" s="6">
        <f t="shared" si="233"/>
        <v>5.9</v>
      </c>
      <c r="R116" s="6">
        <f t="shared" si="233"/>
        <v>5.388300000000001</v>
      </c>
      <c r="S116" s="6">
        <f t="shared" si="233"/>
        <v>5.5564</v>
      </c>
      <c r="T116" s="6">
        <f t="shared" si="233"/>
        <v>5.8605</v>
      </c>
      <c r="U116" s="6">
        <f t="shared" si="233"/>
        <v>6.2419000000000002</v>
      </c>
      <c r="V116" s="6">
        <f t="shared" si="233"/>
        <v>4.9451159999999996</v>
      </c>
      <c r="W116" s="67">
        <f t="shared" si="233"/>
        <v>3.5161999999999995</v>
      </c>
      <c r="X116" s="37">
        <f t="shared" si="233"/>
        <v>3.7830000000000004</v>
      </c>
      <c r="Y116" s="78">
        <f t="shared" si="231"/>
        <v>7.587736761276398E-2</v>
      </c>
      <c r="Z116" s="7">
        <f t="shared" si="232"/>
        <v>-7.4005157659405407E-2</v>
      </c>
    </row>
    <row r="117" spans="1:26" x14ac:dyDescent="0.25">
      <c r="A117" s="42" t="s">
        <v>0</v>
      </c>
      <c r="B117" s="213">
        <f>+'[1]6.EXPORTACION VARIETAL'!H319/10000</f>
        <v>0.65476199999999996</v>
      </c>
      <c r="C117" s="158">
        <f>+'[1]6.EXPORTACION VARIETAL'!H331/10000</f>
        <v>0.42020000000000002</v>
      </c>
      <c r="D117" s="158">
        <f>+'[1]6.EXPORTACION VARIETAL'!H343/10000</f>
        <v>0.57010000000000005</v>
      </c>
      <c r="E117" s="158">
        <f>+'[1]6.EXPORTACION VARIETAL'!H355/10000</f>
        <v>0.53110000000000002</v>
      </c>
      <c r="F117" s="158">
        <f>+'[1]6.EXPORTACION VARIETAL'!H367/10000</f>
        <v>0.25650000000000001</v>
      </c>
      <c r="G117" s="158">
        <f>+'[1]6.EXPORTACION VARIETAL'!H379/10000</f>
        <v>0.55049999999999999</v>
      </c>
      <c r="H117" s="158">
        <f>+'[1]6.EXPORTACION VARIETAL'!H391/10000</f>
        <v>0.35455999999999999</v>
      </c>
      <c r="I117" s="158">
        <f>+'[1]6.EXPORTACION VARIETAL'!H403/10000</f>
        <v>0.28310000000000002</v>
      </c>
      <c r="J117" s="214">
        <f>+'[1]6.EXPORTACION VARIETAL'!H415/10000</f>
        <v>0.25440000000000002</v>
      </c>
      <c r="K117" s="210">
        <f>+'[1]6.EXPORTACION VARIETAL'!H427/10000</f>
        <v>0.2928</v>
      </c>
      <c r="L117" s="7">
        <f>+K117/J117-1</f>
        <v>0.15094339622641506</v>
      </c>
      <c r="M117" s="2"/>
      <c r="N117" s="42" t="s">
        <v>0</v>
      </c>
      <c r="O117" s="6">
        <f>+SUM('[1]6.EXPORTACION VARIETAL'!H308:H319)/10000</f>
        <v>6.452024999999999</v>
      </c>
      <c r="P117" s="6">
        <f t="shared" ref="P117:W117" si="234">+SUM(C115:C117)+SUM(B118:B126)</f>
        <v>6.1794380000000002</v>
      </c>
      <c r="Q117" s="6">
        <f t="shared" si="234"/>
        <v>6.0499000000000001</v>
      </c>
      <c r="R117" s="6">
        <f t="shared" si="234"/>
        <v>5.3492999999999995</v>
      </c>
      <c r="S117" s="6">
        <f t="shared" si="234"/>
        <v>5.2818000000000005</v>
      </c>
      <c r="T117" s="6">
        <f t="shared" si="234"/>
        <v>6.1544999999999996</v>
      </c>
      <c r="U117" s="6">
        <f t="shared" si="234"/>
        <v>6.0459600000000009</v>
      </c>
      <c r="V117" s="6">
        <f t="shared" si="234"/>
        <v>4.8736560000000004</v>
      </c>
      <c r="W117" s="67">
        <f t="shared" si="234"/>
        <v>3.4874999999999998</v>
      </c>
      <c r="X117" s="37">
        <f t="shared" ref="X117" si="235">+SUM(K115:K117)+SUM(J118:J126)</f>
        <v>3.8214000000000001</v>
      </c>
      <c r="Y117" s="78">
        <f>+X117/W117-1</f>
        <v>9.574193548387111E-2</v>
      </c>
      <c r="Z117" s="7">
        <f>+POWER(X117/S117,0.2)-1</f>
        <v>-6.2679513198961034E-2</v>
      </c>
    </row>
    <row r="118" spans="1:26" x14ac:dyDescent="0.25">
      <c r="A118" s="42" t="s">
        <v>1</v>
      </c>
      <c r="B118" s="213">
        <f>+'[1]6.EXPORTACION VARIETAL'!H320/10000</f>
        <v>0.96604699999999999</v>
      </c>
      <c r="C118" s="158">
        <f>+'[1]6.EXPORTACION VARIETAL'!H332/10000</f>
        <v>0.51870000000000005</v>
      </c>
      <c r="D118" s="158">
        <f>+'[1]6.EXPORTACION VARIETAL'!H344/10000</f>
        <v>0.33279999999999998</v>
      </c>
      <c r="E118" s="158">
        <f>+'[1]6.EXPORTACION VARIETAL'!H356/10000</f>
        <v>0.4577</v>
      </c>
      <c r="F118" s="158">
        <f>+'[1]6.EXPORTACION VARIETAL'!H368/10000</f>
        <v>0.48830000000000001</v>
      </c>
      <c r="G118" s="158">
        <f>+'[1]6.EXPORTACION VARIETAL'!H380/10000</f>
        <v>0.21729999999999999</v>
      </c>
      <c r="H118" s="158">
        <f>+'[1]6.EXPORTACION VARIETAL'!H392/10000</f>
        <v>0.43501000000000006</v>
      </c>
      <c r="I118" s="158">
        <f>+'[1]6.EXPORTACION VARIETAL'!H404/10000</f>
        <v>0.14990000000000001</v>
      </c>
      <c r="J118" s="214">
        <f>+'[1]6.EXPORTACION VARIETAL'!H416/10000</f>
        <v>0.39429999999999998</v>
      </c>
      <c r="K118" s="210">
        <f>+'[1]6.EXPORTACION VARIETAL'!H428/10000</f>
        <v>0.26919999999999999</v>
      </c>
      <c r="L118" s="7">
        <f>+K118/J118-1</f>
        <v>-0.31727111336545777</v>
      </c>
      <c r="M118" s="2"/>
      <c r="N118" s="42" t="s">
        <v>1</v>
      </c>
      <c r="O118" s="6">
        <f>+SUM('[1]6.EXPORTACION VARIETAL'!H309:H320)/10000</f>
        <v>6.9228719999999999</v>
      </c>
      <c r="P118" s="6">
        <f t="shared" ref="P118:W118" si="236">+SUM(C115:C118)+SUM(B119:B126)</f>
        <v>5.7320910000000005</v>
      </c>
      <c r="Q118" s="6">
        <f t="shared" si="236"/>
        <v>5.8639999999999999</v>
      </c>
      <c r="R118" s="6">
        <f t="shared" si="236"/>
        <v>5.4741999999999997</v>
      </c>
      <c r="S118" s="6">
        <f t="shared" si="236"/>
        <v>5.3124000000000002</v>
      </c>
      <c r="T118" s="6">
        <f t="shared" si="236"/>
        <v>5.8834999999999997</v>
      </c>
      <c r="U118" s="6">
        <f t="shared" si="236"/>
        <v>6.2636700000000012</v>
      </c>
      <c r="V118" s="6">
        <f t="shared" si="236"/>
        <v>4.588546</v>
      </c>
      <c r="W118" s="67">
        <f t="shared" si="236"/>
        <v>3.7319</v>
      </c>
      <c r="X118" s="37">
        <f t="shared" ref="X118" si="237">+SUM(K115:K118)+SUM(J119:J126)</f>
        <v>3.6962999999999999</v>
      </c>
      <c r="Y118" s="78">
        <f>+X118/W118-1</f>
        <v>-9.5393767249926098E-3</v>
      </c>
      <c r="Z118" s="7">
        <f>+POWER(X118/S118,0.2)-1</f>
        <v>-6.9973574056453325E-2</v>
      </c>
    </row>
    <row r="119" spans="1:26" x14ac:dyDescent="0.25">
      <c r="A119" s="42" t="s">
        <v>2</v>
      </c>
      <c r="B119" s="213">
        <f>+'[1]6.EXPORTACION VARIETAL'!H321/10000</f>
        <v>0.40204499999999999</v>
      </c>
      <c r="C119" s="158">
        <f>+'[1]6.EXPORTACION VARIETAL'!H333/10000</f>
        <v>0.39040000000000002</v>
      </c>
      <c r="D119" s="158">
        <f>+'[1]6.EXPORTACION VARIETAL'!H345/10000</f>
        <v>0.32340000000000002</v>
      </c>
      <c r="E119" s="158">
        <f>+'[1]6.EXPORTACION VARIETAL'!H357/10000</f>
        <v>0.38829999999999998</v>
      </c>
      <c r="F119" s="158">
        <f>+'[1]6.EXPORTACION VARIETAL'!H369/10000</f>
        <v>0.48139999999999999</v>
      </c>
      <c r="G119" s="158">
        <f>+'[1]6.EXPORTACION VARIETAL'!H381/10000</f>
        <v>0.45860000000000001</v>
      </c>
      <c r="H119" s="158">
        <f>+'[1]6.EXPORTACION VARIETAL'!H393/10000</f>
        <v>0.48189199999999999</v>
      </c>
      <c r="I119" s="158">
        <f>+'[1]6.EXPORTACION VARIETAL'!H405/10000</f>
        <v>0.30099999999999999</v>
      </c>
      <c r="J119" s="214">
        <f>+'[1]6.EXPORTACION VARIETAL'!H417/10000</f>
        <v>0.33879999999999999</v>
      </c>
      <c r="K119" s="210"/>
      <c r="L119" s="7"/>
      <c r="M119" s="2"/>
      <c r="N119" s="42" t="s">
        <v>2</v>
      </c>
      <c r="O119" s="6">
        <f>+SUM('[1]6.EXPORTACION VARIETAL'!H310:H321)/10000</f>
        <v>6.7007679999999992</v>
      </c>
      <c r="P119" s="6">
        <f t="shared" ref="P119:W119" si="238">+SUM(C115:C119)+SUM(B120:B126)</f>
        <v>5.7204460000000008</v>
      </c>
      <c r="Q119" s="6">
        <f t="shared" si="238"/>
        <v>5.7969999999999988</v>
      </c>
      <c r="R119" s="6">
        <f t="shared" si="238"/>
        <v>5.5390999999999995</v>
      </c>
      <c r="S119" s="6">
        <f t="shared" si="238"/>
        <v>5.4055</v>
      </c>
      <c r="T119" s="6">
        <f t="shared" si="238"/>
        <v>5.8606999999999996</v>
      </c>
      <c r="U119" s="6">
        <f t="shared" si="238"/>
        <v>6.2869619999999999</v>
      </c>
      <c r="V119" s="6">
        <f t="shared" si="238"/>
        <v>4.407654</v>
      </c>
      <c r="W119" s="67">
        <f t="shared" si="238"/>
        <v>3.7696999999999998</v>
      </c>
      <c r="X119" s="37"/>
      <c r="Y119" s="78"/>
      <c r="Z119" s="7"/>
    </row>
    <row r="120" spans="1:26" x14ac:dyDescent="0.25">
      <c r="A120" s="42" t="s">
        <v>3</v>
      </c>
      <c r="B120" s="213">
        <f>+'[1]6.EXPORTACION VARIETAL'!H322/10000</f>
        <v>0.40884100000000001</v>
      </c>
      <c r="C120" s="158">
        <f>+'[1]6.EXPORTACION VARIETAL'!H334/10000</f>
        <v>0.40789999999999998</v>
      </c>
      <c r="D120" s="158">
        <f>+'[1]6.EXPORTACION VARIETAL'!H346/10000</f>
        <v>0.4491</v>
      </c>
      <c r="E120" s="158">
        <f>+'[1]6.EXPORTACION VARIETAL'!H358/10000</f>
        <v>0.33310000000000001</v>
      </c>
      <c r="F120" s="158">
        <f>+'[1]6.EXPORTACION VARIETAL'!H370/10000</f>
        <v>0.4572</v>
      </c>
      <c r="G120" s="158">
        <f>+'[1]6.EXPORTACION VARIETAL'!H382/10000</f>
        <v>0.55000000000000004</v>
      </c>
      <c r="H120" s="158">
        <f>+'[1]6.EXPORTACION VARIETAL'!H394/10000</f>
        <v>0.54075099999999998</v>
      </c>
      <c r="I120" s="158">
        <f>+'[1]6.EXPORTACION VARIETAL'!H406/10000</f>
        <v>0.247</v>
      </c>
      <c r="J120" s="214">
        <f>+'[1]6.EXPORTACION VARIETAL'!H418/10000</f>
        <v>0.3291</v>
      </c>
      <c r="K120" s="210"/>
      <c r="L120" s="7"/>
      <c r="M120" s="2"/>
      <c r="N120" s="42" t="s">
        <v>3</v>
      </c>
      <c r="O120" s="6">
        <f>+SUM('[1]6.EXPORTACION VARIETAL'!H311:H322)/10000</f>
        <v>6.4637519999999986</v>
      </c>
      <c r="P120" s="6">
        <f t="shared" ref="P120:W120" si="239">+SUM(C115:C120)+SUM(B121:B126)</f>
        <v>5.7195050000000007</v>
      </c>
      <c r="Q120" s="6">
        <f t="shared" si="239"/>
        <v>5.8381999999999996</v>
      </c>
      <c r="R120" s="6">
        <f t="shared" si="239"/>
        <v>5.4230999999999998</v>
      </c>
      <c r="S120" s="6">
        <f t="shared" si="239"/>
        <v>5.5296000000000003</v>
      </c>
      <c r="T120" s="6">
        <f t="shared" si="239"/>
        <v>5.9535</v>
      </c>
      <c r="U120" s="6">
        <f t="shared" si="239"/>
        <v>6.2777130000000003</v>
      </c>
      <c r="V120" s="6">
        <f t="shared" si="239"/>
        <v>4.1139029999999996</v>
      </c>
      <c r="W120" s="67">
        <f t="shared" si="239"/>
        <v>3.8517999999999999</v>
      </c>
      <c r="X120" s="37"/>
      <c r="Y120" s="78"/>
      <c r="Z120" s="7"/>
    </row>
    <row r="121" spans="1:26" x14ac:dyDescent="0.25">
      <c r="A121" s="42" t="s">
        <v>4</v>
      </c>
      <c r="B121" s="213">
        <f>+'[1]6.EXPORTACION VARIETAL'!H323/10000</f>
        <v>0.40599000000000002</v>
      </c>
      <c r="C121" s="158">
        <f>+'[1]6.EXPORTACION VARIETAL'!H335/10000</f>
        <v>0.50390000000000001</v>
      </c>
      <c r="D121" s="158">
        <f>+'[1]6.EXPORTACION VARIETAL'!H347/10000</f>
        <v>0.59619999999999995</v>
      </c>
      <c r="E121" s="158">
        <f>+'[1]6.EXPORTACION VARIETAL'!H359/10000</f>
        <v>0.50570000000000004</v>
      </c>
      <c r="F121" s="158">
        <f>+'[1]6.EXPORTACION VARIETAL'!H371/10000</f>
        <v>0.36549999999999999</v>
      </c>
      <c r="G121" s="158">
        <f>+'[1]6.EXPORTACION VARIETAL'!H383/10000</f>
        <v>0.43890000000000001</v>
      </c>
      <c r="H121" s="158">
        <f>+'[1]6.EXPORTACION VARIETAL'!H395/10000</f>
        <v>0.32581900000000003</v>
      </c>
      <c r="I121" s="158">
        <f>+'[1]6.EXPORTACION VARIETAL'!H407/10000</f>
        <v>0.2979</v>
      </c>
      <c r="J121" s="214">
        <f>+'[1]6.EXPORTACION VARIETAL'!H419/10000</f>
        <v>0.4042</v>
      </c>
      <c r="K121" s="210"/>
      <c r="L121" s="7"/>
      <c r="M121" s="2"/>
      <c r="N121" s="42" t="s">
        <v>4</v>
      </c>
      <c r="O121" s="6">
        <f>+SUM('[1]6.EXPORTACION VARIETAL'!H312:H323)/10000</f>
        <v>6.3832069999999996</v>
      </c>
      <c r="P121" s="6">
        <f t="shared" ref="P121:W121" si="240">+SUM(C115:C121)+SUM(B122:B126)</f>
        <v>5.8174150000000004</v>
      </c>
      <c r="Q121" s="6">
        <f t="shared" si="240"/>
        <v>5.9305000000000003</v>
      </c>
      <c r="R121" s="6">
        <f t="shared" si="240"/>
        <v>5.3326000000000002</v>
      </c>
      <c r="S121" s="6">
        <f t="shared" si="240"/>
        <v>5.3894000000000002</v>
      </c>
      <c r="T121" s="6">
        <f t="shared" si="240"/>
        <v>6.0268999999999995</v>
      </c>
      <c r="U121" s="6">
        <f t="shared" si="240"/>
        <v>6.1646320000000001</v>
      </c>
      <c r="V121" s="6">
        <f t="shared" si="240"/>
        <v>4.0859839999999998</v>
      </c>
      <c r="W121" s="67">
        <f t="shared" si="240"/>
        <v>3.9581</v>
      </c>
      <c r="X121" s="37"/>
      <c r="Y121" s="78"/>
      <c r="Z121" s="7"/>
    </row>
    <row r="122" spans="1:26" x14ac:dyDescent="0.25">
      <c r="A122" s="42" t="s">
        <v>5</v>
      </c>
      <c r="B122" s="213">
        <f>+'[1]6.EXPORTACION VARIETAL'!H324/10000</f>
        <v>0.71056700000000006</v>
      </c>
      <c r="C122" s="158">
        <f>+'[1]6.EXPORTACION VARIETAL'!H336/10000</f>
        <v>0.56010000000000004</v>
      </c>
      <c r="D122" s="158">
        <f>+'[1]6.EXPORTACION VARIETAL'!H348/10000</f>
        <v>0.57269999999999999</v>
      </c>
      <c r="E122" s="158">
        <f>+'[1]6.EXPORTACION VARIETAL'!H360/10000</f>
        <v>0.55179999999999996</v>
      </c>
      <c r="F122" s="158">
        <f>+'[1]6.EXPORTACION VARIETAL'!H372/10000</f>
        <v>0.81210000000000004</v>
      </c>
      <c r="G122" s="158">
        <f>+'[1]6.EXPORTACION VARIETAL'!H384/10000</f>
        <v>0.6704</v>
      </c>
      <c r="H122" s="158">
        <f>+'[1]6.EXPORTACION VARIETAL'!H396/10000</f>
        <v>0.47350200000000003</v>
      </c>
      <c r="I122" s="158">
        <f>+'[1]6.EXPORTACION VARIETAL'!H408/10000</f>
        <v>0.33789999999999998</v>
      </c>
      <c r="J122" s="214">
        <f>+'[1]6.EXPORTACION VARIETAL'!H420/10000</f>
        <v>0.38350000000000001</v>
      </c>
      <c r="K122" s="210"/>
      <c r="L122" s="7"/>
      <c r="M122" s="2"/>
      <c r="N122" s="42" t="s">
        <v>5</v>
      </c>
      <c r="O122" s="6">
        <f>+SUM('[1]6.EXPORTACION VARIETAL'!H313:H324)/10000</f>
        <v>6.4436829999999992</v>
      </c>
      <c r="P122" s="6">
        <f t="shared" ref="P122:W122" si="241">+SUM(C115:C122)+SUM(B123:B126)</f>
        <v>5.6669480000000005</v>
      </c>
      <c r="Q122" s="6">
        <f t="shared" si="241"/>
        <v>5.9430999999999994</v>
      </c>
      <c r="R122" s="6">
        <f t="shared" si="241"/>
        <v>5.3117000000000001</v>
      </c>
      <c r="S122" s="6">
        <f t="shared" si="241"/>
        <v>5.6497000000000002</v>
      </c>
      <c r="T122" s="6">
        <f t="shared" si="241"/>
        <v>5.8851999999999993</v>
      </c>
      <c r="U122" s="6">
        <f t="shared" si="241"/>
        <v>5.9677340000000001</v>
      </c>
      <c r="V122" s="6">
        <f t="shared" si="241"/>
        <v>3.9503820000000003</v>
      </c>
      <c r="W122" s="67">
        <f t="shared" si="241"/>
        <v>4.0037000000000003</v>
      </c>
      <c r="X122" s="37"/>
      <c r="Y122" s="78"/>
      <c r="Z122" s="7"/>
    </row>
    <row r="123" spans="1:26" x14ac:dyDescent="0.25">
      <c r="A123" s="42" t="s">
        <v>6</v>
      </c>
      <c r="B123" s="213">
        <f>+'[1]6.EXPORTACION VARIETAL'!H325/10000</f>
        <v>0.54187700000000005</v>
      </c>
      <c r="C123" s="158">
        <f>+'[1]6.EXPORTACION VARIETAL'!H337/10000</f>
        <v>0.70309999999999995</v>
      </c>
      <c r="D123" s="158">
        <f>+'[1]6.EXPORTACION VARIETAL'!H349/10000</f>
        <v>0.39450000000000002</v>
      </c>
      <c r="E123" s="158">
        <f>+'[1]6.EXPORTACION VARIETAL'!H361/10000</f>
        <v>0.49049999999999999</v>
      </c>
      <c r="F123" s="158">
        <f>+'[1]6.EXPORTACION VARIETAL'!H373/10000</f>
        <v>0.66200000000000003</v>
      </c>
      <c r="G123" s="158">
        <f>+'[1]6.EXPORTACION VARIETAL'!H385/10000</f>
        <v>0.69779999999999998</v>
      </c>
      <c r="H123" s="158">
        <f>+'[1]6.EXPORTACION VARIETAL'!H397/10000</f>
        <v>0.57856700000000005</v>
      </c>
      <c r="I123" s="158">
        <f>+'[1]6.EXPORTACION VARIETAL'!H409/10000</f>
        <v>0.42859999999999998</v>
      </c>
      <c r="J123" s="214">
        <f>+'[1]6.EXPORTACION VARIETAL'!H421/10000</f>
        <v>0.33689999999999998</v>
      </c>
      <c r="K123" s="210"/>
      <c r="L123" s="7"/>
      <c r="M123" s="2"/>
      <c r="N123" s="42" t="s">
        <v>6</v>
      </c>
      <c r="O123" s="6">
        <f>+SUM('[1]6.EXPORTACION VARIETAL'!H314:H325)/10000</f>
        <v>6.4090379999999989</v>
      </c>
      <c r="P123" s="6">
        <f t="shared" ref="P123:W123" si="242">+SUM(C115:C123)+SUM(B124:B126)</f>
        <v>5.8281710000000002</v>
      </c>
      <c r="Q123" s="6">
        <f t="shared" si="242"/>
        <v>5.6344999999999992</v>
      </c>
      <c r="R123" s="6">
        <f t="shared" si="242"/>
        <v>5.4077000000000002</v>
      </c>
      <c r="S123" s="6">
        <f t="shared" si="242"/>
        <v>5.8212000000000002</v>
      </c>
      <c r="T123" s="6">
        <f t="shared" si="242"/>
        <v>5.9209999999999994</v>
      </c>
      <c r="U123" s="6">
        <f t="shared" si="242"/>
        <v>5.8485010000000006</v>
      </c>
      <c r="V123" s="6">
        <f t="shared" si="242"/>
        <v>3.8004150000000001</v>
      </c>
      <c r="W123" s="67">
        <f t="shared" si="242"/>
        <v>3.9119999999999999</v>
      </c>
      <c r="X123" s="37"/>
      <c r="Y123" s="78"/>
      <c r="Z123" s="7"/>
    </row>
    <row r="124" spans="1:26" x14ac:dyDescent="0.25">
      <c r="A124" s="42" t="s">
        <v>7</v>
      </c>
      <c r="B124" s="213">
        <f>+'[1]6.EXPORTACION VARIETAL'!H326/10000</f>
        <v>0.45437100000000002</v>
      </c>
      <c r="C124" s="158">
        <f>+'[1]6.EXPORTACION VARIETAL'!H338/10000</f>
        <v>0.52410000000000001</v>
      </c>
      <c r="D124" s="158">
        <f>+'[1]6.EXPORTACION VARIETAL'!H350/10000</f>
        <v>0.42530000000000001</v>
      </c>
      <c r="E124" s="158">
        <f>+'[1]6.EXPORTACION VARIETAL'!H362/10000</f>
        <v>0.48649999999999999</v>
      </c>
      <c r="F124" s="158">
        <f>+'[1]6.EXPORTACION VARIETAL'!H374/10000</f>
        <v>0.4531</v>
      </c>
      <c r="G124" s="158">
        <f>+'[1]6.EXPORTACION VARIETAL'!H386/10000</f>
        <v>0.4002</v>
      </c>
      <c r="H124" s="158">
        <f>+'[1]6.EXPORTACION VARIETAL'!H398/10000</f>
        <v>0.61401499999999998</v>
      </c>
      <c r="I124" s="158">
        <f>+'[1]6.EXPORTACION VARIETAL'!H410/10000</f>
        <v>0.31130000000000002</v>
      </c>
      <c r="J124" s="214">
        <f>+'[1]6.EXPORTACION VARIETAL'!H422/10000</f>
        <v>0.4173</v>
      </c>
      <c r="K124" s="210"/>
      <c r="L124" s="7"/>
      <c r="M124" s="2"/>
      <c r="N124" s="42" t="s">
        <v>7</v>
      </c>
      <c r="O124" s="6">
        <f>+SUM('[1]6.EXPORTACION VARIETAL'!H315:H326)/10000</f>
        <v>6.2843279999999995</v>
      </c>
      <c r="P124" s="6">
        <f t="shared" ref="P124:W124" si="243">+SUM(C115:C124)+SUM(B125:B126)</f>
        <v>5.8978999999999999</v>
      </c>
      <c r="Q124" s="6">
        <f t="shared" si="243"/>
        <v>5.5356999999999994</v>
      </c>
      <c r="R124" s="6">
        <f t="shared" si="243"/>
        <v>5.4688999999999997</v>
      </c>
      <c r="S124" s="6">
        <f t="shared" si="243"/>
        <v>5.7877999999999998</v>
      </c>
      <c r="T124" s="6">
        <f t="shared" si="243"/>
        <v>5.8680999999999992</v>
      </c>
      <c r="U124" s="6">
        <f t="shared" si="243"/>
        <v>6.062316</v>
      </c>
      <c r="V124" s="6">
        <f t="shared" si="243"/>
        <v>3.4977</v>
      </c>
      <c r="W124" s="67">
        <f t="shared" si="243"/>
        <v>4.0179999999999998</v>
      </c>
      <c r="X124" s="37"/>
      <c r="Y124" s="78"/>
      <c r="Z124" s="7"/>
    </row>
    <row r="125" spans="1:26" x14ac:dyDescent="0.25">
      <c r="A125" s="42" t="s">
        <v>8</v>
      </c>
      <c r="B125" s="213">
        <f>+'[1]6.EXPORTACION VARIETAL'!H327/10000</f>
        <v>0.63590000000000002</v>
      </c>
      <c r="C125" s="158">
        <f>+'[1]6.EXPORTACION VARIETAL'!H339/10000</f>
        <v>0.62119999999999997</v>
      </c>
      <c r="D125" s="158">
        <f>+'[1]6.EXPORTACION VARIETAL'!H351/10000</f>
        <v>0.53200000000000003</v>
      </c>
      <c r="E125" s="158">
        <f>+'[1]6.EXPORTACION VARIETAL'!H363/10000</f>
        <v>0.64170000000000005</v>
      </c>
      <c r="F125" s="158">
        <f>+'[1]6.EXPORTACION VARIETAL'!H375/10000</f>
        <v>0.50319999999999998</v>
      </c>
      <c r="G125" s="158">
        <f>+'[1]6.EXPORTACION VARIETAL'!H387/10000</f>
        <v>0.54700000000000004</v>
      </c>
      <c r="H125" s="158">
        <f>+'[1]6.EXPORTACION VARIETAL'!H399/10000</f>
        <v>0.35099999999999998</v>
      </c>
      <c r="I125" s="158">
        <f>+'[1]6.EXPORTACION VARIETAL'!H411/10000</f>
        <v>0.33579999999999999</v>
      </c>
      <c r="J125" s="214">
        <f>+'[1]6.EXPORTACION VARIETAL'!H423/10000</f>
        <v>0.2442</v>
      </c>
      <c r="K125" s="210"/>
      <c r="L125" s="7"/>
      <c r="M125" s="2"/>
      <c r="N125" s="42" t="s">
        <v>8</v>
      </c>
      <c r="O125" s="6">
        <f>+SUM('[1]6.EXPORTACION VARIETAL'!H316:H327)/10000</f>
        <v>6.4506279999999991</v>
      </c>
      <c r="P125" s="6">
        <f t="shared" ref="P125:W125" si="244">+SUM(C115:C125)+SUM(B126)</f>
        <v>5.8832000000000004</v>
      </c>
      <c r="Q125" s="6">
        <f t="shared" si="244"/>
        <v>5.4464999999999995</v>
      </c>
      <c r="R125" s="6">
        <f t="shared" si="244"/>
        <v>5.5785999999999998</v>
      </c>
      <c r="S125" s="6">
        <f t="shared" si="244"/>
        <v>5.6492999999999993</v>
      </c>
      <c r="T125" s="6">
        <f t="shared" si="244"/>
        <v>5.9118999999999993</v>
      </c>
      <c r="U125" s="6">
        <f t="shared" si="244"/>
        <v>5.8663159999999994</v>
      </c>
      <c r="V125" s="6">
        <f t="shared" si="244"/>
        <v>3.4824999999999999</v>
      </c>
      <c r="W125" s="67">
        <f t="shared" si="244"/>
        <v>3.9264000000000001</v>
      </c>
      <c r="X125" s="37"/>
      <c r="Y125" s="78"/>
      <c r="Z125" s="7"/>
    </row>
    <row r="126" spans="1:26" x14ac:dyDescent="0.25">
      <c r="A126" s="42" t="s">
        <v>9</v>
      </c>
      <c r="B126" s="213">
        <f>+'[1]6.EXPORTACION VARIETAL'!H328/10000</f>
        <v>0.49990000000000001</v>
      </c>
      <c r="C126" s="158">
        <f>+'[1]6.EXPORTACION VARIETAL'!H340/10000</f>
        <v>0.51229999999999998</v>
      </c>
      <c r="D126" s="158">
        <f>+'[1]6.EXPORTACION VARIETAL'!H352/10000</f>
        <v>0.53069999999999995</v>
      </c>
      <c r="E126" s="158">
        <f>+'[1]6.EXPORTACION VARIETAL'!H364/10000</f>
        <v>0.43919999999999998</v>
      </c>
      <c r="F126" s="158">
        <f>+'[1]6.EXPORTACION VARIETAL'!H376/10000</f>
        <v>0.67789999999999995</v>
      </c>
      <c r="G126" s="158">
        <f>+'[1]6.EXPORTACION VARIETAL'!H388/10000</f>
        <v>1.0379</v>
      </c>
      <c r="H126" s="158">
        <f>+'[1]6.EXPORTACION VARIETAL'!H400/10000</f>
        <v>0.35980000000000001</v>
      </c>
      <c r="I126" s="158">
        <f>+'[1]6.EXPORTACION VARIETAL'!H412/10000</f>
        <v>0.3261</v>
      </c>
      <c r="J126" s="214">
        <f>+'[1]6.EXPORTACION VARIETAL'!H424/10000</f>
        <v>0.27129999999999999</v>
      </c>
      <c r="K126" s="210"/>
      <c r="L126" s="7"/>
      <c r="M126" s="2"/>
      <c r="N126" s="42" t="s">
        <v>9</v>
      </c>
      <c r="O126" s="6">
        <f>+SUM('[1]6.EXPORTACION VARIETAL'!H317:H328)/10000</f>
        <v>6.4644950000000003</v>
      </c>
      <c r="P126" s="6">
        <f t="shared" ref="P126:W126" si="245">+SUM(C115:C126)</f>
        <v>5.8956</v>
      </c>
      <c r="Q126" s="6">
        <f t="shared" si="245"/>
        <v>5.4649000000000001</v>
      </c>
      <c r="R126" s="6">
        <f t="shared" si="245"/>
        <v>5.4870999999999999</v>
      </c>
      <c r="S126" s="6">
        <f t="shared" si="245"/>
        <v>5.8879999999999999</v>
      </c>
      <c r="T126" s="6">
        <f t="shared" si="245"/>
        <v>6.2718999999999987</v>
      </c>
      <c r="U126" s="6">
        <f t="shared" si="245"/>
        <v>5.1882159999999997</v>
      </c>
      <c r="V126" s="6">
        <f t="shared" si="245"/>
        <v>3.4487999999999999</v>
      </c>
      <c r="W126" s="67">
        <f t="shared" si="245"/>
        <v>3.8716000000000004</v>
      </c>
      <c r="X126" s="37"/>
      <c r="Y126" s="78"/>
      <c r="Z126" s="7"/>
    </row>
    <row r="127" spans="1:26" ht="25.5" x14ac:dyDescent="0.25">
      <c r="A127" s="53" t="s">
        <v>13</v>
      </c>
      <c r="B127" s="215">
        <f>SUM(B115:B126)</f>
        <v>6.4644950000000012</v>
      </c>
      <c r="C127" s="159">
        <f t="shared" ref="C127" si="246">SUM(C115:C126)</f>
        <v>5.8956</v>
      </c>
      <c r="D127" s="159">
        <f t="shared" ref="D127" si="247">SUM(D115:D126)</f>
        <v>5.4649000000000001</v>
      </c>
      <c r="E127" s="159">
        <f t="shared" ref="E127" si="248">SUM(E115:E126)</f>
        <v>5.4870999999999999</v>
      </c>
      <c r="F127" s="159">
        <f t="shared" ref="F127:G127" si="249">SUM(F115:F126)</f>
        <v>5.8879999999999999</v>
      </c>
      <c r="G127" s="159">
        <f t="shared" si="249"/>
        <v>6.2718999999999987</v>
      </c>
      <c r="H127" s="159">
        <f t="shared" ref="H127:I127" si="250">SUM(H115:H126)</f>
        <v>5.1882159999999997</v>
      </c>
      <c r="I127" s="159">
        <f t="shared" si="250"/>
        <v>3.4487999999999999</v>
      </c>
      <c r="J127" s="216">
        <f t="shared" ref="J127" si="251">SUM(J115:J126)</f>
        <v>3.8716000000000004</v>
      </c>
      <c r="K127" s="216"/>
      <c r="L127" s="56"/>
      <c r="M127" s="3"/>
      <c r="N127" s="43" t="s">
        <v>14</v>
      </c>
      <c r="O127" s="46">
        <f t="shared" ref="O127" si="252">+AVERAGE(O115:O126)</f>
        <v>6.4799646666666648</v>
      </c>
      <c r="P127" s="46">
        <f>+AVERAGE(P115:P126)</f>
        <v>5.939538333333334</v>
      </c>
      <c r="Q127" s="46">
        <f t="shared" ref="Q127:W127" si="253">+AVERAGE(Q115:Q126)</f>
        <v>5.7820916666666662</v>
      </c>
      <c r="R127" s="46">
        <f t="shared" si="253"/>
        <v>5.4203666666666663</v>
      </c>
      <c r="S127" s="46">
        <f t="shared" si="253"/>
        <v>5.5743833333333335</v>
      </c>
      <c r="T127" s="46">
        <f t="shared" si="253"/>
        <v>5.9489416666666664</v>
      </c>
      <c r="U127" s="226">
        <f t="shared" si="253"/>
        <v>6.0336600000000002</v>
      </c>
      <c r="V127" s="226">
        <f t="shared" si="253"/>
        <v>4.2016893333333334</v>
      </c>
      <c r="W127" s="220">
        <f t="shared" si="253"/>
        <v>3.7887833333333334</v>
      </c>
      <c r="X127" s="220">
        <f t="shared" ref="X127" si="254">+AVERAGE(X115:X126)</f>
        <v>3.7707250000000005</v>
      </c>
      <c r="Y127" s="79">
        <f>+X127/W127-1</f>
        <v>-4.7662618166780524E-3</v>
      </c>
      <c r="Z127" s="75">
        <f>+POWER(X127/S127,0.2)-1</f>
        <v>-7.5204716909937908E-2</v>
      </c>
    </row>
    <row r="128" spans="1:26" ht="25.5" x14ac:dyDescent="0.25">
      <c r="A128" s="57" t="s">
        <v>15</v>
      </c>
      <c r="B128" s="195">
        <f>+B127/B$163</f>
        <v>2.9687669539192597E-2</v>
      </c>
      <c r="C128" s="58">
        <f t="shared" ref="C128" si="255">+C127/C$163</f>
        <v>3.0091259876278555E-2</v>
      </c>
      <c r="D128" s="58">
        <f t="shared" ref="D128" si="256">+D127/D$163</f>
        <v>2.8193755781373415E-2</v>
      </c>
      <c r="E128" s="58">
        <f t="shared" ref="E128" si="257">+E127/E$163</f>
        <v>2.5819289909532965E-2</v>
      </c>
      <c r="F128" s="58">
        <f t="shared" ref="F128:G128" si="258">+F127/F$163</f>
        <v>2.2691974178629924E-2</v>
      </c>
      <c r="G128" s="58">
        <f t="shared" si="258"/>
        <v>2.3429976054122906E-2</v>
      </c>
      <c r="H128" s="58">
        <f t="shared" ref="H128:I128" si="259">+H127/H$163</f>
        <v>2.2443923889368347E-2</v>
      </c>
      <c r="I128" s="58">
        <f t="shared" si="259"/>
        <v>1.9128660877262751E-2</v>
      </c>
      <c r="J128" s="189">
        <f t="shared" ref="J128" si="260">+J127/J$163</f>
        <v>2.1150216467953186E-2</v>
      </c>
      <c r="K128" s="188"/>
      <c r="L128" s="59"/>
      <c r="M128" s="3"/>
      <c r="N128" s="44" t="s">
        <v>15</v>
      </c>
      <c r="O128" s="48">
        <f>+O127/O$163</f>
        <v>2.9987617784405774E-2</v>
      </c>
      <c r="P128" s="48">
        <f t="shared" ref="P128" si="261">+P127/P$163</f>
        <v>2.8816186639327192E-2</v>
      </c>
      <c r="Q128" s="48">
        <f t="shared" ref="Q128" si="262">+Q127/Q$163</f>
        <v>3.016193613051325E-2</v>
      </c>
      <c r="R128" s="48">
        <f t="shared" ref="R128" si="263">+R127/R$163</f>
        <v>2.6395240445226419E-2</v>
      </c>
      <c r="S128" s="48">
        <f t="shared" ref="S128:W128" si="264">+S127/S$163</f>
        <v>2.3604038084970736E-2</v>
      </c>
      <c r="T128" s="48">
        <f t="shared" si="264"/>
        <v>2.238253771203624E-2</v>
      </c>
      <c r="U128" s="58">
        <f t="shared" si="264"/>
        <v>2.3837373648182968E-2</v>
      </c>
      <c r="V128" s="58">
        <f t="shared" si="264"/>
        <v>2.0953103409241038E-2</v>
      </c>
      <c r="W128" s="189">
        <f t="shared" si="264"/>
        <v>2.1120750586732677E-2</v>
      </c>
      <c r="X128" s="189">
        <f t="shared" ref="X128" si="265">+X127/X$163</f>
        <v>2.0943236413118942E-2</v>
      </c>
      <c r="Y128" s="72"/>
      <c r="Z128" s="76"/>
    </row>
    <row r="129" spans="1:26" ht="26.25" thickBot="1" x14ac:dyDescent="0.3">
      <c r="A129" s="60" t="s">
        <v>12</v>
      </c>
      <c r="B129" s="196"/>
      <c r="C129" s="62">
        <f>+C127/B127-1</f>
        <v>-8.8003007195457839E-2</v>
      </c>
      <c r="D129" s="62">
        <f t="shared" ref="D129:J129" si="266">+D127/C127-1</f>
        <v>-7.305448130809411E-2</v>
      </c>
      <c r="E129" s="62">
        <f t="shared" si="266"/>
        <v>4.062288422477911E-3</v>
      </c>
      <c r="F129" s="62">
        <f t="shared" si="266"/>
        <v>7.3062273331996774E-2</v>
      </c>
      <c r="G129" s="62">
        <f t="shared" si="266"/>
        <v>6.5200407608695388E-2</v>
      </c>
      <c r="H129" s="62">
        <f t="shared" si="266"/>
        <v>-0.17278400484701595</v>
      </c>
      <c r="I129" s="62">
        <f t="shared" si="266"/>
        <v>-0.33526283408400881</v>
      </c>
      <c r="J129" s="190">
        <f t="shared" si="266"/>
        <v>0.1225933658083973</v>
      </c>
      <c r="K129" s="187"/>
      <c r="L129" s="63"/>
      <c r="M129" s="2"/>
      <c r="N129" s="45" t="s">
        <v>12</v>
      </c>
      <c r="O129" s="49"/>
      <c r="P129" s="50">
        <f>+P127/O127-1</f>
        <v>-8.3399580265200668E-2</v>
      </c>
      <c r="Q129" s="50">
        <f t="shared" ref="Q129:S129" si="267">+Q127/P127-1</f>
        <v>-2.6508233103414769E-2</v>
      </c>
      <c r="R129" s="50">
        <f t="shared" si="267"/>
        <v>-6.2559540881255482E-2</v>
      </c>
      <c r="S129" s="50">
        <f t="shared" si="267"/>
        <v>2.8414436907712393E-2</v>
      </c>
      <c r="T129" s="50">
        <f t="shared" ref="T129" si="268">+T127/S127-1</f>
        <v>6.7192783656189192E-2</v>
      </c>
      <c r="U129" s="62">
        <f t="shared" ref="U129" si="269">+U127/T127-1</f>
        <v>1.4240908396871754E-2</v>
      </c>
      <c r="V129" s="62">
        <f t="shared" ref="V129" si="270">+V127/U127-1</f>
        <v>-0.3036251075908597</v>
      </c>
      <c r="W129" s="190">
        <f t="shared" ref="W129:X129" si="271">+W127/V127-1</f>
        <v>-9.8271425429835024E-2</v>
      </c>
      <c r="X129" s="190">
        <f t="shared" si="271"/>
        <v>-4.7662618166780524E-3</v>
      </c>
      <c r="Y129" s="73"/>
      <c r="Z129" s="52"/>
    </row>
    <row r="130" spans="1:26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6" ht="15.75" thickBot="1" x14ac:dyDescent="0.3">
      <c r="A131" s="323" t="s">
        <v>62</v>
      </c>
      <c r="B131" s="324"/>
      <c r="C131" s="324"/>
      <c r="D131" s="324"/>
      <c r="E131" s="324"/>
      <c r="F131" s="324"/>
      <c r="G131" s="324"/>
      <c r="H131" s="324"/>
      <c r="I131" s="324"/>
      <c r="J131" s="324"/>
      <c r="K131" s="324"/>
      <c r="L131" s="325"/>
      <c r="M131" s="2"/>
      <c r="N131" s="323" t="s">
        <v>192</v>
      </c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5"/>
    </row>
    <row r="132" spans="1:26" ht="38.25" x14ac:dyDescent="0.25">
      <c r="A132" s="38"/>
      <c r="B132" s="191">
        <v>2016</v>
      </c>
      <c r="C132" s="39">
        <f>+B132+1</f>
        <v>2017</v>
      </c>
      <c r="D132" s="39">
        <f t="shared" ref="D132" si="272">+C132+1</f>
        <v>2018</v>
      </c>
      <c r="E132" s="39">
        <f t="shared" ref="E132" si="273">+D132+1</f>
        <v>2019</v>
      </c>
      <c r="F132" s="39">
        <f t="shared" ref="F132" si="274">+E132+1</f>
        <v>2020</v>
      </c>
      <c r="G132" s="39">
        <f t="shared" ref="G132" si="275">+F132+1</f>
        <v>2021</v>
      </c>
      <c r="H132" s="39">
        <v>2022</v>
      </c>
      <c r="I132" s="39">
        <v>2023</v>
      </c>
      <c r="J132" s="192">
        <v>2024</v>
      </c>
      <c r="K132" s="40">
        <v>2025</v>
      </c>
      <c r="L132" s="41" t="s">
        <v>16</v>
      </c>
      <c r="M132" s="2"/>
      <c r="N132" s="65"/>
      <c r="O132" s="64">
        <v>2016</v>
      </c>
      <c r="P132" s="64">
        <f>+O132+1</f>
        <v>2017</v>
      </c>
      <c r="Q132" s="64">
        <f t="shared" ref="Q132" si="276">+P132+1</f>
        <v>2018</v>
      </c>
      <c r="R132" s="64">
        <f t="shared" ref="R132" si="277">+Q132+1</f>
        <v>2019</v>
      </c>
      <c r="S132" s="64">
        <f t="shared" ref="S132" si="278">+R132+1</f>
        <v>2020</v>
      </c>
      <c r="T132" s="64">
        <f t="shared" ref="T132" si="279">+S132+1</f>
        <v>2021</v>
      </c>
      <c r="U132" s="39">
        <v>2022</v>
      </c>
      <c r="V132" s="39">
        <v>2023</v>
      </c>
      <c r="W132" s="192">
        <v>2024</v>
      </c>
      <c r="X132" s="192">
        <v>2025</v>
      </c>
      <c r="Y132" s="77" t="s">
        <v>16</v>
      </c>
      <c r="Z132" s="74" t="s">
        <v>21</v>
      </c>
    </row>
    <row r="133" spans="1:26" x14ac:dyDescent="0.25">
      <c r="A133" s="42" t="s">
        <v>10</v>
      </c>
      <c r="B133" s="213">
        <f>+'[1]6.EXPORTACION VARIETAL'!I317/10000</f>
        <v>2.7911720000000031</v>
      </c>
      <c r="C133" s="158">
        <f>+'[1]6.EXPORTACION VARIETAL'!I329/10000</f>
        <v>3.4186999999999999</v>
      </c>
      <c r="D133" s="158">
        <f>+'[1]6.EXPORTACION VARIETAL'!I341/10000</f>
        <v>2.7395999999999998</v>
      </c>
      <c r="E133" s="158">
        <f>+'[1]6.EXPORTACION VARIETAL'!I353/10000</f>
        <v>3.8462000000000001</v>
      </c>
      <c r="F133" s="158">
        <f>+'[1]6.EXPORTACION VARIETAL'!I365/10000</f>
        <v>4.1384999999999996</v>
      </c>
      <c r="G133" s="158">
        <f>+'[1]6.EXPORTACION VARIETAL'!I377/10000</f>
        <v>3.0575000000000001</v>
      </c>
      <c r="H133" s="158">
        <f>+'[1]6.EXPORTACION VARIETAL'!I389/10000</f>
        <v>2.9990000000000001</v>
      </c>
      <c r="I133" s="158">
        <f>+'[1]6.EXPORTACION VARIETAL'!I401/10000</f>
        <v>1.8935</v>
      </c>
      <c r="J133" s="214">
        <f>+'[1]6.EXPORTACION VARIETAL'!I413/10000</f>
        <v>1.0349999999999999</v>
      </c>
      <c r="K133" s="210">
        <f>+'[1]6.EXPORTACION VARIETAL'!I425/10000</f>
        <v>1.0621</v>
      </c>
      <c r="L133" s="7">
        <f>+K133/J133-1</f>
        <v>2.6183574879227178E-2</v>
      </c>
      <c r="M133" s="2"/>
      <c r="N133" s="42" t="s">
        <v>10</v>
      </c>
      <c r="O133" s="6">
        <f>+SUM('[1]6.EXPORTACION VARIETAL'!I306:I317)/10000</f>
        <v>41.095881000000013</v>
      </c>
      <c r="P133" s="6">
        <f t="shared" ref="P133:X133" si="280">+SUM(C133)+SUM(B134:B144)</f>
        <v>39.753168000000002</v>
      </c>
      <c r="Q133" s="6">
        <f t="shared" si="280"/>
        <v>33.029599999999995</v>
      </c>
      <c r="R133" s="6">
        <f t="shared" si="280"/>
        <v>34.333800000000004</v>
      </c>
      <c r="S133" s="6">
        <f t="shared" si="280"/>
        <v>38.062900000000006</v>
      </c>
      <c r="T133" s="6">
        <f t="shared" si="280"/>
        <v>44.141799999999996</v>
      </c>
      <c r="U133" s="6">
        <f t="shared" si="280"/>
        <v>40.997600000000006</v>
      </c>
      <c r="V133" s="6">
        <f t="shared" si="280"/>
        <v>30.176238499999993</v>
      </c>
      <c r="W133" s="67">
        <f t="shared" si="280"/>
        <v>19.314699999999998</v>
      </c>
      <c r="X133" s="37">
        <f t="shared" si="280"/>
        <v>19.043800000000001</v>
      </c>
      <c r="Y133" s="78">
        <f t="shared" ref="Y133:Y134" si="281">+X133/W133-1</f>
        <v>-1.4025586729278561E-2</v>
      </c>
      <c r="Z133" s="7">
        <f t="shared" ref="Z133:Z134" si="282">+POWER(X133/S133,0.2)-1</f>
        <v>-0.12933648146584298</v>
      </c>
    </row>
    <row r="134" spans="1:26" x14ac:dyDescent="0.25">
      <c r="A134" s="42" t="s">
        <v>11</v>
      </c>
      <c r="B134" s="213">
        <f>+'[1]6.EXPORTACION VARIETAL'!I318/10000</f>
        <v>3.1266709999999991</v>
      </c>
      <c r="C134" s="158">
        <f>+'[1]6.EXPORTACION VARIETAL'!I330/10000</f>
        <v>2.61</v>
      </c>
      <c r="D134" s="158">
        <f>+'[1]6.EXPORTACION VARIETAL'!I342/10000</f>
        <v>2.4906999999999999</v>
      </c>
      <c r="E134" s="158">
        <f>+'[1]6.EXPORTACION VARIETAL'!I354/10000</f>
        <v>2.7446999999999999</v>
      </c>
      <c r="F134" s="158">
        <f>+'[1]6.EXPORTACION VARIETAL'!I366/10000</f>
        <v>3.9028</v>
      </c>
      <c r="G134" s="158">
        <f>+'[1]6.EXPORTACION VARIETAL'!I378/10000</f>
        <v>3.2219000000000002</v>
      </c>
      <c r="H134" s="158">
        <f>+'[1]6.EXPORTACION VARIETAL'!I390/10000</f>
        <v>2.0375000000000001</v>
      </c>
      <c r="I134" s="158">
        <f>+'[1]6.EXPORTACION VARIETAL'!I402/10000</f>
        <v>1.4237</v>
      </c>
      <c r="J134" s="214">
        <f>+'[1]6.EXPORTACION VARIETAL'!I414/10000</f>
        <v>1.4565999999999999</v>
      </c>
      <c r="K134" s="210">
        <f>+'[1]6.EXPORTACION VARIETAL'!I426/10000</f>
        <v>1.2647999999999999</v>
      </c>
      <c r="L134" s="7">
        <f>+K134/J134-1</f>
        <v>-0.13167650693395583</v>
      </c>
      <c r="M134" s="2"/>
      <c r="N134" s="42" t="s">
        <v>11</v>
      </c>
      <c r="O134" s="6">
        <f>+SUM('[1]6.EXPORTACION VARIETAL'!I307:I318)/10000</f>
        <v>40.948252000000011</v>
      </c>
      <c r="P134" s="6">
        <f t="shared" ref="P134:X134" si="283">+SUM(C133:C134)+SUM(B135:B144)</f>
        <v>39.236497000000007</v>
      </c>
      <c r="Q134" s="6">
        <f t="shared" si="283"/>
        <v>32.910299999999992</v>
      </c>
      <c r="R134" s="6">
        <f t="shared" si="283"/>
        <v>34.587800000000001</v>
      </c>
      <c r="S134" s="6">
        <f t="shared" si="283"/>
        <v>39.221000000000004</v>
      </c>
      <c r="T134" s="6">
        <f t="shared" si="283"/>
        <v>43.460900000000002</v>
      </c>
      <c r="U134" s="6">
        <f t="shared" si="283"/>
        <v>39.813199999999995</v>
      </c>
      <c r="V134" s="6">
        <f t="shared" si="283"/>
        <v>29.562438499999992</v>
      </c>
      <c r="W134" s="67">
        <f t="shared" si="283"/>
        <v>19.3476</v>
      </c>
      <c r="X134" s="37">
        <f t="shared" si="283"/>
        <v>18.851999999999997</v>
      </c>
      <c r="Y134" s="78">
        <f t="shared" si="281"/>
        <v>-2.5615580227005053E-2</v>
      </c>
      <c r="Z134" s="7">
        <f t="shared" si="282"/>
        <v>-0.13629038611863464</v>
      </c>
    </row>
    <row r="135" spans="1:26" x14ac:dyDescent="0.25">
      <c r="A135" s="42" t="s">
        <v>0</v>
      </c>
      <c r="B135" s="213">
        <f>+'[1]6.EXPORTACION VARIETAL'!I319/10000</f>
        <v>3.6240190000000001</v>
      </c>
      <c r="C135" s="158">
        <f>+'[1]6.EXPORTACION VARIETAL'!I331/10000</f>
        <v>2.4586999999999999</v>
      </c>
      <c r="D135" s="158">
        <f>+'[1]6.EXPORTACION VARIETAL'!I343/10000</f>
        <v>2.2435</v>
      </c>
      <c r="E135" s="158">
        <f>+'[1]6.EXPORTACION VARIETAL'!I355/10000</f>
        <v>2.8336999999999999</v>
      </c>
      <c r="F135" s="158">
        <f>+'[1]6.EXPORTACION VARIETAL'!I367/10000</f>
        <v>2.9895999999999998</v>
      </c>
      <c r="G135" s="158">
        <f>+'[1]6.EXPORTACION VARIETAL'!I379/10000</f>
        <v>3.5781000000000001</v>
      </c>
      <c r="H135" s="158">
        <f>+'[1]6.EXPORTACION VARIETAL'!I391/10000</f>
        <v>2.5801100000000008</v>
      </c>
      <c r="I135" s="158">
        <f>+'[1]6.EXPORTACION VARIETAL'!I403/10000</f>
        <v>2.3557999999999999</v>
      </c>
      <c r="J135" s="214">
        <f>+'[1]6.EXPORTACION VARIETAL'!I415/10000</f>
        <v>1.2659</v>
      </c>
      <c r="K135" s="210">
        <f>+'[1]6.EXPORTACION VARIETAL'!I427/10000</f>
        <v>1.4059999999999999</v>
      </c>
      <c r="L135" s="7">
        <f>+K135/J135-1</f>
        <v>0.11067224899281136</v>
      </c>
      <c r="M135" s="2"/>
      <c r="N135" s="42" t="s">
        <v>0</v>
      </c>
      <c r="O135" s="6">
        <f>+SUM('[1]6.EXPORTACION VARIETAL'!I308:I319)/10000</f>
        <v>41.201771000000015</v>
      </c>
      <c r="P135" s="6">
        <f t="shared" ref="P135:W135" si="284">+SUM(C133:C135)+SUM(B136:B144)</f>
        <v>38.071178000000003</v>
      </c>
      <c r="Q135" s="6">
        <f t="shared" si="284"/>
        <v>32.695099999999996</v>
      </c>
      <c r="R135" s="6">
        <f t="shared" si="284"/>
        <v>35.178000000000004</v>
      </c>
      <c r="S135" s="6">
        <f t="shared" si="284"/>
        <v>39.376900000000006</v>
      </c>
      <c r="T135" s="6">
        <f t="shared" si="284"/>
        <v>44.049399999999999</v>
      </c>
      <c r="U135" s="6">
        <f t="shared" si="284"/>
        <v>38.81521</v>
      </c>
      <c r="V135" s="6">
        <f t="shared" si="284"/>
        <v>29.338128499999989</v>
      </c>
      <c r="W135" s="67">
        <f t="shared" si="284"/>
        <v>18.2577</v>
      </c>
      <c r="X135" s="37">
        <f t="shared" ref="X135" si="285">+SUM(K133:K135)+SUM(J136:J144)</f>
        <v>18.992099999999997</v>
      </c>
      <c r="Y135" s="78">
        <f>+X135/W135-1</f>
        <v>4.0224124615915402E-2</v>
      </c>
      <c r="Z135" s="7">
        <f>+POWER(X135/S135,0.2)-1</f>
        <v>-0.13569645733141211</v>
      </c>
    </row>
    <row r="136" spans="1:26" x14ac:dyDescent="0.25">
      <c r="A136" s="42" t="s">
        <v>1</v>
      </c>
      <c r="B136" s="213">
        <f>+'[1]6.EXPORTACION VARIETAL'!I320/10000</f>
        <v>3.3411429999999993</v>
      </c>
      <c r="C136" s="158">
        <f>+'[1]6.EXPORTACION VARIETAL'!I332/10000</f>
        <v>2.4428999999999998</v>
      </c>
      <c r="D136" s="158">
        <f>+'[1]6.EXPORTACION VARIETAL'!I344/10000</f>
        <v>2.2690000000000001</v>
      </c>
      <c r="E136" s="158">
        <f>+'[1]6.EXPORTACION VARIETAL'!I356/10000</f>
        <v>3.0030999999999999</v>
      </c>
      <c r="F136" s="158">
        <f>+'[1]6.EXPORTACION VARIETAL'!I368/10000</f>
        <v>3.6854</v>
      </c>
      <c r="G136" s="158">
        <f>+'[1]6.EXPORTACION VARIETAL'!I380/10000</f>
        <v>3.5617999999999999</v>
      </c>
      <c r="H136" s="158">
        <f>+'[1]6.EXPORTACION VARIETAL'!I392/10000</f>
        <v>3.8331204999999988</v>
      </c>
      <c r="I136" s="158">
        <f>+'[1]6.EXPORTACION VARIETAL'!I404/10000</f>
        <v>1.3359000000000001</v>
      </c>
      <c r="J136" s="214">
        <f>+'[1]6.EXPORTACION VARIETAL'!I416/10000</f>
        <v>1.7928999999999999</v>
      </c>
      <c r="K136" s="210">
        <f>+'[1]6.EXPORTACION VARIETAL'!I428/10000</f>
        <v>1.6066</v>
      </c>
      <c r="L136" s="7">
        <f>+K136/J136-1</f>
        <v>-0.10390986669641356</v>
      </c>
      <c r="M136" s="2"/>
      <c r="N136" s="42" t="s">
        <v>1</v>
      </c>
      <c r="O136" s="6">
        <f>+SUM('[1]6.EXPORTACION VARIETAL'!I309:I320)/10000</f>
        <v>40.871814000000015</v>
      </c>
      <c r="P136" s="6">
        <f t="shared" ref="P136:W136" si="286">+SUM(C133:C136)+SUM(B137:B144)</f>
        <v>37.17293500000001</v>
      </c>
      <c r="Q136" s="6">
        <f t="shared" si="286"/>
        <v>32.5212</v>
      </c>
      <c r="R136" s="6">
        <f t="shared" si="286"/>
        <v>35.912100000000002</v>
      </c>
      <c r="S136" s="6">
        <f t="shared" si="286"/>
        <v>40.059199999999997</v>
      </c>
      <c r="T136" s="6">
        <f t="shared" si="286"/>
        <v>43.925800000000002</v>
      </c>
      <c r="U136" s="6">
        <f t="shared" si="286"/>
        <v>39.086530499999995</v>
      </c>
      <c r="V136" s="6">
        <f t="shared" si="286"/>
        <v>26.840907999999995</v>
      </c>
      <c r="W136" s="67">
        <f t="shared" si="286"/>
        <v>18.714700000000001</v>
      </c>
      <c r="X136" s="37">
        <f t="shared" ref="X136" si="287">+SUM(K133:K136)+SUM(J137:J144)</f>
        <v>18.805799999999998</v>
      </c>
      <c r="Y136" s="78">
        <f>+X136/W136-1</f>
        <v>4.8678311701495502E-3</v>
      </c>
      <c r="Z136" s="7">
        <f>+POWER(X136/S136,0.2)-1</f>
        <v>-0.14035744118714233</v>
      </c>
    </row>
    <row r="137" spans="1:26" x14ac:dyDescent="0.25">
      <c r="A137" s="42" t="s">
        <v>2</v>
      </c>
      <c r="B137" s="213">
        <f>+'[1]6.EXPORTACION VARIETAL'!I321/10000</f>
        <v>3.3038319999999977</v>
      </c>
      <c r="C137" s="158">
        <f>+'[1]6.EXPORTACION VARIETAL'!I333/10000</f>
        <v>2.3685999999999998</v>
      </c>
      <c r="D137" s="158">
        <f>+'[1]6.EXPORTACION VARIETAL'!I345/10000</f>
        <v>2.6080999999999999</v>
      </c>
      <c r="E137" s="158">
        <f>+'[1]6.EXPORTACION VARIETAL'!I357/10000</f>
        <v>3.3626</v>
      </c>
      <c r="F137" s="158">
        <f>+'[1]6.EXPORTACION VARIETAL'!I369/10000</f>
        <v>4.4965999999999999</v>
      </c>
      <c r="G137" s="158">
        <f>+'[1]6.EXPORTACION VARIETAL'!I381/10000</f>
        <v>3.0226999999999999</v>
      </c>
      <c r="H137" s="158">
        <f>+'[1]6.EXPORTACION VARIETAL'!I393/10000</f>
        <v>3.000524999999997</v>
      </c>
      <c r="I137" s="158">
        <f>+'[1]6.EXPORTACION VARIETAL'!I405/10000</f>
        <v>1.9327000000000001</v>
      </c>
      <c r="J137" s="214">
        <f>+'[1]6.EXPORTACION VARIETAL'!I417/10000</f>
        <v>1.8025</v>
      </c>
      <c r="K137" s="210"/>
      <c r="L137" s="7"/>
      <c r="M137" s="2"/>
      <c r="N137" s="42" t="s">
        <v>2</v>
      </c>
      <c r="O137" s="6">
        <f>+SUM('[1]6.EXPORTACION VARIETAL'!I310:I321)/10000</f>
        <v>40.696876000000096</v>
      </c>
      <c r="P137" s="6">
        <f t="shared" ref="P137:W137" si="288">+SUM(C133:C137)+SUM(B138:B144)</f>
        <v>36.23770300000001</v>
      </c>
      <c r="Q137" s="6">
        <f t="shared" si="288"/>
        <v>32.7607</v>
      </c>
      <c r="R137" s="6">
        <f t="shared" si="288"/>
        <v>36.666600000000003</v>
      </c>
      <c r="S137" s="6">
        <f t="shared" si="288"/>
        <v>41.193199999999997</v>
      </c>
      <c r="T137" s="6">
        <f t="shared" si="288"/>
        <v>42.451900000000002</v>
      </c>
      <c r="U137" s="6">
        <f t="shared" si="288"/>
        <v>39.064355499999991</v>
      </c>
      <c r="V137" s="6">
        <f t="shared" si="288"/>
        <v>25.773082999999996</v>
      </c>
      <c r="W137" s="67">
        <f t="shared" si="288"/>
        <v>18.584500000000002</v>
      </c>
      <c r="X137" s="37"/>
      <c r="Y137" s="78"/>
      <c r="Z137" s="7"/>
    </row>
    <row r="138" spans="1:26" x14ac:dyDescent="0.25">
      <c r="A138" s="42" t="s">
        <v>3</v>
      </c>
      <c r="B138" s="213">
        <f>+'[1]6.EXPORTACION VARIETAL'!I322/10000</f>
        <v>3.103273999999999</v>
      </c>
      <c r="C138" s="158">
        <f>+'[1]6.EXPORTACION VARIETAL'!I334/10000</f>
        <v>3.3490000000000002</v>
      </c>
      <c r="D138" s="158">
        <f>+'[1]6.EXPORTACION VARIETAL'!I346/10000</f>
        <v>2.4352999999999998</v>
      </c>
      <c r="E138" s="158">
        <f>+'[1]6.EXPORTACION VARIETAL'!I358/10000</f>
        <v>2.4167999999999998</v>
      </c>
      <c r="F138" s="158">
        <f>+'[1]6.EXPORTACION VARIETAL'!I370/10000</f>
        <v>4.2530000000000001</v>
      </c>
      <c r="G138" s="158">
        <f>+'[1]6.EXPORTACION VARIETAL'!I382/10000</f>
        <v>3.4110999999999998</v>
      </c>
      <c r="H138" s="158">
        <f>+'[1]6.EXPORTACION VARIETAL'!I394/10000</f>
        <v>2.5035189999999945</v>
      </c>
      <c r="I138" s="158">
        <f>+'[1]6.EXPORTACION VARIETAL'!I406/10000</f>
        <v>1.3441000000000001</v>
      </c>
      <c r="J138" s="214">
        <f>+'[1]6.EXPORTACION VARIETAL'!I418/10000</f>
        <v>1.3245</v>
      </c>
      <c r="K138" s="210"/>
      <c r="L138" s="7"/>
      <c r="M138" s="2"/>
      <c r="N138" s="42" t="s">
        <v>3</v>
      </c>
      <c r="O138" s="6">
        <f>+SUM('[1]6.EXPORTACION VARIETAL'!I311:I322)/10000</f>
        <v>39.77089700000009</v>
      </c>
      <c r="P138" s="6">
        <f t="shared" ref="P138:W138" si="289">+SUM(C133:C138)+SUM(B139:B144)</f>
        <v>36.483429000000008</v>
      </c>
      <c r="Q138" s="6">
        <f t="shared" si="289"/>
        <v>31.847000000000001</v>
      </c>
      <c r="R138" s="6">
        <f t="shared" si="289"/>
        <v>36.648099999999999</v>
      </c>
      <c r="S138" s="6">
        <f t="shared" si="289"/>
        <v>43.029399999999995</v>
      </c>
      <c r="T138" s="6">
        <f t="shared" si="289"/>
        <v>41.61</v>
      </c>
      <c r="U138" s="6">
        <f t="shared" si="289"/>
        <v>38.15677449999999</v>
      </c>
      <c r="V138" s="6">
        <f t="shared" si="289"/>
        <v>24.613664</v>
      </c>
      <c r="W138" s="67">
        <f t="shared" si="289"/>
        <v>18.564900000000002</v>
      </c>
      <c r="X138" s="37"/>
      <c r="Y138" s="78"/>
      <c r="Z138" s="7"/>
    </row>
    <row r="139" spans="1:26" x14ac:dyDescent="0.25">
      <c r="A139" s="42" t="s">
        <v>4</v>
      </c>
      <c r="B139" s="213">
        <f>+'[1]6.EXPORTACION VARIETAL'!I323/10000</f>
        <v>3.2901260000000008</v>
      </c>
      <c r="C139" s="158">
        <f>+'[1]6.EXPORTACION VARIETAL'!I335/10000</f>
        <v>2.8466</v>
      </c>
      <c r="D139" s="158">
        <f>+'[1]6.EXPORTACION VARIETAL'!I347/10000</f>
        <v>3.4108000000000001</v>
      </c>
      <c r="E139" s="158">
        <f>+'[1]6.EXPORTACION VARIETAL'!I359/10000</f>
        <v>3.4956</v>
      </c>
      <c r="F139" s="158">
        <f>+'[1]6.EXPORTACION VARIETAL'!I371/10000</f>
        <v>4.2362000000000002</v>
      </c>
      <c r="G139" s="158">
        <f>+'[1]6.EXPORTACION VARIETAL'!I383/10000</f>
        <v>3.3656999999999999</v>
      </c>
      <c r="H139" s="158">
        <f>+'[1]6.EXPORTACION VARIETAL'!I395/10000</f>
        <v>2.0355299999999987</v>
      </c>
      <c r="I139" s="158">
        <f>+'[1]6.EXPORTACION VARIETAL'!I407/10000</f>
        <v>1.5821000000000001</v>
      </c>
      <c r="J139" s="214">
        <f>+'[1]6.EXPORTACION VARIETAL'!I419/10000</f>
        <v>2.1021000000000001</v>
      </c>
      <c r="K139" s="210"/>
      <c r="L139" s="7"/>
      <c r="M139" s="2"/>
      <c r="N139" s="42" t="s">
        <v>4</v>
      </c>
      <c r="O139" s="6">
        <f>+SUM('[1]6.EXPORTACION VARIETAL'!I312:I323)/10000</f>
        <v>39.523387000000106</v>
      </c>
      <c r="P139" s="6">
        <f t="shared" ref="P139:W139" si="290">+SUM(C133:C139)+SUM(B140:B144)</f>
        <v>36.03990300000001</v>
      </c>
      <c r="Q139" s="6">
        <f t="shared" si="290"/>
        <v>32.411200000000001</v>
      </c>
      <c r="R139" s="6">
        <f t="shared" si="290"/>
        <v>36.732900000000001</v>
      </c>
      <c r="S139" s="6">
        <f t="shared" si="290"/>
        <v>43.769999999999996</v>
      </c>
      <c r="T139" s="6">
        <f t="shared" si="290"/>
        <v>40.739500000000007</v>
      </c>
      <c r="U139" s="6">
        <f t="shared" si="290"/>
        <v>36.826604499999988</v>
      </c>
      <c r="V139" s="6">
        <f t="shared" si="290"/>
        <v>24.160234000000003</v>
      </c>
      <c r="W139" s="67">
        <f t="shared" si="290"/>
        <v>19.084900000000001</v>
      </c>
      <c r="X139" s="37"/>
      <c r="Y139" s="78"/>
      <c r="Z139" s="7"/>
    </row>
    <row r="140" spans="1:26" x14ac:dyDescent="0.25">
      <c r="A140" s="42" t="s">
        <v>5</v>
      </c>
      <c r="B140" s="213">
        <f>+'[1]6.EXPORTACION VARIETAL'!I324/10000</f>
        <v>4.1654790000000039</v>
      </c>
      <c r="C140" s="158">
        <f>+'[1]6.EXPORTACION VARIETAL'!I336/10000</f>
        <v>3.9217</v>
      </c>
      <c r="D140" s="158">
        <f>+'[1]6.EXPORTACION VARIETAL'!I348/10000</f>
        <v>3.5998000000000001</v>
      </c>
      <c r="E140" s="158">
        <f>+'[1]6.EXPORTACION VARIETAL'!I360/10000</f>
        <v>4.1562000000000001</v>
      </c>
      <c r="F140" s="158">
        <f>+'[1]6.EXPORTACION VARIETAL'!I372/10000</f>
        <v>3.9159999999999999</v>
      </c>
      <c r="G140" s="158">
        <f>+'[1]6.EXPORTACION VARIETAL'!I384/10000</f>
        <v>4.0362</v>
      </c>
      <c r="H140" s="158">
        <f>+'[1]6.EXPORTACION VARIETAL'!I396/10000</f>
        <v>3.0485859999999985</v>
      </c>
      <c r="I140" s="158">
        <f>+'[1]6.EXPORTACION VARIETAL'!I408/10000</f>
        <v>2.1840000000000002</v>
      </c>
      <c r="J140" s="214">
        <f>+'[1]6.EXPORTACION VARIETAL'!I420/10000</f>
        <v>1.5954999999999999</v>
      </c>
      <c r="K140" s="210"/>
      <c r="L140" s="7"/>
      <c r="M140" s="2"/>
      <c r="N140" s="42" t="s">
        <v>5</v>
      </c>
      <c r="O140" s="6">
        <f>+SUM('[1]6.EXPORTACION VARIETAL'!I313:I324)/10000</f>
        <v>39.969633000000101</v>
      </c>
      <c r="P140" s="6">
        <f t="shared" ref="P140:W140" si="291">+SUM(C133:C140)+SUM(B141:B144)</f>
        <v>35.796124000000006</v>
      </c>
      <c r="Q140" s="6">
        <f t="shared" si="291"/>
        <v>32.089299999999994</v>
      </c>
      <c r="R140" s="6">
        <f t="shared" si="291"/>
        <v>37.289299999999997</v>
      </c>
      <c r="S140" s="6">
        <f t="shared" si="291"/>
        <v>43.529799999999994</v>
      </c>
      <c r="T140" s="6">
        <f t="shared" si="291"/>
        <v>40.859700000000004</v>
      </c>
      <c r="U140" s="6">
        <f t="shared" si="291"/>
        <v>35.838990499999987</v>
      </c>
      <c r="V140" s="6">
        <f t="shared" si="291"/>
        <v>23.295648000000007</v>
      </c>
      <c r="W140" s="67">
        <f t="shared" si="291"/>
        <v>18.496400000000001</v>
      </c>
      <c r="X140" s="37"/>
      <c r="Y140" s="78"/>
      <c r="Z140" s="7"/>
    </row>
    <row r="141" spans="1:26" x14ac:dyDescent="0.25">
      <c r="A141" s="42" t="s">
        <v>6</v>
      </c>
      <c r="B141" s="213">
        <f>+'[1]6.EXPORTACION VARIETAL'!I325/10000</f>
        <v>3.4188920000000014</v>
      </c>
      <c r="C141" s="158">
        <f>+'[1]6.EXPORTACION VARIETAL'!I337/10000</f>
        <v>2.3740999999999999</v>
      </c>
      <c r="D141" s="158">
        <f>+'[1]6.EXPORTACION VARIETAL'!I349/10000</f>
        <v>2.3355000000000001</v>
      </c>
      <c r="E141" s="158">
        <f>+'[1]6.EXPORTACION VARIETAL'!I361/10000</f>
        <v>2.2448000000000001</v>
      </c>
      <c r="F141" s="158">
        <f>+'[1]6.EXPORTACION VARIETAL'!I373/10000</f>
        <v>4.2099000000000002</v>
      </c>
      <c r="G141" s="158">
        <f>+'[1]6.EXPORTACION VARIETAL'!I385/10000</f>
        <v>3.4315000000000002</v>
      </c>
      <c r="H141" s="158">
        <f>+'[1]6.EXPORTACION VARIETAL'!I397/10000</f>
        <v>3.1021610000000015</v>
      </c>
      <c r="I141" s="158">
        <f>+'[1]6.EXPORTACION VARIETAL'!I409/10000</f>
        <v>1.9926999999999999</v>
      </c>
      <c r="J141" s="214">
        <f>+'[1]6.EXPORTACION VARIETAL'!I421/10000</f>
        <v>1.6054999999999999</v>
      </c>
      <c r="K141" s="210"/>
      <c r="L141" s="7"/>
      <c r="M141" s="2"/>
      <c r="N141" s="42" t="s">
        <v>6</v>
      </c>
      <c r="O141" s="6">
        <f>+SUM('[1]6.EXPORTACION VARIETAL'!I314:I325)/10000</f>
        <v>39.451401000000104</v>
      </c>
      <c r="P141" s="6">
        <f t="shared" ref="P141:W141" si="292">+SUM(C133:C141)+SUM(B142:B144)</f>
        <v>34.751332000000005</v>
      </c>
      <c r="Q141" s="6">
        <f t="shared" si="292"/>
        <v>32.050699999999999</v>
      </c>
      <c r="R141" s="6">
        <f t="shared" si="292"/>
        <v>37.198599999999999</v>
      </c>
      <c r="S141" s="6">
        <f t="shared" si="292"/>
        <v>45.494900000000001</v>
      </c>
      <c r="T141" s="6">
        <f t="shared" si="292"/>
        <v>40.081299999999999</v>
      </c>
      <c r="U141" s="6">
        <f t="shared" si="292"/>
        <v>35.50965149999999</v>
      </c>
      <c r="V141" s="6">
        <f t="shared" si="292"/>
        <v>22.186187000000004</v>
      </c>
      <c r="W141" s="67">
        <f t="shared" si="292"/>
        <v>18.109200000000001</v>
      </c>
      <c r="X141" s="37"/>
      <c r="Y141" s="78"/>
      <c r="Z141" s="7"/>
    </row>
    <row r="142" spans="1:26" x14ac:dyDescent="0.25">
      <c r="A142" s="42" t="s">
        <v>7</v>
      </c>
      <c r="B142" s="213">
        <f>+'[1]6.EXPORTACION VARIETAL'!I326/10000</f>
        <v>3.4404320000000035</v>
      </c>
      <c r="C142" s="158">
        <f>+'[1]6.EXPORTACION VARIETAL'!I338/10000</f>
        <v>2.8209</v>
      </c>
      <c r="D142" s="158">
        <f>+'[1]6.EXPORTACION VARIETAL'!I350/10000</f>
        <v>3.3081</v>
      </c>
      <c r="E142" s="158">
        <f>+'[1]6.EXPORTACION VARIETAL'!I362/10000</f>
        <v>3.9548000000000001</v>
      </c>
      <c r="F142" s="158">
        <f>+'[1]6.EXPORTACION VARIETAL'!I374/10000</f>
        <v>3.3414000000000001</v>
      </c>
      <c r="G142" s="158">
        <f>+'[1]6.EXPORTACION VARIETAL'!I386/10000</f>
        <v>3.6408999999999998</v>
      </c>
      <c r="H142" s="158">
        <f>+'[1]6.EXPORTACION VARIETAL'!I398/10000</f>
        <v>2.4842870000000024</v>
      </c>
      <c r="I142" s="158">
        <f>+'[1]6.EXPORTACION VARIETAL'!I410/10000</f>
        <v>1.3668</v>
      </c>
      <c r="J142" s="214">
        <f>+'[1]6.EXPORTACION VARIETAL'!I422/10000</f>
        <v>1.8919999999999999</v>
      </c>
      <c r="K142" s="210"/>
      <c r="L142" s="7"/>
      <c r="M142" s="2"/>
      <c r="N142" s="42" t="s">
        <v>7</v>
      </c>
      <c r="O142" s="6">
        <f>+SUM('[1]6.EXPORTACION VARIETAL'!I315:I326)/10000</f>
        <v>39.454918000000113</v>
      </c>
      <c r="P142" s="6">
        <f t="shared" ref="P142:W142" si="293">+SUM(C133:C142)+SUM(B143:B144)</f>
        <v>34.131799999999998</v>
      </c>
      <c r="Q142" s="6">
        <f t="shared" si="293"/>
        <v>32.537899999999993</v>
      </c>
      <c r="R142" s="6">
        <f t="shared" si="293"/>
        <v>37.845300000000002</v>
      </c>
      <c r="S142" s="6">
        <f t="shared" si="293"/>
        <v>44.881499999999996</v>
      </c>
      <c r="T142" s="6">
        <f t="shared" si="293"/>
        <v>40.380800000000008</v>
      </c>
      <c r="U142" s="6">
        <f t="shared" si="293"/>
        <v>34.353038499999997</v>
      </c>
      <c r="V142" s="6">
        <f t="shared" si="293"/>
        <v>21.068700000000003</v>
      </c>
      <c r="W142" s="67">
        <f t="shared" si="293"/>
        <v>18.634399999999999</v>
      </c>
      <c r="X142" s="37"/>
      <c r="Y142" s="78"/>
      <c r="Z142" s="7"/>
    </row>
    <row r="143" spans="1:26" x14ac:dyDescent="0.25">
      <c r="A143" s="42" t="s">
        <v>8</v>
      </c>
      <c r="B143" s="213">
        <f>+'[1]6.EXPORTACION VARIETAL'!I327/10000</f>
        <v>2.4300999999999999</v>
      </c>
      <c r="C143" s="158">
        <f>+'[1]6.EXPORTACION VARIETAL'!I339/10000</f>
        <v>2.4845000000000002</v>
      </c>
      <c r="D143" s="158">
        <f>+'[1]6.EXPORTACION VARIETAL'!I351/10000</f>
        <v>2.9841000000000002</v>
      </c>
      <c r="E143" s="158">
        <f>+'[1]6.EXPORTACION VARIETAL'!I363/10000</f>
        <v>2.5708000000000002</v>
      </c>
      <c r="F143" s="158">
        <f>+'[1]6.EXPORTACION VARIETAL'!I375/10000</f>
        <v>2.8374999999999999</v>
      </c>
      <c r="G143" s="158">
        <f>+'[1]6.EXPORTACION VARIETAL'!I387/10000</f>
        <v>2.9056999999999999</v>
      </c>
      <c r="H143" s="158">
        <f>+'[1]6.EXPORTACION VARIETAL'!I399/10000</f>
        <v>2.0756999999999999</v>
      </c>
      <c r="I143" s="158">
        <f>+'[1]6.EXPORTACION VARIETAL'!I411/10000</f>
        <v>1.4037999999999999</v>
      </c>
      <c r="J143" s="214">
        <f>+'[1]6.EXPORTACION VARIETAL'!I423/10000</f>
        <v>1.5145999999999999</v>
      </c>
      <c r="K143" s="210"/>
      <c r="L143" s="7"/>
      <c r="M143" s="2"/>
      <c r="N143" s="42" t="s">
        <v>8</v>
      </c>
      <c r="O143" s="6">
        <f>+SUM('[1]6.EXPORTACION VARIETAL'!I316:I327)/10000</f>
        <v>38.998787000000114</v>
      </c>
      <c r="P143" s="6">
        <f t="shared" ref="P143:W143" si="294">+SUM(C133:C143)+SUM(B144)</f>
        <v>34.186199999999999</v>
      </c>
      <c r="Q143" s="6">
        <f t="shared" si="294"/>
        <v>33.037500000000001</v>
      </c>
      <c r="R143" s="6">
        <f t="shared" si="294"/>
        <v>37.432000000000002</v>
      </c>
      <c r="S143" s="6">
        <f t="shared" si="294"/>
        <v>45.148199999999996</v>
      </c>
      <c r="T143" s="6">
        <f t="shared" si="294"/>
        <v>40.449000000000005</v>
      </c>
      <c r="U143" s="6">
        <f t="shared" si="294"/>
        <v>33.523038499999991</v>
      </c>
      <c r="V143" s="6">
        <f t="shared" si="294"/>
        <v>20.396800000000006</v>
      </c>
      <c r="W143" s="67">
        <f t="shared" si="294"/>
        <v>18.745200000000001</v>
      </c>
      <c r="X143" s="37"/>
      <c r="Y143" s="78"/>
      <c r="Z143" s="7"/>
    </row>
    <row r="144" spans="1:26" x14ac:dyDescent="0.25">
      <c r="A144" s="42" t="s">
        <v>9</v>
      </c>
      <c r="B144" s="213">
        <f>+'[1]6.EXPORTACION VARIETAL'!I328/10000</f>
        <v>3.0905</v>
      </c>
      <c r="C144" s="158">
        <f>+'[1]6.EXPORTACION VARIETAL'!I340/10000</f>
        <v>2.613</v>
      </c>
      <c r="D144" s="158">
        <f>+'[1]6.EXPORTACION VARIETAL'!I352/10000</f>
        <v>2.8027000000000002</v>
      </c>
      <c r="E144" s="158">
        <f>+'[1]6.EXPORTACION VARIETAL'!I364/10000</f>
        <v>3.1413000000000002</v>
      </c>
      <c r="F144" s="158">
        <f>+'[1]6.EXPORTACION VARIETAL'!I376/10000</f>
        <v>3.2159</v>
      </c>
      <c r="G144" s="158">
        <f>+'[1]6.EXPORTACION VARIETAL'!I388/10000</f>
        <v>3.823</v>
      </c>
      <c r="H144" s="158">
        <f>+'[1]6.EXPORTACION VARIETAL'!I400/10000</f>
        <v>1.5817000000000001</v>
      </c>
      <c r="I144" s="158">
        <f>+'[1]6.EXPORTACION VARIETAL'!I412/10000</f>
        <v>1.3581000000000001</v>
      </c>
      <c r="J144" s="214">
        <f>+'[1]6.EXPORTACION VARIETAL'!I424/10000</f>
        <v>1.6295999999999999</v>
      </c>
      <c r="K144" s="210"/>
      <c r="L144" s="7"/>
      <c r="M144" s="2"/>
      <c r="N144" s="42" t="s">
        <v>9</v>
      </c>
      <c r="O144" s="6">
        <f>+SUM('[1]6.EXPORTACION VARIETAL'!I317:I328)/10000</f>
        <v>39.125640000000011</v>
      </c>
      <c r="P144" s="6">
        <f t="shared" ref="P144:W144" si="295">+SUM(C133:C144)</f>
        <v>33.7087</v>
      </c>
      <c r="Q144" s="6">
        <f t="shared" si="295"/>
        <v>33.227199999999996</v>
      </c>
      <c r="R144" s="6">
        <f t="shared" si="295"/>
        <v>37.770600000000002</v>
      </c>
      <c r="S144" s="6">
        <f t="shared" si="295"/>
        <v>45.222799999999992</v>
      </c>
      <c r="T144" s="6">
        <f t="shared" si="295"/>
        <v>41.056100000000008</v>
      </c>
      <c r="U144" s="6">
        <f t="shared" si="295"/>
        <v>31.281738499999996</v>
      </c>
      <c r="V144" s="6">
        <f t="shared" si="295"/>
        <v>20.173200000000005</v>
      </c>
      <c r="W144" s="67">
        <f t="shared" si="295"/>
        <v>19.0167</v>
      </c>
      <c r="X144" s="37"/>
      <c r="Y144" s="78"/>
      <c r="Z144" s="7"/>
    </row>
    <row r="145" spans="1:26" ht="25.5" x14ac:dyDescent="0.25">
      <c r="A145" s="53" t="s">
        <v>13</v>
      </c>
      <c r="B145" s="215">
        <f>SUM(B133:B144)</f>
        <v>39.125640000000004</v>
      </c>
      <c r="C145" s="159">
        <f t="shared" ref="C145" si="296">SUM(C133:C144)</f>
        <v>33.7087</v>
      </c>
      <c r="D145" s="159">
        <f t="shared" ref="D145" si="297">SUM(D133:D144)</f>
        <v>33.227199999999996</v>
      </c>
      <c r="E145" s="159">
        <f t="shared" ref="E145" si="298">SUM(E133:E144)</f>
        <v>37.770600000000002</v>
      </c>
      <c r="F145" s="159">
        <f t="shared" ref="F145" si="299">SUM(F133:F144)</f>
        <v>45.222799999999992</v>
      </c>
      <c r="G145" s="159">
        <f t="shared" ref="G145:I145" si="300">SUM(G133:G144)</f>
        <v>41.056100000000008</v>
      </c>
      <c r="H145" s="159">
        <f t="shared" si="300"/>
        <v>31.281738499999996</v>
      </c>
      <c r="I145" s="159">
        <f t="shared" si="300"/>
        <v>20.173200000000005</v>
      </c>
      <c r="J145" s="216">
        <f t="shared" ref="J145" si="301">SUM(J133:J144)</f>
        <v>19.0167</v>
      </c>
      <c r="K145" s="216"/>
      <c r="L145" s="56"/>
      <c r="M145" s="3"/>
      <c r="N145" s="43" t="s">
        <v>14</v>
      </c>
      <c r="O145" s="46">
        <f t="shared" ref="O145" si="302">+AVERAGE(O133:O144)</f>
        <v>40.092438083333398</v>
      </c>
      <c r="P145" s="46">
        <f>+AVERAGE(P133:P144)</f>
        <v>36.297414083333337</v>
      </c>
      <c r="Q145" s="46">
        <f t="shared" ref="Q145:W145" si="303">+AVERAGE(Q133:Q144)</f>
        <v>32.593141666666668</v>
      </c>
      <c r="R145" s="46">
        <f t="shared" si="303"/>
        <v>36.466258333333336</v>
      </c>
      <c r="S145" s="46">
        <f t="shared" si="303"/>
        <v>42.415816666666665</v>
      </c>
      <c r="T145" s="46">
        <f t="shared" si="303"/>
        <v>41.933850000000007</v>
      </c>
      <c r="U145" s="226">
        <f t="shared" si="303"/>
        <v>36.938894374999997</v>
      </c>
      <c r="V145" s="226">
        <f t="shared" si="303"/>
        <v>24.798769124999996</v>
      </c>
      <c r="W145" s="220">
        <f t="shared" si="303"/>
        <v>18.739241666666668</v>
      </c>
      <c r="X145" s="220">
        <f t="shared" ref="X145" si="304">+AVERAGE(X133:X144)</f>
        <v>18.923424999999995</v>
      </c>
      <c r="Y145" s="79">
        <f>+X145/W145-1</f>
        <v>9.8287506298053717E-3</v>
      </c>
      <c r="Z145" s="75">
        <f>+POWER(X145/S145,0.2)-1</f>
        <v>-0.14906892865333743</v>
      </c>
    </row>
    <row r="146" spans="1:26" ht="25.5" x14ac:dyDescent="0.25">
      <c r="A146" s="57" t="s">
        <v>15</v>
      </c>
      <c r="B146" s="195">
        <f>+B145/B$163</f>
        <v>0.17968133177137818</v>
      </c>
      <c r="C146" s="58">
        <f t="shared" ref="C146:F146" si="305">+C145/C$163</f>
        <v>0.17204987648271777</v>
      </c>
      <c r="D146" s="58">
        <f t="shared" si="305"/>
        <v>0.171421171860208</v>
      </c>
      <c r="E146" s="58">
        <f t="shared" si="305"/>
        <v>0.17772777449964569</v>
      </c>
      <c r="F146" s="58">
        <f t="shared" si="305"/>
        <v>0.1742857693419404</v>
      </c>
      <c r="G146" s="58">
        <f t="shared" ref="G146:I146" si="306">+G145/G$163</f>
        <v>0.15337352953262581</v>
      </c>
      <c r="H146" s="58">
        <f t="shared" si="306"/>
        <v>0.13532300081976609</v>
      </c>
      <c r="I146" s="58">
        <f t="shared" si="306"/>
        <v>0.11189002018359923</v>
      </c>
      <c r="J146" s="189">
        <f t="shared" ref="J146" si="307">+J145/J$163</f>
        <v>0.10388658991272996</v>
      </c>
      <c r="K146" s="188"/>
      <c r="L146" s="59"/>
      <c r="M146" s="3"/>
      <c r="N146" s="44" t="s">
        <v>15</v>
      </c>
      <c r="O146" s="48">
        <f>+O145/O$163</f>
        <v>0.18553754088699603</v>
      </c>
      <c r="P146" s="48">
        <f t="shared" ref="P146" si="308">+P145/P$163</f>
        <v>0.17610006031618225</v>
      </c>
      <c r="Q146" s="48">
        <f t="shared" ref="Q146" si="309">+Q145/Q$163</f>
        <v>0.17002017849528564</v>
      </c>
      <c r="R146" s="48">
        <f t="shared" ref="R146" si="310">+R145/R$163</f>
        <v>0.17757759133996009</v>
      </c>
      <c r="S146" s="48">
        <f t="shared" ref="S146:W146" si="311">+S145/S$163</f>
        <v>0.17960453957630046</v>
      </c>
      <c r="T146" s="48">
        <f t="shared" si="311"/>
        <v>0.1577736060676122</v>
      </c>
      <c r="U146" s="58">
        <f t="shared" si="311"/>
        <v>0.1459356721074172</v>
      </c>
      <c r="V146" s="58">
        <f t="shared" si="311"/>
        <v>0.12366720446839766</v>
      </c>
      <c r="W146" s="189">
        <f t="shared" si="311"/>
        <v>0.10446278253604072</v>
      </c>
      <c r="X146" s="189">
        <f t="shared" ref="X146" si="312">+X145/X$163</f>
        <v>0.10510386292315806</v>
      </c>
      <c r="Y146" s="72"/>
      <c r="Z146" s="76"/>
    </row>
    <row r="147" spans="1:26" ht="26.25" thickBot="1" x14ac:dyDescent="0.3">
      <c r="A147" s="60" t="s">
        <v>12</v>
      </c>
      <c r="B147" s="196"/>
      <c r="C147" s="62">
        <f>+C145/B145-1</f>
        <v>-0.13844987583589696</v>
      </c>
      <c r="D147" s="62">
        <f t="shared" ref="D147" si="313">+D145/C145-1</f>
        <v>-1.4284146229311845E-2</v>
      </c>
      <c r="E147" s="62">
        <f t="shared" ref="E147" si="314">+E145/D145-1</f>
        <v>0.13673737179178524</v>
      </c>
      <c r="F147" s="62">
        <f t="shared" ref="F147:J147" si="315">+F145/E145-1</f>
        <v>0.19730160495199955</v>
      </c>
      <c r="G147" s="62">
        <f t="shared" si="315"/>
        <v>-9.2137152056042226E-2</v>
      </c>
      <c r="H147" s="62">
        <f t="shared" si="315"/>
        <v>-0.23807330701162577</v>
      </c>
      <c r="I147" s="62">
        <f t="shared" si="315"/>
        <v>-0.35511256831201987</v>
      </c>
      <c r="J147" s="190">
        <f t="shared" si="315"/>
        <v>-5.7328534887871263E-2</v>
      </c>
      <c r="K147" s="187"/>
      <c r="L147" s="63"/>
      <c r="M147" s="2"/>
      <c r="N147" s="45" t="s">
        <v>12</v>
      </c>
      <c r="O147" s="49"/>
      <c r="P147" s="50">
        <f>+P145/O145-1</f>
        <v>-9.4656852549400594E-2</v>
      </c>
      <c r="Q147" s="50">
        <f t="shared" ref="Q147" si="316">+Q145/P145-1</f>
        <v>-0.10205334209655326</v>
      </c>
      <c r="R147" s="50">
        <f t="shared" ref="R147" si="317">+R145/Q145-1</f>
        <v>0.11883225944517473</v>
      </c>
      <c r="S147" s="50">
        <f t="shared" ref="S147" si="318">+S145/R145-1</f>
        <v>0.16315242103944927</v>
      </c>
      <c r="T147" s="50">
        <f t="shared" ref="T147" si="319">+T145/S145-1</f>
        <v>-1.1362899610168786E-2</v>
      </c>
      <c r="U147" s="62">
        <f t="shared" ref="U147" si="320">+U145/T145-1</f>
        <v>-0.11911512119683765</v>
      </c>
      <c r="V147" s="62">
        <f t="shared" ref="V147" si="321">+V145/U145-1</f>
        <v>-0.3286542668753063</v>
      </c>
      <c r="W147" s="190">
        <f t="shared" ref="W147:X147" si="322">+W145/V145-1</f>
        <v>-0.24434791209958207</v>
      </c>
      <c r="X147" s="190">
        <f t="shared" si="322"/>
        <v>9.8287506298053717E-3</v>
      </c>
      <c r="Y147" s="73"/>
      <c r="Z147" s="52"/>
    </row>
    <row r="148" spans="1:26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6" ht="15.75" thickBot="1" x14ac:dyDescent="0.3">
      <c r="A149" s="326" t="s">
        <v>63</v>
      </c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328"/>
      <c r="M149" s="2"/>
      <c r="N149" s="326" t="s">
        <v>64</v>
      </c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  <c r="Z149" s="328"/>
    </row>
    <row r="150" spans="1:26" ht="38.25" x14ac:dyDescent="0.25">
      <c r="A150" s="38"/>
      <c r="B150" s="191">
        <v>2016</v>
      </c>
      <c r="C150" s="39">
        <f>+B150+1</f>
        <v>2017</v>
      </c>
      <c r="D150" s="39">
        <f t="shared" ref="D150:G150" si="323">+C150+1</f>
        <v>2018</v>
      </c>
      <c r="E150" s="39">
        <f t="shared" si="323"/>
        <v>2019</v>
      </c>
      <c r="F150" s="39">
        <f t="shared" si="323"/>
        <v>2020</v>
      </c>
      <c r="G150" s="39">
        <f t="shared" si="323"/>
        <v>2021</v>
      </c>
      <c r="H150" s="39">
        <v>2022</v>
      </c>
      <c r="I150" s="39">
        <v>2023</v>
      </c>
      <c r="J150" s="192">
        <v>2024</v>
      </c>
      <c r="K150" s="40">
        <v>2025</v>
      </c>
      <c r="L150" s="41" t="s">
        <v>16</v>
      </c>
      <c r="M150" s="2"/>
      <c r="N150" s="65"/>
      <c r="O150" s="64">
        <v>2016</v>
      </c>
      <c r="P150" s="64">
        <f>+O150+1</f>
        <v>2017</v>
      </c>
      <c r="Q150" s="64">
        <f t="shared" ref="Q150:T150" si="324">+P150+1</f>
        <v>2018</v>
      </c>
      <c r="R150" s="64">
        <f t="shared" si="324"/>
        <v>2019</v>
      </c>
      <c r="S150" s="64">
        <f t="shared" si="324"/>
        <v>2020</v>
      </c>
      <c r="T150" s="64">
        <f t="shared" si="324"/>
        <v>2021</v>
      </c>
      <c r="U150" s="39">
        <v>2022</v>
      </c>
      <c r="V150" s="39">
        <v>2023</v>
      </c>
      <c r="W150" s="192">
        <v>2024</v>
      </c>
      <c r="X150" s="192">
        <v>2025</v>
      </c>
      <c r="Y150" s="77" t="s">
        <v>16</v>
      </c>
      <c r="Z150" s="74" t="s">
        <v>21</v>
      </c>
    </row>
    <row r="151" spans="1:26" x14ac:dyDescent="0.25">
      <c r="A151" s="42" t="s">
        <v>10</v>
      </c>
      <c r="B151" s="213">
        <f>+'[1]6.EXPORTACION VARIETAL'!J317/10000</f>
        <v>16.624857000000002</v>
      </c>
      <c r="C151" s="158">
        <f>+'[1]6.EXPORTACION VARIETAL'!J329/10000</f>
        <v>17.541699999999999</v>
      </c>
      <c r="D151" s="158">
        <f>+'[1]6.EXPORTACION VARIETAL'!J341/10000</f>
        <v>13.687200000000001</v>
      </c>
      <c r="E151" s="158">
        <f>+'[1]6.EXPORTACION VARIETAL'!J353/10000</f>
        <v>16.937899999999999</v>
      </c>
      <c r="F151" s="158">
        <f>+'[1]6.EXPORTACION VARIETAL'!J365/10000</f>
        <v>19.976299999999998</v>
      </c>
      <c r="G151" s="158">
        <f>+'[1]6.EXPORTACION VARIETAL'!J377/10000</f>
        <v>19.391500000000001</v>
      </c>
      <c r="H151" s="158">
        <f>+'[1]6.EXPORTACION VARIETAL'!J389/10000</f>
        <v>16.1676</v>
      </c>
      <c r="I151" s="158">
        <f>+'[1]6.EXPORTACION VARIETAL'!J401/10000</f>
        <v>14.0555</v>
      </c>
      <c r="J151" s="214">
        <f>+'[1]6.EXPORTACION VARIETAL'!J413/10000</f>
        <v>12.3485</v>
      </c>
      <c r="K151" s="214">
        <f>+'[1]6.EXPORTACION VARIETAL'!J425/10000</f>
        <v>10.307600000000001</v>
      </c>
      <c r="L151" s="7">
        <f>+K151/J151-1</f>
        <v>-0.1652751346317366</v>
      </c>
      <c r="M151" s="2"/>
      <c r="N151" s="42" t="s">
        <v>10</v>
      </c>
      <c r="O151" s="6">
        <f>+SUM('[1]6.EXPORTACION VARIETAL'!J306:J317)/10000</f>
        <v>220.25229199999998</v>
      </c>
      <c r="P151" s="6">
        <f t="shared" ref="P151:X151" si="325">+SUM(C151)+SUM(B152:B162)</f>
        <v>218.66700999999998</v>
      </c>
      <c r="Q151" s="6">
        <f t="shared" si="325"/>
        <v>192.06950000000001</v>
      </c>
      <c r="R151" s="6">
        <f t="shared" si="325"/>
        <v>197.08439999999996</v>
      </c>
      <c r="S151" s="6">
        <f t="shared" si="325"/>
        <v>215.55779999999999</v>
      </c>
      <c r="T151" s="6">
        <f t="shared" si="325"/>
        <v>258.89019999999999</v>
      </c>
      <c r="U151" s="6">
        <f t="shared" si="325"/>
        <v>264.4631</v>
      </c>
      <c r="V151" s="6">
        <f t="shared" si="325"/>
        <v>229.0514</v>
      </c>
      <c r="W151" s="67">
        <f t="shared" si="325"/>
        <v>178.58790000000002</v>
      </c>
      <c r="X151" s="37">
        <f t="shared" si="325"/>
        <v>181.01159999999999</v>
      </c>
      <c r="Y151" s="78">
        <f t="shared" ref="Y151:Y152" si="326">+X151/W151-1</f>
        <v>1.3571468167776102E-2</v>
      </c>
      <c r="Z151" s="7">
        <f t="shared" ref="Z151:Z152" si="327">+POWER(X151/S151,0.2)-1</f>
        <v>-3.4330459509606559E-2</v>
      </c>
    </row>
    <row r="152" spans="1:26" x14ac:dyDescent="0.25">
      <c r="A152" s="42" t="s">
        <v>11</v>
      </c>
      <c r="B152" s="213">
        <f>+'[1]6.EXPORTACION VARIETAL'!J318/10000</f>
        <v>16.806405999999999</v>
      </c>
      <c r="C152" s="158">
        <f>+'[1]6.EXPORTACION VARIETAL'!J330/10000</f>
        <v>12.0753</v>
      </c>
      <c r="D152" s="158">
        <f>+'[1]6.EXPORTACION VARIETAL'!J342/10000</f>
        <v>13.4687</v>
      </c>
      <c r="E152" s="158">
        <f>+'[1]6.EXPORTACION VARIETAL'!J354/10000</f>
        <v>15.467599999999999</v>
      </c>
      <c r="F152" s="158">
        <f>+'[1]6.EXPORTACION VARIETAL'!J366/10000</f>
        <v>17.9922</v>
      </c>
      <c r="G152" s="158">
        <f>+'[1]6.EXPORTACION VARIETAL'!J378/10000</f>
        <v>19.847200000000001</v>
      </c>
      <c r="H152" s="158">
        <f>+'[1]6.EXPORTACION VARIETAL'!J390/10000</f>
        <v>19.078499999999998</v>
      </c>
      <c r="I152" s="158">
        <f>+'[1]6.EXPORTACION VARIETAL'!J402/10000</f>
        <v>12.8155</v>
      </c>
      <c r="J152" s="214">
        <f>+'[1]6.EXPORTACION VARIETAL'!J414/10000</f>
        <v>13.141400000000001</v>
      </c>
      <c r="K152" s="214">
        <f>+'[1]6.EXPORTACION VARIETAL'!J426/10000</f>
        <v>12.6523</v>
      </c>
      <c r="L152" s="7">
        <f>+K152/J152-1</f>
        <v>-3.7218256806732963E-2</v>
      </c>
      <c r="M152" s="2"/>
      <c r="N152" s="42" t="s">
        <v>11</v>
      </c>
      <c r="O152" s="6">
        <f>+SUM('[1]6.EXPORTACION VARIETAL'!J307:J318)/10000</f>
        <v>221.00599800000001</v>
      </c>
      <c r="P152" s="6">
        <f t="shared" ref="P152:X152" si="328">+SUM(C151:C152)+SUM(B153:B162)</f>
        <v>213.93590399999999</v>
      </c>
      <c r="Q152" s="6">
        <f t="shared" si="328"/>
        <v>193.46289999999999</v>
      </c>
      <c r="R152" s="6">
        <f t="shared" si="328"/>
        <v>199.08329999999998</v>
      </c>
      <c r="S152" s="6">
        <f t="shared" si="328"/>
        <v>218.08240000000001</v>
      </c>
      <c r="T152" s="6">
        <f t="shared" si="328"/>
        <v>260.74520000000001</v>
      </c>
      <c r="U152" s="6">
        <f t="shared" si="328"/>
        <v>263.69439999999997</v>
      </c>
      <c r="V152" s="6">
        <f t="shared" si="328"/>
        <v>222.7884</v>
      </c>
      <c r="W152" s="67">
        <f t="shared" si="328"/>
        <v>178.91380000000001</v>
      </c>
      <c r="X152" s="37">
        <f t="shared" si="328"/>
        <v>180.52250000000001</v>
      </c>
      <c r="Y152" s="78">
        <f t="shared" si="326"/>
        <v>8.99148081366552E-3</v>
      </c>
      <c r="Z152" s="7">
        <f t="shared" si="327"/>
        <v>-3.7097876918704809E-2</v>
      </c>
    </row>
    <row r="153" spans="1:26" x14ac:dyDescent="0.25">
      <c r="A153" s="42" t="s">
        <v>0</v>
      </c>
      <c r="B153" s="213">
        <f>+'[1]6.EXPORTACION VARIETAL'!J319/10000</f>
        <v>19.152355</v>
      </c>
      <c r="C153" s="158">
        <f>+'[1]6.EXPORTACION VARIETAL'!J331/10000</f>
        <v>16.083400000000001</v>
      </c>
      <c r="D153" s="158">
        <f>+'[1]6.EXPORTACION VARIETAL'!J343/10000</f>
        <v>15.2342</v>
      </c>
      <c r="E153" s="158">
        <f>+'[1]6.EXPORTACION VARIETAL'!J355/10000</f>
        <v>16.3019</v>
      </c>
      <c r="F153" s="158">
        <f>+'[1]6.EXPORTACION VARIETAL'!J367/10000</f>
        <v>17.0915</v>
      </c>
      <c r="G153" s="158">
        <f>+'[1]6.EXPORTACION VARIETAL'!J379/10000</f>
        <v>23.695599999999999</v>
      </c>
      <c r="H153" s="158">
        <f>+'[1]6.EXPORTACION VARIETAL'!J391/10000</f>
        <v>21.540700000000001</v>
      </c>
      <c r="I153" s="158">
        <f>+'[1]6.EXPORTACION VARIETAL'!J403/10000</f>
        <v>17.581900000000001</v>
      </c>
      <c r="J153" s="214">
        <f>+'[1]6.EXPORTACION VARIETAL'!J415/10000</f>
        <v>13.539</v>
      </c>
      <c r="K153" s="214">
        <f>+'[1]6.EXPORTACION VARIETAL'!J427/10000</f>
        <v>13.4841</v>
      </c>
      <c r="L153" s="7">
        <f>+K153/J153-1</f>
        <v>-4.0549523598493176E-3</v>
      </c>
      <c r="M153" s="2"/>
      <c r="N153" s="42" t="s">
        <v>0</v>
      </c>
      <c r="O153" s="6">
        <f>+SUM('[1]6.EXPORTACION VARIETAL'!J308:J319)/10000</f>
        <v>218.70985300000004</v>
      </c>
      <c r="P153" s="6">
        <f t="shared" ref="P153:W153" si="329">+SUM(C151:C153)+SUM(B154:B162)</f>
        <v>210.86694900000001</v>
      </c>
      <c r="Q153" s="6">
        <f t="shared" si="329"/>
        <v>192.61369999999999</v>
      </c>
      <c r="R153" s="6">
        <f t="shared" si="329"/>
        <v>200.15099999999995</v>
      </c>
      <c r="S153" s="6">
        <f t="shared" si="329"/>
        <v>218.87199999999999</v>
      </c>
      <c r="T153" s="6">
        <f t="shared" si="329"/>
        <v>267.34929999999997</v>
      </c>
      <c r="U153" s="6">
        <f t="shared" si="329"/>
        <v>261.53949999999998</v>
      </c>
      <c r="V153" s="6">
        <f t="shared" si="329"/>
        <v>218.8296</v>
      </c>
      <c r="W153" s="67">
        <f t="shared" si="329"/>
        <v>174.87090000000001</v>
      </c>
      <c r="X153" s="37">
        <f t="shared" ref="X153" si="330">+SUM(K151:K153)+SUM(J154:J162)</f>
        <v>180.4676</v>
      </c>
      <c r="Y153" s="78">
        <f>+X153/W153-1</f>
        <v>3.2004753220804538E-2</v>
      </c>
      <c r="Z153" s="7">
        <f>+POWER(X153/S153,0.2)-1</f>
        <v>-3.7852164297260238E-2</v>
      </c>
    </row>
    <row r="154" spans="1:26" x14ac:dyDescent="0.25">
      <c r="A154" s="42" t="s">
        <v>1</v>
      </c>
      <c r="B154" s="213">
        <f>+'[1]6.EXPORTACION VARIETAL'!J320/10000</f>
        <v>18.838298000000002</v>
      </c>
      <c r="C154" s="158">
        <f>+'[1]6.EXPORTACION VARIETAL'!J332/10000</f>
        <v>15.2965</v>
      </c>
      <c r="D154" s="158">
        <f>+'[1]6.EXPORTACION VARIETAL'!J344/10000</f>
        <v>14.527799999999999</v>
      </c>
      <c r="E154" s="158">
        <f>+'[1]6.EXPORTACION VARIETAL'!J356/10000</f>
        <v>17.868099999999998</v>
      </c>
      <c r="F154" s="158">
        <f>+'[1]6.EXPORTACION VARIETAL'!J368/10000</f>
        <v>20.958300000000001</v>
      </c>
      <c r="G154" s="158">
        <f>+'[1]6.EXPORTACION VARIETAL'!J380/10000</f>
        <v>21.610900000000001</v>
      </c>
      <c r="H154" s="158">
        <f>+'[1]6.EXPORTACION VARIETAL'!J392/10000</f>
        <v>21.9678</v>
      </c>
      <c r="I154" s="158">
        <f>+'[1]6.EXPORTACION VARIETAL'!J404/10000</f>
        <v>14.0496</v>
      </c>
      <c r="J154" s="214">
        <f>+'[1]6.EXPORTACION VARIETAL'!J416/10000</f>
        <v>17.133099999999999</v>
      </c>
      <c r="K154" s="214">
        <f>+'[1]6.EXPORTACION VARIETAL'!J428/10000</f>
        <v>14.8438</v>
      </c>
      <c r="L154" s="7">
        <f>+K154/J154-1</f>
        <v>-0.13361855122540578</v>
      </c>
      <c r="M154" s="2"/>
      <c r="N154" s="42" t="s">
        <v>1</v>
      </c>
      <c r="O154" s="6">
        <f>+SUM('[1]6.EXPORTACION VARIETAL'!J309:J320)/10000</f>
        <v>215.81585100000004</v>
      </c>
      <c r="P154" s="6">
        <f t="shared" ref="P154:W154" si="331">+SUM(C151:C154)+SUM(B155:B162)</f>
        <v>207.32515100000003</v>
      </c>
      <c r="Q154" s="6">
        <f t="shared" si="331"/>
        <v>191.845</v>
      </c>
      <c r="R154" s="6">
        <f t="shared" si="331"/>
        <v>203.49129999999997</v>
      </c>
      <c r="S154" s="6">
        <f t="shared" si="331"/>
        <v>221.9622</v>
      </c>
      <c r="T154" s="6">
        <f t="shared" si="331"/>
        <v>268.00189999999998</v>
      </c>
      <c r="U154" s="6">
        <f t="shared" si="331"/>
        <v>261.89639999999997</v>
      </c>
      <c r="V154" s="6">
        <f t="shared" si="331"/>
        <v>210.91139999999999</v>
      </c>
      <c r="W154" s="67">
        <f t="shared" si="331"/>
        <v>177.95439999999999</v>
      </c>
      <c r="X154" s="37">
        <f t="shared" ref="X154" si="332">+SUM(K151:K154)+SUM(J155:J162)</f>
        <v>178.17830000000001</v>
      </c>
      <c r="Y154" s="78">
        <f>+X154/W154-1</f>
        <v>1.2581874907280355E-3</v>
      </c>
      <c r="Z154" s="7">
        <f>+POWER(X154/S154,0.2)-1</f>
        <v>-4.2992903842648089E-2</v>
      </c>
    </row>
    <row r="155" spans="1:26" x14ac:dyDescent="0.25">
      <c r="A155" s="42" t="s">
        <v>2</v>
      </c>
      <c r="B155" s="213">
        <f>+'[1]6.EXPORTACION VARIETAL'!J321/10000</f>
        <v>18.086677999999999</v>
      </c>
      <c r="C155" s="158">
        <f>+'[1]6.EXPORTACION VARIETAL'!J333/10000</f>
        <v>15.728199999999999</v>
      </c>
      <c r="D155" s="158">
        <f>+'[1]6.EXPORTACION VARIETAL'!J345/10000</f>
        <v>16.031199999999998</v>
      </c>
      <c r="E155" s="158">
        <f>+'[1]6.EXPORTACION VARIETAL'!J357/10000</f>
        <v>18.521999999999998</v>
      </c>
      <c r="F155" s="158">
        <f>+'[1]6.EXPORTACION VARIETAL'!J369/10000</f>
        <v>21.986000000000001</v>
      </c>
      <c r="G155" s="158">
        <f>+'[1]6.EXPORTACION VARIETAL'!J381/10000</f>
        <v>22.8813</v>
      </c>
      <c r="H155" s="158">
        <f>+'[1]6.EXPORTACION VARIETAL'!J393/10000</f>
        <v>19.209</v>
      </c>
      <c r="I155" s="158">
        <f>+'[1]6.EXPORTACION VARIETAL'!J405/10000</f>
        <v>16.3064</v>
      </c>
      <c r="J155" s="214">
        <f>+'[1]6.EXPORTACION VARIETAL'!J417/10000</f>
        <v>15.6523</v>
      </c>
      <c r="K155" s="214"/>
      <c r="L155" s="7"/>
      <c r="M155" s="2"/>
      <c r="N155" s="42" t="s">
        <v>2</v>
      </c>
      <c r="O155" s="6">
        <f>+SUM('[1]6.EXPORTACION VARIETAL'!J310:J321)/10000</f>
        <v>215.96599900000012</v>
      </c>
      <c r="P155" s="6">
        <f t="shared" ref="P155:W155" si="333">+SUM(C151:C155)+SUM(B156:B162)</f>
        <v>204.96667300000001</v>
      </c>
      <c r="Q155" s="6">
        <f t="shared" si="333"/>
        <v>192.14800000000002</v>
      </c>
      <c r="R155" s="6">
        <f t="shared" si="333"/>
        <v>205.9821</v>
      </c>
      <c r="S155" s="6">
        <f t="shared" si="333"/>
        <v>225.42620000000002</v>
      </c>
      <c r="T155" s="6">
        <f t="shared" si="333"/>
        <v>268.8972</v>
      </c>
      <c r="U155" s="6">
        <f t="shared" si="333"/>
        <v>258.22409999999996</v>
      </c>
      <c r="V155" s="6">
        <f t="shared" si="333"/>
        <v>208.00879999999998</v>
      </c>
      <c r="W155" s="67">
        <f t="shared" si="333"/>
        <v>177.30029999999999</v>
      </c>
      <c r="X155" s="37"/>
      <c r="Y155" s="78"/>
      <c r="Z155" s="7"/>
    </row>
    <row r="156" spans="1:26" x14ac:dyDescent="0.25">
      <c r="A156" s="42" t="s">
        <v>3</v>
      </c>
      <c r="B156" s="213">
        <f>+'[1]6.EXPORTACION VARIETAL'!J322/10000</f>
        <v>15.830110000000001</v>
      </c>
      <c r="C156" s="158">
        <f>+'[1]6.EXPORTACION VARIETAL'!J334/10000</f>
        <v>17.568100000000001</v>
      </c>
      <c r="D156" s="158">
        <f>+'[1]6.EXPORTACION VARIETAL'!J346/10000</f>
        <v>14.585100000000001</v>
      </c>
      <c r="E156" s="158">
        <f>+'[1]6.EXPORTACION VARIETAL'!J358/10000</f>
        <v>14.638199999999999</v>
      </c>
      <c r="F156" s="158">
        <f>+'[1]6.EXPORTACION VARIETAL'!J370/10000</f>
        <v>20.971699999999998</v>
      </c>
      <c r="G156" s="158">
        <f>+'[1]6.EXPORTACION VARIETAL'!J382/10000</f>
        <v>23.308700000000002</v>
      </c>
      <c r="H156" s="158">
        <f>+'[1]6.EXPORTACION VARIETAL'!J394/10000</f>
        <v>22.7959</v>
      </c>
      <c r="I156" s="158">
        <f>+'[1]6.EXPORTACION VARIETAL'!J406/10000</f>
        <v>13.369199999999999</v>
      </c>
      <c r="J156" s="214">
        <f>+'[1]6.EXPORTACION VARIETAL'!J418/10000</f>
        <v>10.7896</v>
      </c>
      <c r="K156" s="214"/>
      <c r="L156" s="7"/>
      <c r="M156" s="2"/>
      <c r="N156" s="42" t="s">
        <v>3</v>
      </c>
      <c r="O156" s="6">
        <f>+SUM('[1]6.EXPORTACION VARIETAL'!J311:J322)/10000</f>
        <v>211.0622120000001</v>
      </c>
      <c r="P156" s="6">
        <f t="shared" ref="P156:W156" si="334">+SUM(C151:C156)+SUM(B157:B162)</f>
        <v>206.70466299999998</v>
      </c>
      <c r="Q156" s="6">
        <f t="shared" si="334"/>
        <v>189.16500000000002</v>
      </c>
      <c r="R156" s="6">
        <f t="shared" si="334"/>
        <v>206.0352</v>
      </c>
      <c r="S156" s="6">
        <f t="shared" si="334"/>
        <v>231.75970000000001</v>
      </c>
      <c r="T156" s="6">
        <f t="shared" si="334"/>
        <v>271.23419999999999</v>
      </c>
      <c r="U156" s="6">
        <f t="shared" si="334"/>
        <v>257.71130000000005</v>
      </c>
      <c r="V156" s="6">
        <f t="shared" si="334"/>
        <v>198.5821</v>
      </c>
      <c r="W156" s="67">
        <f t="shared" si="334"/>
        <v>174.72070000000002</v>
      </c>
      <c r="X156" s="37"/>
      <c r="Y156" s="78"/>
      <c r="Z156" s="7"/>
    </row>
    <row r="157" spans="1:26" x14ac:dyDescent="0.25">
      <c r="A157" s="42" t="s">
        <v>4</v>
      </c>
      <c r="B157" s="213">
        <f>+'[1]6.EXPORTACION VARIETAL'!J323/10000</f>
        <v>15.570286999999999</v>
      </c>
      <c r="C157" s="158">
        <f>+'[1]6.EXPORTACION VARIETAL'!J335/10000</f>
        <v>16.314399999999999</v>
      </c>
      <c r="D157" s="158">
        <f>+'[1]6.EXPORTACION VARIETAL'!J347/10000</f>
        <v>19.388200000000001</v>
      </c>
      <c r="E157" s="158">
        <f>+'[1]6.EXPORTACION VARIETAL'!J359/10000</f>
        <v>18.322399999999998</v>
      </c>
      <c r="F157" s="158">
        <f>+'[1]6.EXPORTACION VARIETAL'!J371/10000</f>
        <v>25.233499999999999</v>
      </c>
      <c r="G157" s="158">
        <f>+'[1]6.EXPORTACION VARIETAL'!J383/10000</f>
        <v>22.543299999999999</v>
      </c>
      <c r="H157" s="158">
        <f>+'[1]6.EXPORTACION VARIETAL'!J395/10000</f>
        <v>16.695399999999999</v>
      </c>
      <c r="I157" s="158">
        <f>+'[1]6.EXPORTACION VARIETAL'!J407/10000</f>
        <v>14.771699999999999</v>
      </c>
      <c r="J157" s="214">
        <f>+'[1]6.EXPORTACION VARIETAL'!J419/10000</f>
        <v>20.113700000000001</v>
      </c>
      <c r="K157" s="214"/>
      <c r="L157" s="7"/>
      <c r="M157" s="2"/>
      <c r="N157" s="42" t="s">
        <v>4</v>
      </c>
      <c r="O157" s="6">
        <f>+SUM('[1]6.EXPORTACION VARIETAL'!J312:J323)/10000</f>
        <v>209.82778800000014</v>
      </c>
      <c r="P157" s="6">
        <f t="shared" ref="P157:W157" si="335">+SUM(C151:C157)+SUM(B158:B162)</f>
        <v>207.44877600000001</v>
      </c>
      <c r="Q157" s="6">
        <f t="shared" si="335"/>
        <v>192.2388</v>
      </c>
      <c r="R157" s="6">
        <f t="shared" si="335"/>
        <v>204.96940000000001</v>
      </c>
      <c r="S157" s="6">
        <f t="shared" si="335"/>
        <v>238.67080000000004</v>
      </c>
      <c r="T157" s="6">
        <f t="shared" si="335"/>
        <v>268.54399999999998</v>
      </c>
      <c r="U157" s="6">
        <f t="shared" si="335"/>
        <v>251.86340000000001</v>
      </c>
      <c r="V157" s="6">
        <f t="shared" si="335"/>
        <v>196.6584</v>
      </c>
      <c r="W157" s="67">
        <f t="shared" si="335"/>
        <v>180.06270000000001</v>
      </c>
      <c r="X157" s="37"/>
      <c r="Y157" s="78"/>
      <c r="Z157" s="7"/>
    </row>
    <row r="158" spans="1:26" x14ac:dyDescent="0.25">
      <c r="A158" s="42" t="s">
        <v>5</v>
      </c>
      <c r="B158" s="213">
        <f>+'[1]6.EXPORTACION VARIETAL'!J324/10000</f>
        <v>23.751689000000002</v>
      </c>
      <c r="C158" s="158">
        <f>+'[1]6.EXPORTACION VARIETAL'!J336/10000</f>
        <v>21.44</v>
      </c>
      <c r="D158" s="158">
        <f>+'[1]6.EXPORTACION VARIETAL'!J348/10000</f>
        <v>19.861799999999999</v>
      </c>
      <c r="E158" s="158">
        <f>+'[1]6.EXPORTACION VARIETAL'!J360/10000</f>
        <v>21.628</v>
      </c>
      <c r="F158" s="158">
        <f>+'[1]6.EXPORTACION VARIETAL'!J372/10000</f>
        <v>24.727499999999999</v>
      </c>
      <c r="G158" s="158">
        <f>+'[1]6.EXPORTACION VARIETAL'!J384/10000</f>
        <v>22.587599999999998</v>
      </c>
      <c r="H158" s="158">
        <f>+'[1]6.EXPORTACION VARIETAL'!J396/10000</f>
        <v>22.392099999999999</v>
      </c>
      <c r="I158" s="158">
        <f>+'[1]6.EXPORTACION VARIETAL'!J408/10000</f>
        <v>16.843800000000002</v>
      </c>
      <c r="J158" s="214">
        <f>+'[1]6.EXPORTACION VARIETAL'!J420/10000</f>
        <v>18.259799999999998</v>
      </c>
      <c r="K158" s="214"/>
      <c r="L158" s="7"/>
      <c r="M158" s="2"/>
      <c r="N158" s="42" t="s">
        <v>5</v>
      </c>
      <c r="O158" s="6">
        <f>+SUM('[1]6.EXPORTACION VARIETAL'!J313:J324)/10000</f>
        <v>215.70666800000015</v>
      </c>
      <c r="P158" s="6">
        <f t="shared" ref="P158:W158" si="336">+SUM(C151:C158)+SUM(B159:B162)</f>
        <v>205.13708699999998</v>
      </c>
      <c r="Q158" s="6">
        <f t="shared" si="336"/>
        <v>190.66059999999999</v>
      </c>
      <c r="R158" s="6">
        <f t="shared" si="336"/>
        <v>206.73560000000003</v>
      </c>
      <c r="S158" s="6">
        <f t="shared" si="336"/>
        <v>241.77030000000002</v>
      </c>
      <c r="T158" s="6">
        <f t="shared" si="336"/>
        <v>266.40409999999997</v>
      </c>
      <c r="U158" s="6">
        <f t="shared" si="336"/>
        <v>251.6679</v>
      </c>
      <c r="V158" s="6">
        <f t="shared" si="336"/>
        <v>191.11009999999999</v>
      </c>
      <c r="W158" s="67">
        <f t="shared" si="336"/>
        <v>181.4787</v>
      </c>
      <c r="X158" s="37"/>
      <c r="Y158" s="78"/>
      <c r="Z158" s="7"/>
    </row>
    <row r="159" spans="1:26" x14ac:dyDescent="0.25">
      <c r="A159" s="42" t="s">
        <v>6</v>
      </c>
      <c r="B159" s="213">
        <f>+'[1]6.EXPORTACION VARIETAL'!J325/10000</f>
        <v>18.585110999999998</v>
      </c>
      <c r="C159" s="158">
        <f>+'[1]6.EXPORTACION VARIETAL'!J337/10000</f>
        <v>15.5547</v>
      </c>
      <c r="D159" s="158">
        <f>+'[1]6.EXPORTACION VARIETAL'!J349/10000</f>
        <v>14.6972</v>
      </c>
      <c r="E159" s="158">
        <f>+'[1]6.EXPORTACION VARIETAL'!J361/10000</f>
        <v>15.644299999999999</v>
      </c>
      <c r="F159" s="158">
        <f>+'[1]6.EXPORTACION VARIETAL'!J373/10000</f>
        <v>23.749099999999999</v>
      </c>
      <c r="G159" s="158">
        <f>+'[1]6.EXPORTACION VARIETAL'!J385/10000</f>
        <v>22.677199999999999</v>
      </c>
      <c r="H159" s="158">
        <f>+'[1]6.EXPORTACION VARIETAL'!J397/10000</f>
        <v>21.259899999999998</v>
      </c>
      <c r="I159" s="158">
        <f>+'[1]6.EXPORTACION VARIETAL'!J409/10000</f>
        <v>15.9771</v>
      </c>
      <c r="J159" s="214">
        <f>+'[1]6.EXPORTACION VARIETAL'!J421/10000</f>
        <v>14.902100000000001</v>
      </c>
      <c r="K159" s="214"/>
      <c r="L159" s="7"/>
      <c r="M159" s="2"/>
      <c r="N159" s="42" t="s">
        <v>6</v>
      </c>
      <c r="O159" s="6">
        <f>+SUM('[1]6.EXPORTACION VARIETAL'!J314:J325)/10000</f>
        <v>215.19171700000012</v>
      </c>
      <c r="P159" s="6">
        <f t="shared" ref="P159:W159" si="337">+SUM(C151:C159)+SUM(B160:B162)</f>
        <v>202.10667599999999</v>
      </c>
      <c r="Q159" s="6">
        <f t="shared" si="337"/>
        <v>189.80310000000003</v>
      </c>
      <c r="R159" s="6">
        <f t="shared" si="337"/>
        <v>207.68270000000001</v>
      </c>
      <c r="S159" s="6">
        <f t="shared" si="337"/>
        <v>249.87510000000003</v>
      </c>
      <c r="T159" s="6">
        <f t="shared" si="337"/>
        <v>265.3322</v>
      </c>
      <c r="U159" s="6">
        <f t="shared" si="337"/>
        <v>250.25059999999999</v>
      </c>
      <c r="V159" s="6">
        <f t="shared" si="337"/>
        <v>185.82730000000001</v>
      </c>
      <c r="W159" s="67">
        <f t="shared" si="337"/>
        <v>180.40370000000001</v>
      </c>
      <c r="X159" s="37"/>
      <c r="Y159" s="78"/>
      <c r="Z159" s="7"/>
    </row>
    <row r="160" spans="1:26" x14ac:dyDescent="0.25">
      <c r="A160" s="42" t="s">
        <v>7</v>
      </c>
      <c r="B160" s="213">
        <f>+'[1]6.EXPORTACION VARIETAL'!J326/10000</f>
        <v>19.739675999999999</v>
      </c>
      <c r="C160" s="158">
        <f>+'[1]6.EXPORTACION VARIETAL'!J338/10000</f>
        <v>18.061699999999998</v>
      </c>
      <c r="D160" s="158">
        <f>+'[1]6.EXPORTACION VARIETAL'!J350/10000</f>
        <v>18.940100000000001</v>
      </c>
      <c r="E160" s="158">
        <f>+'[1]6.EXPORTACION VARIETAL'!J362/10000</f>
        <v>21.001799999999999</v>
      </c>
      <c r="F160" s="158">
        <f>+'[1]6.EXPORTACION VARIETAL'!J374/10000</f>
        <v>25.2818</v>
      </c>
      <c r="G160" s="158">
        <f>+'[1]6.EXPORTACION VARIETAL'!J386/10000</f>
        <v>22.192900000000002</v>
      </c>
      <c r="H160" s="158">
        <f>+'[1]6.EXPORTACION VARIETAL'!J398/10000</f>
        <v>17.812899999999999</v>
      </c>
      <c r="I160" s="158">
        <f>+'[1]6.EXPORTACION VARIETAL'!J410/10000</f>
        <v>15.433299999999999</v>
      </c>
      <c r="J160" s="214">
        <f>+'[1]6.EXPORTACION VARIETAL'!J422/10000</f>
        <v>17.1434</v>
      </c>
      <c r="K160" s="214"/>
      <c r="L160" s="7"/>
      <c r="M160" s="2"/>
      <c r="N160" s="42" t="s">
        <v>7</v>
      </c>
      <c r="O160" s="6">
        <f>+SUM('[1]6.EXPORTACION VARIETAL'!J315:J326)/10000</f>
        <v>215.8929170000001</v>
      </c>
      <c r="P160" s="6">
        <f t="shared" ref="P160:W160" si="338">+SUM(C151:C160)+SUM(B161:B162)</f>
        <v>200.42869999999999</v>
      </c>
      <c r="Q160" s="6">
        <f t="shared" si="338"/>
        <v>190.6815</v>
      </c>
      <c r="R160" s="6">
        <f t="shared" si="338"/>
        <v>209.74439999999998</v>
      </c>
      <c r="S160" s="6">
        <f t="shared" si="338"/>
        <v>254.1551</v>
      </c>
      <c r="T160" s="6">
        <f t="shared" si="338"/>
        <v>262.24329999999998</v>
      </c>
      <c r="U160" s="6">
        <f t="shared" si="338"/>
        <v>245.87060000000002</v>
      </c>
      <c r="V160" s="6">
        <f t="shared" si="338"/>
        <v>183.4477</v>
      </c>
      <c r="W160" s="67">
        <f t="shared" si="338"/>
        <v>182.1138</v>
      </c>
      <c r="X160" s="37"/>
      <c r="Y160" s="78"/>
      <c r="Z160" s="7"/>
    </row>
    <row r="161" spans="1:26" x14ac:dyDescent="0.25">
      <c r="A161" s="42" t="s">
        <v>8</v>
      </c>
      <c r="B161" s="213">
        <f>+'[1]6.EXPORTACION VARIETAL'!J327/10000</f>
        <v>15.668799999999999</v>
      </c>
      <c r="C161" s="158">
        <f>+'[1]6.EXPORTACION VARIETAL'!J339/10000</f>
        <v>15.146000000000001</v>
      </c>
      <c r="D161" s="158">
        <f>+'[1]6.EXPORTACION VARIETAL'!J351/10000</f>
        <v>16.361999999999998</v>
      </c>
      <c r="E161" s="158">
        <f>+'[1]6.EXPORTACION VARIETAL'!J363/10000</f>
        <v>17.386099999999999</v>
      </c>
      <c r="F161" s="158">
        <f>+'[1]6.EXPORTACION VARIETAL'!J375/10000</f>
        <v>21.5717</v>
      </c>
      <c r="G161" s="158">
        <f>+'[1]6.EXPORTACION VARIETAL'!J387/10000</f>
        <v>23.4192</v>
      </c>
      <c r="H161" s="158">
        <f>+'[1]6.EXPORTACION VARIETAL'!J399/10000</f>
        <v>16.615600000000001</v>
      </c>
      <c r="I161" s="158">
        <f>+'[1]6.EXPORTACION VARIETAL'!J411/10000</f>
        <v>13.9969</v>
      </c>
      <c r="J161" s="214">
        <f>+'[1]6.EXPORTACION VARIETAL'!J423/10000</f>
        <v>15.065</v>
      </c>
      <c r="K161" s="214"/>
      <c r="L161" s="7"/>
      <c r="M161" s="2"/>
      <c r="N161" s="42" t="s">
        <v>8</v>
      </c>
      <c r="O161" s="6">
        <f>+SUM('[1]6.EXPORTACION VARIETAL'!J316:J327)/10000</f>
        <v>215.87466400000017</v>
      </c>
      <c r="P161" s="6">
        <f t="shared" ref="P161:W161" si="339">+SUM(C151:C161)+SUM(B162)</f>
        <v>199.9059</v>
      </c>
      <c r="Q161" s="6">
        <f t="shared" si="339"/>
        <v>191.89750000000001</v>
      </c>
      <c r="R161" s="6">
        <f t="shared" si="339"/>
        <v>210.76849999999999</v>
      </c>
      <c r="S161" s="6">
        <f t="shared" si="339"/>
        <v>258.34070000000003</v>
      </c>
      <c r="T161" s="6">
        <f t="shared" si="339"/>
        <v>264.0908</v>
      </c>
      <c r="U161" s="6">
        <f t="shared" si="339"/>
        <v>239.06700000000001</v>
      </c>
      <c r="V161" s="6">
        <f t="shared" si="339"/>
        <v>180.82900000000001</v>
      </c>
      <c r="W161" s="67">
        <f t="shared" si="339"/>
        <v>183.18189999999998</v>
      </c>
      <c r="X161" s="37"/>
      <c r="Y161" s="78"/>
      <c r="Z161" s="7"/>
    </row>
    <row r="162" spans="1:26" x14ac:dyDescent="0.25">
      <c r="A162" s="42" t="s">
        <v>9</v>
      </c>
      <c r="B162" s="213">
        <f>+'[1]6.EXPORTACION VARIETAL'!J328/10000</f>
        <v>19.0959</v>
      </c>
      <c r="C162" s="158">
        <f>+'[1]6.EXPORTACION VARIETAL'!J340/10000</f>
        <v>15.114000000000001</v>
      </c>
      <c r="D162" s="158">
        <f>+'[1]6.EXPORTACION VARIETAL'!J352/10000</f>
        <v>17.0502</v>
      </c>
      <c r="E162" s="158">
        <f>+'[1]6.EXPORTACION VARIETAL'!J364/10000</f>
        <v>18.801100000000002</v>
      </c>
      <c r="F162" s="158">
        <f>+'[1]6.EXPORTACION VARIETAL'!J376/10000</f>
        <v>19.935400000000001</v>
      </c>
      <c r="G162" s="158">
        <f>+'[1]6.EXPORTACION VARIETAL'!J388/10000</f>
        <v>23.531600000000001</v>
      </c>
      <c r="H162" s="158">
        <f>+'[1]6.EXPORTACION VARIETAL'!J400/10000</f>
        <v>15.6281</v>
      </c>
      <c r="I162" s="158">
        <f>+'[1]6.EXPORTACION VARIETAL'!J412/10000</f>
        <v>15.093999999999999</v>
      </c>
      <c r="J162" s="214">
        <f>+'[1]6.EXPORTACION VARIETAL'!J424/10000</f>
        <v>14.964600000000001</v>
      </c>
      <c r="K162" s="214"/>
      <c r="L162" s="7"/>
      <c r="M162" s="2"/>
      <c r="N162" s="42" t="s">
        <v>9</v>
      </c>
      <c r="O162" s="6">
        <f>+SUM('[1]6.EXPORTACION VARIETAL'!J317:J328)/10000</f>
        <v>217.750167</v>
      </c>
      <c r="P162" s="6">
        <f t="shared" ref="P162:W162" si="340">+SUM(C151:C162)</f>
        <v>195.92400000000001</v>
      </c>
      <c r="Q162" s="6">
        <f t="shared" si="340"/>
        <v>193.83369999999999</v>
      </c>
      <c r="R162" s="6">
        <f t="shared" si="340"/>
        <v>212.51939999999999</v>
      </c>
      <c r="S162" s="6">
        <f t="shared" si="340"/>
        <v>259.47500000000002</v>
      </c>
      <c r="T162" s="6">
        <f t="shared" si="340"/>
        <v>267.68700000000001</v>
      </c>
      <c r="U162" s="6">
        <f t="shared" si="340"/>
        <v>231.1635</v>
      </c>
      <c r="V162" s="6">
        <f t="shared" si="340"/>
        <v>180.29490000000001</v>
      </c>
      <c r="W162" s="67">
        <f t="shared" si="340"/>
        <v>183.05249999999998</v>
      </c>
      <c r="X162" s="37"/>
      <c r="Y162" s="78"/>
      <c r="Z162" s="7"/>
    </row>
    <row r="163" spans="1:26" ht="25.5" x14ac:dyDescent="0.25">
      <c r="A163" s="53" t="s">
        <v>13</v>
      </c>
      <c r="B163" s="215">
        <f>SUM(B151:B162)</f>
        <v>217.750167</v>
      </c>
      <c r="C163" s="159">
        <f t="shared" ref="C163:F163" si="341">SUM(C151:C162)</f>
        <v>195.92400000000001</v>
      </c>
      <c r="D163" s="159">
        <f t="shared" si="341"/>
        <v>193.83369999999999</v>
      </c>
      <c r="E163" s="159">
        <f t="shared" si="341"/>
        <v>212.51939999999999</v>
      </c>
      <c r="F163" s="159">
        <f t="shared" si="341"/>
        <v>259.47500000000002</v>
      </c>
      <c r="G163" s="159">
        <f t="shared" ref="G163:H163" si="342">SUM(G151:G162)</f>
        <v>267.68700000000001</v>
      </c>
      <c r="H163" s="159">
        <f t="shared" si="342"/>
        <v>231.1635</v>
      </c>
      <c r="I163" s="159">
        <f t="shared" ref="I163" si="343">SUM(I151:I162)</f>
        <v>180.29490000000001</v>
      </c>
      <c r="J163" s="216">
        <f t="shared" ref="J163" si="344">SUM(J151:J162)</f>
        <v>183.05249999999998</v>
      </c>
      <c r="K163" s="216"/>
      <c r="L163" s="56"/>
      <c r="M163" s="3"/>
      <c r="N163" s="43" t="s">
        <v>14</v>
      </c>
      <c r="O163" s="46">
        <f t="shared" ref="O163" si="345">+AVERAGE(O151:O162)</f>
        <v>216.08801050000011</v>
      </c>
      <c r="P163" s="46">
        <f>+AVERAGE(P151:P162)</f>
        <v>206.11812408333333</v>
      </c>
      <c r="Q163" s="46">
        <f t="shared" ref="Q163:W163" si="346">+AVERAGE(Q151:Q162)</f>
        <v>191.70160833333333</v>
      </c>
      <c r="R163" s="46">
        <f t="shared" si="346"/>
        <v>205.35394166666666</v>
      </c>
      <c r="S163" s="46">
        <f t="shared" si="346"/>
        <v>236.16227500000005</v>
      </c>
      <c r="T163" s="46">
        <f t="shared" si="346"/>
        <v>265.78494999999998</v>
      </c>
      <c r="U163" s="226">
        <f t="shared" si="346"/>
        <v>253.11765000000003</v>
      </c>
      <c r="V163" s="226">
        <f t="shared" si="346"/>
        <v>200.5282583333333</v>
      </c>
      <c r="W163" s="220">
        <f t="shared" si="346"/>
        <v>179.38677500000003</v>
      </c>
      <c r="X163" s="197">
        <f t="shared" ref="X163" si="347">+AVERAGE(X151:X162)</f>
        <v>180.04500000000002</v>
      </c>
      <c r="Y163" s="79">
        <f>+X163/W163-1</f>
        <v>3.6693061681942751E-3</v>
      </c>
      <c r="Z163" s="75">
        <f>+POWER(X163/S163,0.2)-1</f>
        <v>-5.2816534322438491E-2</v>
      </c>
    </row>
    <row r="164" spans="1:26" ht="26.25" thickBot="1" x14ac:dyDescent="0.3">
      <c r="A164" s="60" t="s">
        <v>12</v>
      </c>
      <c r="B164" s="196"/>
      <c r="C164" s="62">
        <f>+C163/B163-1</f>
        <v>-0.10023490360859288</v>
      </c>
      <c r="D164" s="62">
        <f t="shared" ref="D164:J164" si="348">+D163/C163-1</f>
        <v>-1.0668932851513935E-2</v>
      </c>
      <c r="E164" s="62">
        <f t="shared" si="348"/>
        <v>9.6400677487970432E-2</v>
      </c>
      <c r="F164" s="62">
        <f t="shared" si="348"/>
        <v>0.22094735821764999</v>
      </c>
      <c r="G164" s="62">
        <f t="shared" si="348"/>
        <v>3.1648521052124456E-2</v>
      </c>
      <c r="H164" s="62">
        <f t="shared" si="348"/>
        <v>-0.13644106736599093</v>
      </c>
      <c r="I164" s="62">
        <f t="shared" si="348"/>
        <v>-0.22005463665327785</v>
      </c>
      <c r="J164" s="190">
        <f t="shared" si="348"/>
        <v>1.5294941787038718E-2</v>
      </c>
      <c r="K164" s="187"/>
      <c r="L164" s="63"/>
      <c r="M164" s="3"/>
      <c r="N164" s="45" t="s">
        <v>12</v>
      </c>
      <c r="O164" s="49"/>
      <c r="P164" s="50">
        <f>+P163/O163-1</f>
        <v>-4.6138082319318596E-2</v>
      </c>
      <c r="Q164" s="50">
        <f t="shared" ref="Q164:U164" si="349">+Q163/P163-1</f>
        <v>-6.9942979609941669E-2</v>
      </c>
      <c r="R164" s="50">
        <f t="shared" si="349"/>
        <v>7.1216582124832728E-2</v>
      </c>
      <c r="S164" s="50">
        <f t="shared" si="349"/>
        <v>0.15002552706459316</v>
      </c>
      <c r="T164" s="50">
        <f t="shared" si="349"/>
        <v>0.12543356046176268</v>
      </c>
      <c r="U164" s="62">
        <f t="shared" si="349"/>
        <v>-4.7659959677927466E-2</v>
      </c>
      <c r="V164" s="62">
        <f t="shared" ref="V164" si="350">+V163/U163-1</f>
        <v>-0.20776659259702646</v>
      </c>
      <c r="W164" s="70">
        <f t="shared" ref="W164:X164" si="351">+W163/V163-1</f>
        <v>-0.10542894806471759</v>
      </c>
      <c r="X164" s="73">
        <f t="shared" si="351"/>
        <v>3.6693061681942751E-3</v>
      </c>
      <c r="Y164" s="73"/>
      <c r="Z164" s="52"/>
    </row>
    <row r="165" spans="1:26" ht="15.75" thickBot="1" x14ac:dyDescent="0.3"/>
    <row r="166" spans="1:26" ht="15.75" thickBot="1" x14ac:dyDescent="0.3">
      <c r="A166" s="335" t="s">
        <v>65</v>
      </c>
      <c r="B166" s="336"/>
      <c r="C166" s="336"/>
      <c r="D166" s="336"/>
      <c r="E166" s="336"/>
      <c r="F166" s="336"/>
      <c r="G166" s="336"/>
      <c r="H166" s="336"/>
      <c r="I166" s="336"/>
      <c r="J166" s="336"/>
      <c r="K166" s="336"/>
      <c r="L166" s="337"/>
      <c r="M166" s="2"/>
      <c r="N166" s="335" t="s">
        <v>66</v>
      </c>
      <c r="O166" s="336"/>
      <c r="P166" s="336"/>
      <c r="Q166" s="336"/>
      <c r="R166" s="336"/>
      <c r="S166" s="336"/>
      <c r="T166" s="336"/>
      <c r="U166" s="336"/>
      <c r="V166" s="336"/>
      <c r="W166" s="336"/>
      <c r="X166" s="336"/>
      <c r="Y166" s="336"/>
      <c r="Z166" s="337"/>
    </row>
    <row r="167" spans="1:26" ht="38.25" x14ac:dyDescent="0.25">
      <c r="A167" s="86"/>
      <c r="B167" s="102">
        <v>2016</v>
      </c>
      <c r="C167" s="82">
        <f>+B167+1</f>
        <v>2017</v>
      </c>
      <c r="D167" s="82">
        <f t="shared" ref="D167" si="352">+C167+1</f>
        <v>2018</v>
      </c>
      <c r="E167" s="82">
        <f t="shared" ref="E167" si="353">+D167+1</f>
        <v>2019</v>
      </c>
      <c r="F167" s="82">
        <f t="shared" ref="F167" si="354">+E167+1</f>
        <v>2020</v>
      </c>
      <c r="G167" s="82">
        <f t="shared" ref="G167" si="355">+F167+1</f>
        <v>2021</v>
      </c>
      <c r="H167" s="82">
        <v>2022</v>
      </c>
      <c r="I167" s="82">
        <v>2023</v>
      </c>
      <c r="J167" s="103">
        <v>2024</v>
      </c>
      <c r="K167" s="87">
        <v>2025</v>
      </c>
      <c r="L167" s="112" t="s">
        <v>16</v>
      </c>
      <c r="M167" s="2"/>
      <c r="N167" s="86"/>
      <c r="O167" s="102">
        <v>2016</v>
      </c>
      <c r="P167" s="82">
        <f>+O167+1</f>
        <v>2017</v>
      </c>
      <c r="Q167" s="82">
        <f t="shared" ref="Q167" si="356">+P167+1</f>
        <v>2018</v>
      </c>
      <c r="R167" s="82">
        <f t="shared" ref="R167" si="357">+Q167+1</f>
        <v>2019</v>
      </c>
      <c r="S167" s="82">
        <f t="shared" ref="S167" si="358">+R167+1</f>
        <v>2020</v>
      </c>
      <c r="T167" s="82">
        <f t="shared" ref="T167" si="359">+S167+1</f>
        <v>2021</v>
      </c>
      <c r="U167" s="82">
        <v>2022</v>
      </c>
      <c r="V167" s="82">
        <v>2023</v>
      </c>
      <c r="W167" s="103">
        <v>2024</v>
      </c>
      <c r="X167" s="87">
        <v>2025</v>
      </c>
      <c r="Y167" s="116" t="s">
        <v>16</v>
      </c>
      <c r="Z167" s="112" t="s">
        <v>21</v>
      </c>
    </row>
    <row r="168" spans="1:26" x14ac:dyDescent="0.25">
      <c r="A168" s="89" t="s">
        <v>10</v>
      </c>
      <c r="B168" s="217">
        <f>+'[1]6.EXPORTACION VARIETAL'!M317/1000</f>
        <v>31.76634</v>
      </c>
      <c r="C168" s="158">
        <f>+'[1]6.EXPORTACION VARIETAL'!M329/1000</f>
        <v>35.607999999999997</v>
      </c>
      <c r="D168" s="158">
        <f>+'[1]6.EXPORTACION VARIETAL'!M341/1000</f>
        <v>33.317</v>
      </c>
      <c r="E168" s="158">
        <f>+'[1]6.EXPORTACION VARIETAL'!M353/1000</f>
        <v>35.906999999999996</v>
      </c>
      <c r="F168" s="158">
        <f>+'[1]6.EXPORTACION VARIETAL'!M365/1000</f>
        <v>35.027999999999999</v>
      </c>
      <c r="G168" s="158">
        <f>+'[1]6.EXPORTACION VARIETAL'!M377/1000</f>
        <v>37.104999999999997</v>
      </c>
      <c r="H168" s="158">
        <f>+'[1]6.EXPORTACION VARIETAL'!M389/1000</f>
        <v>30.318000000000001</v>
      </c>
      <c r="I168" s="158">
        <f>+'[1]6.EXPORTACION VARIETAL'!M401/1000</f>
        <v>30.678999999999998</v>
      </c>
      <c r="J168" s="105">
        <f>+'[1]6.EXPORTACION VARIETAL'!M413/1000</f>
        <v>27.728999999999999</v>
      </c>
      <c r="K168" s="90">
        <f>+'[1]6.EXPORTACION VARIETAL'!M425/1000</f>
        <v>23.417000000000002</v>
      </c>
      <c r="L168" s="113">
        <f>+K168/J168-1</f>
        <v>-0.1555050668974719</v>
      </c>
      <c r="M168" s="2"/>
      <c r="N168" s="89" t="s">
        <v>10</v>
      </c>
      <c r="O168" s="104">
        <f>+SUM('[1]6.EXPORTACION VARIETAL'!M306:M317)/1000</f>
        <v>454.83640000000003</v>
      </c>
      <c r="P168" s="6">
        <f t="shared" ref="P168:X168" si="360">+SUM(C168)+SUM(B169:B179)</f>
        <v>486.27804000000003</v>
      </c>
      <c r="Q168" s="6">
        <f t="shared" si="360"/>
        <v>475.75100000000003</v>
      </c>
      <c r="R168" s="6">
        <f t="shared" si="360"/>
        <v>486.10700000000003</v>
      </c>
      <c r="S168" s="6">
        <f t="shared" si="360"/>
        <v>475.99500000000006</v>
      </c>
      <c r="T168" s="6">
        <f t="shared" si="360"/>
        <v>462.42500000000001</v>
      </c>
      <c r="U168" s="6">
        <f t="shared" si="360"/>
        <v>528.22199999999998</v>
      </c>
      <c r="V168" s="6">
        <f t="shared" si="360"/>
        <v>489.85046999999992</v>
      </c>
      <c r="W168" s="105">
        <f t="shared" si="360"/>
        <v>419.78300000000002</v>
      </c>
      <c r="X168" s="90">
        <f t="shared" si="360"/>
        <v>430.79700000000003</v>
      </c>
      <c r="Y168" s="117">
        <f t="shared" ref="Y168:Y169" si="361">+X168/W168-1</f>
        <v>2.6237365495982434E-2</v>
      </c>
      <c r="Z168" s="113">
        <f t="shared" ref="Z168:Z169" si="362">+POWER(X168/S168,0.2)-1</f>
        <v>-1.9756308762126862E-2</v>
      </c>
    </row>
    <row r="169" spans="1:26" x14ac:dyDescent="0.25">
      <c r="A169" s="89" t="s">
        <v>11</v>
      </c>
      <c r="B169" s="217">
        <f>+'[1]6.EXPORTACION VARIETAL'!M318/1000</f>
        <v>35.036480000000005</v>
      </c>
      <c r="C169" s="158">
        <f>+'[1]6.EXPORTACION VARIETAL'!M330/1000</f>
        <v>27.672999999999998</v>
      </c>
      <c r="D169" s="158">
        <f>+'[1]6.EXPORTACION VARIETAL'!M342/1000</f>
        <v>34.398000000000003</v>
      </c>
      <c r="E169" s="158">
        <f>+'[1]6.EXPORTACION VARIETAL'!M354/1000</f>
        <v>36.557000000000002</v>
      </c>
      <c r="F169" s="158">
        <f>+'[1]6.EXPORTACION VARIETAL'!M366/1000</f>
        <v>32.540999999999997</v>
      </c>
      <c r="G169" s="158">
        <f>+'[1]6.EXPORTACION VARIETAL'!M378/1000</f>
        <v>39.341999999999999</v>
      </c>
      <c r="H169" s="158">
        <f>+'[1]6.EXPORTACION VARIETAL'!M390/1000</f>
        <v>41.837199999999996</v>
      </c>
      <c r="I169" s="158">
        <f>+'[1]6.EXPORTACION VARIETAL'!M402/1000</f>
        <v>28.545999999999999</v>
      </c>
      <c r="J169" s="105">
        <f>+'[1]6.EXPORTACION VARIETAL'!M414/1000</f>
        <v>31.367000000000001</v>
      </c>
      <c r="K169" s="90">
        <f>+'[1]6.EXPORTACION VARIETAL'!M426/1000</f>
        <v>30.861000000000001</v>
      </c>
      <c r="L169" s="113">
        <f>+K169/J169-1</f>
        <v>-1.6131603277329654E-2</v>
      </c>
      <c r="M169" s="2"/>
      <c r="N169" s="89" t="s">
        <v>11</v>
      </c>
      <c r="O169" s="104">
        <f>+SUM('[1]6.EXPORTACION VARIETAL'!M307:M318)/1000</f>
        <v>457.24288000000001</v>
      </c>
      <c r="P169" s="6">
        <f t="shared" ref="P169:X169" si="363">+SUM(C168:C169)+SUM(B170:B179)</f>
        <v>478.91455999999999</v>
      </c>
      <c r="Q169" s="6">
        <f t="shared" si="363"/>
        <v>482.476</v>
      </c>
      <c r="R169" s="6">
        <f t="shared" si="363"/>
        <v>488.26600000000002</v>
      </c>
      <c r="S169" s="6">
        <f t="shared" si="363"/>
        <v>471.97900000000004</v>
      </c>
      <c r="T169" s="6">
        <f t="shared" si="363"/>
        <v>469.22599999999994</v>
      </c>
      <c r="U169" s="6">
        <f t="shared" si="363"/>
        <v>530.71720000000005</v>
      </c>
      <c r="V169" s="6">
        <f t="shared" si="363"/>
        <v>476.55926999999997</v>
      </c>
      <c r="W169" s="105">
        <f t="shared" si="363"/>
        <v>422.60399999999998</v>
      </c>
      <c r="X169" s="90">
        <f t="shared" si="363"/>
        <v>430.291</v>
      </c>
      <c r="Y169" s="117">
        <f t="shared" si="361"/>
        <v>1.8189605398907682E-2</v>
      </c>
      <c r="Z169" s="113">
        <f t="shared" si="362"/>
        <v>-1.8324579038736188E-2</v>
      </c>
    </row>
    <row r="170" spans="1:26" x14ac:dyDescent="0.25">
      <c r="A170" s="89" t="s">
        <v>0</v>
      </c>
      <c r="B170" s="217">
        <f>+'[1]6.EXPORTACION VARIETAL'!M319/1000</f>
        <v>41.177190000000003</v>
      </c>
      <c r="C170" s="158">
        <f>+'[1]6.EXPORTACION VARIETAL'!M331/1000</f>
        <v>40.536000000000001</v>
      </c>
      <c r="D170" s="158">
        <f>+'[1]6.EXPORTACION VARIETAL'!M343/1000</f>
        <v>41.216999999999999</v>
      </c>
      <c r="E170" s="158">
        <f>+'[1]6.EXPORTACION VARIETAL'!M355/1000</f>
        <v>37.281999999999996</v>
      </c>
      <c r="F170" s="158">
        <f>+'[1]6.EXPORTACION VARIETAL'!M367/1000</f>
        <v>34.826999999999998</v>
      </c>
      <c r="G170" s="158">
        <f>+'[1]6.EXPORTACION VARIETAL'!M379/1000</f>
        <v>44.573</v>
      </c>
      <c r="H170" s="158">
        <f>+'[1]6.EXPORTACION VARIETAL'!M391/1000</f>
        <v>45.735199999999999</v>
      </c>
      <c r="I170" s="158">
        <f>+'[1]6.EXPORTACION VARIETAL'!M403/1000</f>
        <v>40.003</v>
      </c>
      <c r="J170" s="105">
        <f>+'[1]6.EXPORTACION VARIETAL'!M415/1000</f>
        <v>34.823</v>
      </c>
      <c r="K170" s="90">
        <f>+'[1]6.EXPORTACION VARIETAL'!M427/1000</f>
        <v>31.649000000000001</v>
      </c>
      <c r="L170" s="113">
        <f>+K170/J170-1</f>
        <v>-9.1146655945782973E-2</v>
      </c>
      <c r="M170" s="2"/>
      <c r="N170" s="89" t="s">
        <v>0</v>
      </c>
      <c r="O170" s="104">
        <f>+SUM('[1]6.EXPORTACION VARIETAL'!M308:M319)/1000</f>
        <v>455.79307000000006</v>
      </c>
      <c r="P170" s="6">
        <f t="shared" ref="P170:W170" si="364">+SUM(C168:C170)+SUM(B171:B179)</f>
        <v>478.27336999999994</v>
      </c>
      <c r="Q170" s="6">
        <f t="shared" si="364"/>
        <v>483.15700000000004</v>
      </c>
      <c r="R170" s="6">
        <f t="shared" si="364"/>
        <v>484.33100000000002</v>
      </c>
      <c r="S170" s="6">
        <f t="shared" si="364"/>
        <v>469.524</v>
      </c>
      <c r="T170" s="6">
        <f t="shared" si="364"/>
        <v>478.97199999999998</v>
      </c>
      <c r="U170" s="6">
        <f t="shared" si="364"/>
        <v>531.87940000000003</v>
      </c>
      <c r="V170" s="6">
        <f t="shared" si="364"/>
        <v>470.82706999999999</v>
      </c>
      <c r="W170" s="105">
        <f t="shared" si="364"/>
        <v>417.42399999999998</v>
      </c>
      <c r="X170" s="90">
        <f t="shared" ref="X170" si="365">+SUM(K168:K170)+SUM(J171:J179)</f>
        <v>427.11700000000002</v>
      </c>
      <c r="Y170" s="117">
        <f>+X170/W170-1</f>
        <v>2.3220993522174105E-2</v>
      </c>
      <c r="Z170" s="113">
        <f>+POWER(X170/S170,0.2)-1</f>
        <v>-1.8754196943491896E-2</v>
      </c>
    </row>
    <row r="171" spans="1:26" x14ac:dyDescent="0.25">
      <c r="A171" s="89" t="s">
        <v>1</v>
      </c>
      <c r="B171" s="217">
        <f>+'[1]6.EXPORTACION VARIETAL'!M320/1000</f>
        <v>41.151510000000002</v>
      </c>
      <c r="C171" s="158">
        <f>+'[1]6.EXPORTACION VARIETAL'!M332/1000</f>
        <v>37.478999999999999</v>
      </c>
      <c r="D171" s="158">
        <f>+'[1]6.EXPORTACION VARIETAL'!M344/1000</f>
        <v>37.515000000000001</v>
      </c>
      <c r="E171" s="158">
        <f>+'[1]6.EXPORTACION VARIETAL'!M356/1000</f>
        <v>41.667999999999999</v>
      </c>
      <c r="F171" s="158">
        <f>+'[1]6.EXPORTACION VARIETAL'!M368/1000</f>
        <v>38.031999999999996</v>
      </c>
      <c r="G171" s="158">
        <f>+'[1]6.EXPORTACION VARIETAL'!M380/1000</f>
        <v>42.706000000000003</v>
      </c>
      <c r="H171" s="158">
        <f>+'[1]6.EXPORTACION VARIETAL'!M392/1000</f>
        <v>42.369399999999999</v>
      </c>
      <c r="I171" s="158">
        <f>+'[1]6.EXPORTACION VARIETAL'!M404/1000</f>
        <v>32.659999999999997</v>
      </c>
      <c r="J171" s="105">
        <f>+'[1]6.EXPORTACION VARIETAL'!M416/1000</f>
        <v>39.587000000000003</v>
      </c>
      <c r="K171" s="90">
        <f>+'[1]6.EXPORTACION VARIETAL'!M428/1000</f>
        <v>35.414000000000001</v>
      </c>
      <c r="L171" s="113">
        <f>+K171/J171-1</f>
        <v>-0.10541339328567467</v>
      </c>
      <c r="M171" s="2"/>
      <c r="N171" s="89" t="s">
        <v>1</v>
      </c>
      <c r="O171" s="104">
        <f>+SUM('[1]6.EXPORTACION VARIETAL'!M309:M320)/1000</f>
        <v>455.0785800000001</v>
      </c>
      <c r="P171" s="6">
        <f t="shared" ref="P171:W171" si="366">+SUM(C168:C171)+SUM(B172:B179)</f>
        <v>474.60085999999995</v>
      </c>
      <c r="Q171" s="6">
        <f t="shared" si="366"/>
        <v>483.19299999999998</v>
      </c>
      <c r="R171" s="6">
        <f t="shared" si="366"/>
        <v>488.48400000000004</v>
      </c>
      <c r="S171" s="6">
        <f t="shared" si="366"/>
        <v>465.88799999999998</v>
      </c>
      <c r="T171" s="6">
        <f t="shared" si="366"/>
        <v>483.64600000000002</v>
      </c>
      <c r="U171" s="6">
        <f t="shared" si="366"/>
        <v>531.54279999999994</v>
      </c>
      <c r="V171" s="6">
        <f t="shared" si="366"/>
        <v>461.11766999999998</v>
      </c>
      <c r="W171" s="105">
        <f t="shared" si="366"/>
        <v>424.35100000000006</v>
      </c>
      <c r="X171" s="90">
        <f t="shared" ref="X171" si="367">+SUM(K168:K171)+SUM(J172:J179)</f>
        <v>422.94399999999996</v>
      </c>
      <c r="Y171" s="117">
        <f>+X171/W171-1</f>
        <v>-3.315651430066402E-3</v>
      </c>
      <c r="Z171" s="113">
        <f>+POWER(X171/S171,0.2)-1</f>
        <v>-1.915525690676978E-2</v>
      </c>
    </row>
    <row r="172" spans="1:26" x14ac:dyDescent="0.25">
      <c r="A172" s="89" t="s">
        <v>2</v>
      </c>
      <c r="B172" s="217">
        <f>+'[1]6.EXPORTACION VARIETAL'!M321/1000</f>
        <v>41.273440000000001</v>
      </c>
      <c r="C172" s="158">
        <f>+'[1]6.EXPORTACION VARIETAL'!M333/1000</f>
        <v>40.829000000000001</v>
      </c>
      <c r="D172" s="158">
        <f>+'[1]6.EXPORTACION VARIETAL'!M345/1000</f>
        <v>44.27</v>
      </c>
      <c r="E172" s="158">
        <f>+'[1]6.EXPORTACION VARIETAL'!M357/1000</f>
        <v>44.505000000000003</v>
      </c>
      <c r="F172" s="158">
        <f>+'[1]6.EXPORTACION VARIETAL'!M369/1000</f>
        <v>36.405000000000001</v>
      </c>
      <c r="G172" s="158">
        <f>+'[1]6.EXPORTACION VARIETAL'!M381/1000</f>
        <v>45.198999999999998</v>
      </c>
      <c r="H172" s="158">
        <f>+'[1]6.EXPORTACION VARIETAL'!M393/1000</f>
        <v>44.892199999999995</v>
      </c>
      <c r="I172" s="158">
        <f>+'[1]6.EXPORTACION VARIETAL'!M405/1000</f>
        <v>38.395000000000003</v>
      </c>
      <c r="J172" s="105">
        <f>+'[1]6.EXPORTACION VARIETAL'!M417/1000</f>
        <v>37.151000000000003</v>
      </c>
      <c r="K172" s="90"/>
      <c r="L172" s="113"/>
      <c r="M172" s="2"/>
      <c r="N172" s="89" t="s">
        <v>2</v>
      </c>
      <c r="O172" s="104">
        <f>+SUM('[1]6.EXPORTACION VARIETAL'!M310:M321)/1000</f>
        <v>460.1773037018001</v>
      </c>
      <c r="P172" s="6">
        <f t="shared" ref="P172:W172" si="368">+SUM(C168:C172)+SUM(B173:B179)</f>
        <v>474.15642000000003</v>
      </c>
      <c r="Q172" s="6">
        <f t="shared" si="368"/>
        <v>486.63400000000001</v>
      </c>
      <c r="R172" s="6">
        <f t="shared" si="368"/>
        <v>488.71899999999999</v>
      </c>
      <c r="S172" s="6">
        <f t="shared" si="368"/>
        <v>457.78800000000001</v>
      </c>
      <c r="T172" s="6">
        <f t="shared" si="368"/>
        <v>492.44</v>
      </c>
      <c r="U172" s="6">
        <f t="shared" si="368"/>
        <v>531.23599999999999</v>
      </c>
      <c r="V172" s="6">
        <f t="shared" si="368"/>
        <v>454.62046999999995</v>
      </c>
      <c r="W172" s="105">
        <f t="shared" si="368"/>
        <v>423.10700000000003</v>
      </c>
      <c r="X172" s="90"/>
      <c r="Y172" s="117"/>
      <c r="Z172" s="113"/>
    </row>
    <row r="173" spans="1:26" x14ac:dyDescent="0.25">
      <c r="A173" s="89" t="s">
        <v>3</v>
      </c>
      <c r="B173" s="217">
        <f>+'[1]6.EXPORTACION VARIETAL'!M322/1000</f>
        <v>35.265329999999999</v>
      </c>
      <c r="C173" s="158">
        <f>+'[1]6.EXPORTACION VARIETAL'!M334/1000</f>
        <v>39.774999999999999</v>
      </c>
      <c r="D173" s="158">
        <f>+'[1]6.EXPORTACION VARIETAL'!M346/1000</f>
        <v>37.667000000000002</v>
      </c>
      <c r="E173" s="158">
        <f>+'[1]6.EXPORTACION VARIETAL'!M358/1000</f>
        <v>36.835000000000001</v>
      </c>
      <c r="F173" s="158">
        <f>+'[1]6.EXPORTACION VARIETAL'!M370/1000</f>
        <v>34.65</v>
      </c>
      <c r="G173" s="158">
        <f>+'[1]6.EXPORTACION VARIETAL'!M382/1000</f>
        <v>48.351999999999997</v>
      </c>
      <c r="H173" s="158">
        <f>+'[1]6.EXPORTACION VARIETAL'!M394/1000</f>
        <v>48.111969999999999</v>
      </c>
      <c r="I173" s="158">
        <f>+'[1]6.EXPORTACION VARIETAL'!M406/1000</f>
        <v>33.735999999999997</v>
      </c>
      <c r="J173" s="105">
        <f>+'[1]6.EXPORTACION VARIETAL'!M418/1000</f>
        <v>24.837</v>
      </c>
      <c r="K173" s="90"/>
      <c r="L173" s="113"/>
      <c r="M173" s="2"/>
      <c r="N173" s="89" t="s">
        <v>3</v>
      </c>
      <c r="O173" s="104">
        <f>+SUM('[1]6.EXPORTACION VARIETAL'!M311:M322)/1000</f>
        <v>452.65791370180011</v>
      </c>
      <c r="P173" s="6">
        <f t="shared" ref="P173:W173" si="369">+SUM(C168:C173)+SUM(B174:B179)</f>
        <v>478.66609000000005</v>
      </c>
      <c r="Q173" s="6">
        <f t="shared" si="369"/>
        <v>484.52600000000001</v>
      </c>
      <c r="R173" s="6">
        <f t="shared" si="369"/>
        <v>487.887</v>
      </c>
      <c r="S173" s="6">
        <f t="shared" si="369"/>
        <v>455.60300000000001</v>
      </c>
      <c r="T173" s="6">
        <f t="shared" si="369"/>
        <v>506.142</v>
      </c>
      <c r="U173" s="6">
        <f t="shared" si="369"/>
        <v>530.99596999999994</v>
      </c>
      <c r="V173" s="6">
        <f t="shared" si="369"/>
        <v>440.24450000000002</v>
      </c>
      <c r="W173" s="105">
        <f t="shared" si="369"/>
        <v>414.20800000000003</v>
      </c>
      <c r="X173" s="90"/>
      <c r="Y173" s="117"/>
      <c r="Z173" s="113"/>
    </row>
    <row r="174" spans="1:26" x14ac:dyDescent="0.25">
      <c r="A174" s="89" t="s">
        <v>4</v>
      </c>
      <c r="B174" s="217">
        <f>+'[1]6.EXPORTACION VARIETAL'!M323/1000</f>
        <v>34.49709</v>
      </c>
      <c r="C174" s="158">
        <f>+'[1]6.EXPORTACION VARIETAL'!M335/1000</f>
        <v>39.003</v>
      </c>
      <c r="D174" s="158">
        <f>+'[1]6.EXPORTACION VARIETAL'!M347/1000</f>
        <v>45.250999999999998</v>
      </c>
      <c r="E174" s="158">
        <f>+'[1]6.EXPORTACION VARIETAL'!M359/1000</f>
        <v>38.72</v>
      </c>
      <c r="F174" s="158">
        <f>+'[1]6.EXPORTACION VARIETAL'!M371/1000</f>
        <v>43.680999999999997</v>
      </c>
      <c r="G174" s="158">
        <f>+'[1]6.EXPORTACION VARIETAL'!M383/1000</f>
        <v>47.91</v>
      </c>
      <c r="H174" s="158">
        <f>+'[1]6.EXPORTACION VARIETAL'!M395/1000</f>
        <v>37.055260000000004</v>
      </c>
      <c r="I174" s="158">
        <f>+'[1]6.EXPORTACION VARIETAL'!M407/1000</f>
        <v>32.652000000000001</v>
      </c>
      <c r="J174" s="105">
        <f>+'[1]6.EXPORTACION VARIETAL'!M419/1000</f>
        <v>46.392000000000003</v>
      </c>
      <c r="K174" s="90"/>
      <c r="L174" s="113"/>
      <c r="M174" s="2"/>
      <c r="N174" s="89" t="s">
        <v>4</v>
      </c>
      <c r="O174" s="104">
        <f>+SUM('[1]6.EXPORTACION VARIETAL'!M312:M323)/1000</f>
        <v>450.38319370180005</v>
      </c>
      <c r="P174" s="6">
        <f t="shared" ref="P174:W174" si="370">+SUM(C168:C174)+SUM(B175:B179)</f>
        <v>483.17200000000003</v>
      </c>
      <c r="Q174" s="6">
        <f t="shared" si="370"/>
        <v>490.774</v>
      </c>
      <c r="R174" s="6">
        <f t="shared" si="370"/>
        <v>481.35599999999999</v>
      </c>
      <c r="S174" s="6">
        <f t="shared" si="370"/>
        <v>460.56399999999996</v>
      </c>
      <c r="T174" s="6">
        <f t="shared" si="370"/>
        <v>510.37099999999998</v>
      </c>
      <c r="U174" s="6">
        <f t="shared" si="370"/>
        <v>520.14122999999995</v>
      </c>
      <c r="V174" s="6">
        <f t="shared" si="370"/>
        <v>435.84123999999997</v>
      </c>
      <c r="W174" s="105">
        <f t="shared" si="370"/>
        <v>427.94799999999998</v>
      </c>
      <c r="X174" s="90"/>
      <c r="Y174" s="117"/>
      <c r="Z174" s="113"/>
    </row>
    <row r="175" spans="1:26" x14ac:dyDescent="0.25">
      <c r="A175" s="89" t="s">
        <v>5</v>
      </c>
      <c r="B175" s="217">
        <f>+'[1]6.EXPORTACION VARIETAL'!M324/1000</f>
        <v>51.464649999999999</v>
      </c>
      <c r="C175" s="158">
        <f>+'[1]6.EXPORTACION VARIETAL'!M336/1000</f>
        <v>50.506999999999998</v>
      </c>
      <c r="D175" s="158">
        <f>+'[1]6.EXPORTACION VARIETAL'!M348/1000</f>
        <v>48.389000000000003</v>
      </c>
      <c r="E175" s="158">
        <f>+'[1]6.EXPORTACION VARIETAL'!M360/1000</f>
        <v>48.151000000000003</v>
      </c>
      <c r="F175" s="158">
        <f>+'[1]6.EXPORTACION VARIETAL'!M372/1000</f>
        <v>40.036000000000001</v>
      </c>
      <c r="G175" s="158">
        <f>+'[1]6.EXPORTACION VARIETAL'!M384/1000</f>
        <v>44.975000000000001</v>
      </c>
      <c r="H175" s="158">
        <f>+'[1]6.EXPORTACION VARIETAL'!M396/1000</f>
        <v>48.401180000000004</v>
      </c>
      <c r="I175" s="158">
        <f>+'[1]6.EXPORTACION VARIETAL'!M408/1000</f>
        <v>39.991999999999997</v>
      </c>
      <c r="J175" s="105">
        <f>+'[1]6.EXPORTACION VARIETAL'!M420/1000</f>
        <v>44.692</v>
      </c>
      <c r="K175" s="90"/>
      <c r="L175" s="113"/>
      <c r="M175" s="2"/>
      <c r="N175" s="89" t="s">
        <v>5</v>
      </c>
      <c r="O175" s="104">
        <f>+SUM('[1]6.EXPORTACION VARIETAL'!M313:M324)/1000</f>
        <v>466.34893370180009</v>
      </c>
      <c r="P175" s="6">
        <f t="shared" ref="P175:W175" si="371">+SUM(C168:C175)+SUM(B176:B179)</f>
        <v>482.21435000000002</v>
      </c>
      <c r="Q175" s="6">
        <f t="shared" si="371"/>
        <v>488.65599999999995</v>
      </c>
      <c r="R175" s="6">
        <f t="shared" si="371"/>
        <v>481.11799999999999</v>
      </c>
      <c r="S175" s="6">
        <f t="shared" si="371"/>
        <v>452.44899999999996</v>
      </c>
      <c r="T175" s="6">
        <f t="shared" si="371"/>
        <v>515.31000000000006</v>
      </c>
      <c r="U175" s="6">
        <f t="shared" si="371"/>
        <v>523.56740999999988</v>
      </c>
      <c r="V175" s="6">
        <f t="shared" si="371"/>
        <v>427.43205999999998</v>
      </c>
      <c r="W175" s="105">
        <f t="shared" si="371"/>
        <v>432.64800000000002</v>
      </c>
      <c r="X175" s="105"/>
      <c r="Y175" s="117"/>
      <c r="Z175" s="113"/>
    </row>
    <row r="176" spans="1:26" x14ac:dyDescent="0.25">
      <c r="A176" s="89" t="s">
        <v>6</v>
      </c>
      <c r="B176" s="217">
        <f>+'[1]6.EXPORTACION VARIETAL'!M325/1000</f>
        <v>44.083069999999999</v>
      </c>
      <c r="C176" s="158">
        <f>+'[1]6.EXPORTACION VARIETAL'!M337/1000</f>
        <v>40.210999999999999</v>
      </c>
      <c r="D176" s="158">
        <f>+'[1]6.EXPORTACION VARIETAL'!M349/1000</f>
        <v>35.994</v>
      </c>
      <c r="E176" s="158">
        <f>+'[1]6.EXPORTACION VARIETAL'!M361/1000</f>
        <v>36.247</v>
      </c>
      <c r="F176" s="158">
        <f>+'[1]6.EXPORTACION VARIETAL'!M373/1000</f>
        <v>41.091999999999999</v>
      </c>
      <c r="G176" s="158">
        <f>+'[1]6.EXPORTACION VARIETAL'!M385/1000</f>
        <v>49.627000000000002</v>
      </c>
      <c r="H176" s="158">
        <f>+'[1]6.EXPORTACION VARIETAL'!M397/1000</f>
        <v>44.375320000000002</v>
      </c>
      <c r="I176" s="158">
        <f>+'[1]6.EXPORTACION VARIETAL'!M409/1000</f>
        <v>37.883000000000003</v>
      </c>
      <c r="J176" s="105">
        <f>+'[1]6.EXPORTACION VARIETAL'!M421/1000</f>
        <v>38.902999999999999</v>
      </c>
      <c r="K176" s="90"/>
      <c r="L176" s="113"/>
      <c r="M176" s="2"/>
      <c r="N176" s="89" t="s">
        <v>6</v>
      </c>
      <c r="O176" s="104">
        <f>+SUM('[1]6.EXPORTACION VARIETAL'!M314:M325)/1000</f>
        <v>467.68778370180013</v>
      </c>
      <c r="P176" s="6">
        <f t="shared" ref="P176:W176" si="372">+SUM(C168:C176)+SUM(B177:B179)</f>
        <v>478.34228000000007</v>
      </c>
      <c r="Q176" s="6">
        <f t="shared" si="372"/>
        <v>484.43900000000002</v>
      </c>
      <c r="R176" s="6">
        <f t="shared" si="372"/>
        <v>481.37099999999998</v>
      </c>
      <c r="S176" s="6">
        <f t="shared" si="372"/>
        <v>457.29399999999998</v>
      </c>
      <c r="T176" s="6">
        <f t="shared" si="372"/>
        <v>523.84500000000003</v>
      </c>
      <c r="U176" s="6">
        <f t="shared" si="372"/>
        <v>518.31572999999992</v>
      </c>
      <c r="V176" s="6">
        <f t="shared" si="372"/>
        <v>420.93974000000003</v>
      </c>
      <c r="W176" s="105">
        <f t="shared" si="372"/>
        <v>433.66800000000006</v>
      </c>
      <c r="X176" s="105"/>
      <c r="Y176" s="117"/>
      <c r="Z176" s="113"/>
    </row>
    <row r="177" spans="1:26" x14ac:dyDescent="0.25">
      <c r="A177" s="89" t="s">
        <v>7</v>
      </c>
      <c r="B177" s="217">
        <f>+'[1]6.EXPORTACION VARIETAL'!M326/1000</f>
        <v>44.501280000000001</v>
      </c>
      <c r="C177" s="158">
        <f>+'[1]6.EXPORTACION VARIETAL'!M338/1000</f>
        <v>47.530999999999999</v>
      </c>
      <c r="D177" s="158">
        <f>+'[1]6.EXPORTACION VARIETAL'!M350/1000</f>
        <v>45.402999999999999</v>
      </c>
      <c r="E177" s="158">
        <f>+'[1]6.EXPORTACION VARIETAL'!M362/1000</f>
        <v>45.454999999999998</v>
      </c>
      <c r="F177" s="158">
        <f>+'[1]6.EXPORTACION VARIETAL'!M374/1000</f>
        <v>46.000999999999998</v>
      </c>
      <c r="G177" s="158">
        <f>+'[1]6.EXPORTACION VARIETAL'!M386/1000</f>
        <v>45.805999999999997</v>
      </c>
      <c r="H177" s="158">
        <f>+'[1]6.EXPORTACION VARIETAL'!M398/1000</f>
        <v>37.828739999999996</v>
      </c>
      <c r="I177" s="158">
        <f>+'[1]6.EXPORTACION VARIETAL'!M410/1000</f>
        <v>39.360999999999997</v>
      </c>
      <c r="J177" s="105">
        <f>+'[1]6.EXPORTACION VARIETAL'!M422/1000</f>
        <v>39.484999999999999</v>
      </c>
      <c r="K177" s="90"/>
      <c r="L177" s="113"/>
      <c r="M177" s="2"/>
      <c r="N177" s="89" t="s">
        <v>7</v>
      </c>
      <c r="O177" s="104">
        <f>+SUM('[1]6.EXPORTACION VARIETAL'!M315:M326)/1000</f>
        <v>470.24577370180003</v>
      </c>
      <c r="P177" s="6">
        <f t="shared" ref="P177:W177" si="373">+SUM(C168:C177)+SUM(B178:B179)</f>
        <v>481.37200000000007</v>
      </c>
      <c r="Q177" s="6">
        <f t="shared" si="373"/>
        <v>482.31100000000004</v>
      </c>
      <c r="R177" s="6">
        <f t="shared" si="373"/>
        <v>481.423</v>
      </c>
      <c r="S177" s="6">
        <f t="shared" si="373"/>
        <v>457.83999999999992</v>
      </c>
      <c r="T177" s="6">
        <f t="shared" si="373"/>
        <v>523.65000000000009</v>
      </c>
      <c r="U177" s="6">
        <f t="shared" si="373"/>
        <v>510.33846999999992</v>
      </c>
      <c r="V177" s="6">
        <f t="shared" si="373"/>
        <v>422.47199999999998</v>
      </c>
      <c r="W177" s="105">
        <f t="shared" si="373"/>
        <v>433.79200000000003</v>
      </c>
      <c r="X177" s="90"/>
      <c r="Y177" s="117"/>
      <c r="Z177" s="113"/>
    </row>
    <row r="178" spans="1:26" x14ac:dyDescent="0.25">
      <c r="A178" s="89" t="s">
        <v>8</v>
      </c>
      <c r="B178" s="217">
        <f>+'[1]6.EXPORTACION VARIETAL'!M327/1000</f>
        <v>39.270000000000003</v>
      </c>
      <c r="C178" s="158">
        <f>+'[1]6.EXPORTACION VARIETAL'!M339/1000</f>
        <v>39.183</v>
      </c>
      <c r="D178" s="158">
        <f>+'[1]6.EXPORTACION VARIETAL'!M351/1000</f>
        <v>41.445</v>
      </c>
      <c r="E178" s="158">
        <f>+'[1]6.EXPORTACION VARIETAL'!M363/1000</f>
        <v>39.405000000000001</v>
      </c>
      <c r="F178" s="158">
        <f>+'[1]6.EXPORTACION VARIETAL'!M375/1000</f>
        <v>40.552999999999997</v>
      </c>
      <c r="G178" s="158">
        <f>+'[1]6.EXPORTACION VARIETAL'!M387/1000</f>
        <v>48.524000000000001</v>
      </c>
      <c r="H178" s="158">
        <f>+'[1]6.EXPORTACION VARIETAL'!M399/1000</f>
        <v>32.968000000000004</v>
      </c>
      <c r="I178" s="158">
        <f>+'[1]6.EXPORTACION VARIETAL'!M411/1000</f>
        <v>32.814</v>
      </c>
      <c r="J178" s="105">
        <f>+'[1]6.EXPORTACION VARIETAL'!M423/1000</f>
        <v>36.082000000000001</v>
      </c>
      <c r="K178" s="90"/>
      <c r="L178" s="113"/>
      <c r="M178" s="2"/>
      <c r="N178" s="89" t="s">
        <v>8</v>
      </c>
      <c r="O178" s="104">
        <f>+SUM('[1]6.EXPORTACION VARIETAL'!M316:M327)/1000</f>
        <v>475.87917370180008</v>
      </c>
      <c r="P178" s="6">
        <f t="shared" ref="P178:W178" si="374">+SUM(C168:C178)+SUM(B179)</f>
        <v>481.28500000000003</v>
      </c>
      <c r="Q178" s="6">
        <f t="shared" si="374"/>
        <v>484.57300000000004</v>
      </c>
      <c r="R178" s="6">
        <f t="shared" si="374"/>
        <v>479.38299999999998</v>
      </c>
      <c r="S178" s="6">
        <f t="shared" si="374"/>
        <v>458.98799999999994</v>
      </c>
      <c r="T178" s="6">
        <f t="shared" si="374"/>
        <v>531.62099999999998</v>
      </c>
      <c r="U178" s="6">
        <f t="shared" si="374"/>
        <v>494.78246999999993</v>
      </c>
      <c r="V178" s="6">
        <f t="shared" si="374"/>
        <v>422.31799999999998</v>
      </c>
      <c r="W178" s="105">
        <f t="shared" si="374"/>
        <v>437.06000000000006</v>
      </c>
      <c r="X178" s="90"/>
      <c r="Y178" s="117"/>
      <c r="Z178" s="113"/>
    </row>
    <row r="179" spans="1:26" x14ac:dyDescent="0.25">
      <c r="A179" s="89" t="s">
        <v>9</v>
      </c>
      <c r="B179" s="217">
        <f>+'[1]6.EXPORTACION VARIETAL'!M328/1000</f>
        <v>42.95</v>
      </c>
      <c r="C179" s="158">
        <f>+'[1]6.EXPORTACION VARIETAL'!M340/1000</f>
        <v>39.707000000000001</v>
      </c>
      <c r="D179" s="158">
        <f>+'[1]6.EXPORTACION VARIETAL'!M352/1000</f>
        <v>38.651000000000003</v>
      </c>
      <c r="E179" s="158">
        <f>+'[1]6.EXPORTACION VARIETAL'!M364/1000</f>
        <v>36.142000000000003</v>
      </c>
      <c r="F179" s="158">
        <f>+'[1]6.EXPORTACION VARIETAL'!M376/1000</f>
        <v>37.502000000000002</v>
      </c>
      <c r="G179" s="158">
        <f>+'[1]6.EXPORTACION VARIETAL'!M388/1000</f>
        <v>40.89</v>
      </c>
      <c r="H179" s="158">
        <f>+'[1]6.EXPORTACION VARIETAL'!M400/1000</f>
        <v>35.597000000000001</v>
      </c>
      <c r="I179" s="158">
        <f>+'[1]6.EXPORTACION VARIETAL'!M412/1000</f>
        <v>36.012</v>
      </c>
      <c r="J179" s="105">
        <f>+'[1]6.EXPORTACION VARIETAL'!M424/1000</f>
        <v>34.061</v>
      </c>
      <c r="K179" s="90"/>
      <c r="L179" s="113"/>
      <c r="M179" s="2"/>
      <c r="N179" s="89" t="s">
        <v>9</v>
      </c>
      <c r="O179" s="104">
        <f>+SUM('[1]6.EXPORTACION VARIETAL'!M317:M328)/1000</f>
        <v>482.43637999999999</v>
      </c>
      <c r="P179" s="6">
        <f t="shared" ref="P179:W179" si="375">+SUM(C168:C179)</f>
        <v>478.04200000000003</v>
      </c>
      <c r="Q179" s="6">
        <f t="shared" si="375"/>
        <v>483.51700000000005</v>
      </c>
      <c r="R179" s="6">
        <f t="shared" si="375"/>
        <v>476.87399999999997</v>
      </c>
      <c r="S179" s="6">
        <f t="shared" si="375"/>
        <v>460.34799999999996</v>
      </c>
      <c r="T179" s="6">
        <f t="shared" si="375"/>
        <v>535.00900000000001</v>
      </c>
      <c r="U179" s="6">
        <f t="shared" si="375"/>
        <v>489.48946999999993</v>
      </c>
      <c r="V179" s="6">
        <f t="shared" si="375"/>
        <v>422.733</v>
      </c>
      <c r="W179" s="105">
        <f t="shared" si="375"/>
        <v>435.10900000000004</v>
      </c>
      <c r="X179" s="90"/>
      <c r="Y179" s="117"/>
      <c r="Z179" s="113"/>
    </row>
    <row r="180" spans="1:26" ht="25.5" x14ac:dyDescent="0.25">
      <c r="A180" s="92" t="s">
        <v>13</v>
      </c>
      <c r="B180" s="218">
        <f>SUM(B168:B179)</f>
        <v>482.43637999999999</v>
      </c>
      <c r="C180" s="219">
        <f t="shared" ref="C180:F180" si="376">SUM(C168:C179)</f>
        <v>478.04200000000003</v>
      </c>
      <c r="D180" s="219">
        <f t="shared" si="376"/>
        <v>483.51700000000005</v>
      </c>
      <c r="E180" s="219">
        <f t="shared" si="376"/>
        <v>476.87399999999997</v>
      </c>
      <c r="F180" s="219">
        <f t="shared" si="376"/>
        <v>460.34799999999996</v>
      </c>
      <c r="G180" s="219">
        <f t="shared" ref="G180" si="377">SUM(G168:G179)</f>
        <v>535.00900000000001</v>
      </c>
      <c r="H180" s="219">
        <f t="shared" ref="H180" si="378">SUM(H168:H179)</f>
        <v>489.48946999999993</v>
      </c>
      <c r="I180" s="219">
        <f t="shared" ref="I180:J180" si="379">SUM(I168:I179)</f>
        <v>422.733</v>
      </c>
      <c r="J180" s="252">
        <f t="shared" si="379"/>
        <v>435.10900000000004</v>
      </c>
      <c r="K180" s="251"/>
      <c r="L180" s="173"/>
      <c r="M180" s="3"/>
      <c r="N180" s="92" t="s">
        <v>14</v>
      </c>
      <c r="O180" s="106">
        <f t="shared" ref="O180" si="380">+AVERAGE(O168:O179)</f>
        <v>462.39728215938339</v>
      </c>
      <c r="P180" s="83">
        <f>+AVERAGE(P168:P179)</f>
        <v>479.60974750000008</v>
      </c>
      <c r="Q180" s="83">
        <f t="shared" ref="Q180:U180" si="381">+AVERAGE(Q168:Q179)</f>
        <v>484.16724999999997</v>
      </c>
      <c r="R180" s="83">
        <f t="shared" si="381"/>
        <v>483.77658333333329</v>
      </c>
      <c r="S180" s="83">
        <f t="shared" si="381"/>
        <v>462.0216666666667</v>
      </c>
      <c r="T180" s="83">
        <f t="shared" si="381"/>
        <v>502.7214166666667</v>
      </c>
      <c r="U180" s="83">
        <f t="shared" si="381"/>
        <v>520.10234583333329</v>
      </c>
      <c r="V180" s="83">
        <f t="shared" ref="V180" si="382">+AVERAGE(V168:V179)</f>
        <v>445.41295749999995</v>
      </c>
      <c r="W180" s="107">
        <f t="shared" ref="W180:X180" si="383">+AVERAGE(W168:W179)</f>
        <v>426.80850000000009</v>
      </c>
      <c r="X180" s="93">
        <f t="shared" si="383"/>
        <v>427.78724999999997</v>
      </c>
      <c r="Y180" s="119">
        <f>+X180/W180-1</f>
        <v>2.2931830083043891E-3</v>
      </c>
      <c r="Z180" s="173">
        <f>+POWER(X180/S180,0.2)-1</f>
        <v>-1.5279228780956E-2</v>
      </c>
    </row>
    <row r="181" spans="1:26" ht="25.5" x14ac:dyDescent="0.25">
      <c r="A181" s="95" t="s">
        <v>15</v>
      </c>
      <c r="B181" s="108">
        <f>+B180/B$324</f>
        <v>0.63940148369983818</v>
      </c>
      <c r="C181" s="84">
        <f t="shared" ref="C181:F181" si="384">+C180/C$324</f>
        <v>0.64684359938189917</v>
      </c>
      <c r="D181" s="84">
        <f t="shared" si="384"/>
        <v>0.65569450998898871</v>
      </c>
      <c r="E181" s="84">
        <f t="shared" si="384"/>
        <v>0.6598770394826966</v>
      </c>
      <c r="F181" s="84">
        <f t="shared" si="384"/>
        <v>0.6452348982000341</v>
      </c>
      <c r="G181" s="84">
        <f t="shared" ref="G181" si="385">+G180/G$324</f>
        <v>0.65341498237030549</v>
      </c>
      <c r="H181" s="229">
        <f t="shared" ref="H181" si="386">+H180/H$324</f>
        <v>0.65184173554764535</v>
      </c>
      <c r="I181" s="84">
        <f t="shared" ref="I181:J181" si="387">+I180/I$324</f>
        <v>0.66334054629134176</v>
      </c>
      <c r="J181" s="109">
        <f t="shared" si="387"/>
        <v>0.66946540807926957</v>
      </c>
      <c r="K181" s="96"/>
      <c r="L181" s="114"/>
      <c r="M181" s="3"/>
      <c r="N181" s="95" t="s">
        <v>15</v>
      </c>
      <c r="O181" s="108">
        <f>+O180/O$324</f>
        <v>0.62766809988733463</v>
      </c>
      <c r="P181" s="84">
        <f t="shared" ref="P181" si="388">+P180/P$324</f>
        <v>0.64352171834446459</v>
      </c>
      <c r="Q181" s="84">
        <f t="shared" ref="Q181" si="389">+Q180/Q$324</f>
        <v>0.65445842222767914</v>
      </c>
      <c r="R181" s="84">
        <f t="shared" ref="R181" si="390">+R180/R$324</f>
        <v>0.65623355973748465</v>
      </c>
      <c r="S181" s="84">
        <f t="shared" ref="S181:V181" si="391">+S180/S$324</f>
        <v>0.65170181526412962</v>
      </c>
      <c r="T181" s="84">
        <f t="shared" si="391"/>
        <v>0.65277700830425445</v>
      </c>
      <c r="U181" s="84">
        <f t="shared" si="391"/>
        <v>0.65302846706621898</v>
      </c>
      <c r="V181" s="84">
        <f t="shared" si="391"/>
        <v>0.65240503765854829</v>
      </c>
      <c r="W181" s="109">
        <f t="shared" ref="W181:X181" si="392">+W180/W$324</f>
        <v>0.67127288188107848</v>
      </c>
      <c r="X181" s="96">
        <f t="shared" si="392"/>
        <v>0.66512236447319784</v>
      </c>
      <c r="Y181" s="118"/>
      <c r="Z181" s="114"/>
    </row>
    <row r="182" spans="1:26" ht="26.25" thickBot="1" x14ac:dyDescent="0.3">
      <c r="A182" s="98" t="s">
        <v>12</v>
      </c>
      <c r="B182" s="110"/>
      <c r="C182" s="85">
        <f>+C180/B180-1</f>
        <v>-9.1087243462028011E-3</v>
      </c>
      <c r="D182" s="85">
        <f t="shared" ref="D182" si="393">+D180/C180-1</f>
        <v>1.1452968567615462E-2</v>
      </c>
      <c r="E182" s="85">
        <f t="shared" ref="E182" si="394">+E180/D180-1</f>
        <v>-1.3738917142520513E-2</v>
      </c>
      <c r="F182" s="85">
        <f t="shared" ref="F182:J182" si="395">+F180/E180-1</f>
        <v>-3.4654856419096047E-2</v>
      </c>
      <c r="G182" s="85">
        <f t="shared" si="395"/>
        <v>0.16218382614891347</v>
      </c>
      <c r="H182" s="85">
        <f t="shared" si="395"/>
        <v>-8.5081802362203418E-2</v>
      </c>
      <c r="I182" s="85">
        <f t="shared" si="395"/>
        <v>-0.13637978770002945</v>
      </c>
      <c r="J182" s="85">
        <f t="shared" si="395"/>
        <v>2.9276162495002866E-2</v>
      </c>
      <c r="K182" s="100"/>
      <c r="L182" s="115"/>
      <c r="M182" s="2"/>
      <c r="N182" s="98" t="s">
        <v>12</v>
      </c>
      <c r="O182" s="110"/>
      <c r="P182" s="85">
        <f>+P180/O180-1</f>
        <v>3.7224408543741649E-2</v>
      </c>
      <c r="Q182" s="85">
        <f t="shared" ref="Q182" si="396">+Q180/P180-1</f>
        <v>9.5025226733946866E-3</v>
      </c>
      <c r="R182" s="85">
        <f t="shared" ref="R182" si="397">+R180/Q180-1</f>
        <v>-8.0688370943449161E-4</v>
      </c>
      <c r="S182" s="85">
        <f t="shared" ref="S182" si="398">+S180/R180-1</f>
        <v>-4.4968932801108585E-2</v>
      </c>
      <c r="T182" s="85">
        <f t="shared" ref="T182" si="399">+T180/S180-1</f>
        <v>8.8090565738258908E-2</v>
      </c>
      <c r="U182" s="85">
        <f t="shared" ref="U182:X182" si="400">+U180/T180-1</f>
        <v>3.4573679557780013E-2</v>
      </c>
      <c r="V182" s="85">
        <f t="shared" si="400"/>
        <v>-0.14360517488853541</v>
      </c>
      <c r="W182" s="111">
        <f t="shared" si="400"/>
        <v>-4.1769008257915075E-2</v>
      </c>
      <c r="X182" s="100">
        <f t="shared" si="400"/>
        <v>2.2931830083043891E-3</v>
      </c>
      <c r="Y182" s="99"/>
      <c r="Z182" s="115"/>
    </row>
    <row r="183" spans="1:26" ht="15.75" thickBo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6" ht="15.75" thickBot="1" x14ac:dyDescent="0.3">
      <c r="A184" s="335" t="s">
        <v>67</v>
      </c>
      <c r="B184" s="336"/>
      <c r="C184" s="336"/>
      <c r="D184" s="336"/>
      <c r="E184" s="336"/>
      <c r="F184" s="336"/>
      <c r="G184" s="336"/>
      <c r="H184" s="336"/>
      <c r="I184" s="336"/>
      <c r="J184" s="336"/>
      <c r="K184" s="336"/>
      <c r="L184" s="337"/>
      <c r="M184" s="2"/>
      <c r="N184" s="335" t="s">
        <v>68</v>
      </c>
      <c r="O184" s="336"/>
      <c r="P184" s="336"/>
      <c r="Q184" s="336"/>
      <c r="R184" s="336"/>
      <c r="S184" s="336"/>
      <c r="T184" s="336"/>
      <c r="U184" s="336"/>
      <c r="V184" s="336"/>
      <c r="W184" s="336"/>
      <c r="X184" s="336"/>
      <c r="Y184" s="336"/>
      <c r="Z184" s="337"/>
    </row>
    <row r="185" spans="1:26" ht="38.25" x14ac:dyDescent="0.25">
      <c r="A185" s="86"/>
      <c r="B185" s="102">
        <v>2016</v>
      </c>
      <c r="C185" s="82">
        <f>+B185+1</f>
        <v>2017</v>
      </c>
      <c r="D185" s="82">
        <f t="shared" ref="D185" si="401">+C185+1</f>
        <v>2018</v>
      </c>
      <c r="E185" s="82">
        <f t="shared" ref="E185" si="402">+D185+1</f>
        <v>2019</v>
      </c>
      <c r="F185" s="82">
        <f t="shared" ref="F185" si="403">+E185+1</f>
        <v>2020</v>
      </c>
      <c r="G185" s="82">
        <f t="shared" ref="G185" si="404">+F185+1</f>
        <v>2021</v>
      </c>
      <c r="H185" s="82">
        <v>2022</v>
      </c>
      <c r="I185" s="82">
        <v>2023</v>
      </c>
      <c r="J185" s="103">
        <v>2024</v>
      </c>
      <c r="K185" s="87">
        <v>2025</v>
      </c>
      <c r="L185" s="112" t="s">
        <v>16</v>
      </c>
      <c r="M185" s="2"/>
      <c r="N185" s="86"/>
      <c r="O185" s="102">
        <v>2016</v>
      </c>
      <c r="P185" s="82">
        <f>+O185+1</f>
        <v>2017</v>
      </c>
      <c r="Q185" s="82">
        <f t="shared" ref="Q185" si="405">+P185+1</f>
        <v>2018</v>
      </c>
      <c r="R185" s="82">
        <f t="shared" ref="R185" si="406">+Q185+1</f>
        <v>2019</v>
      </c>
      <c r="S185" s="82">
        <f t="shared" ref="S185" si="407">+R185+1</f>
        <v>2020</v>
      </c>
      <c r="T185" s="82">
        <f t="shared" ref="T185" si="408">+S185+1</f>
        <v>2021</v>
      </c>
      <c r="U185" s="82">
        <v>2022</v>
      </c>
      <c r="V185" s="82">
        <v>2023</v>
      </c>
      <c r="W185" s="103">
        <v>2024</v>
      </c>
      <c r="X185" s="87">
        <v>2025</v>
      </c>
      <c r="Y185" s="116" t="s">
        <v>16</v>
      </c>
      <c r="Z185" s="112" t="s">
        <v>21</v>
      </c>
    </row>
    <row r="186" spans="1:26" x14ac:dyDescent="0.25">
      <c r="A186" s="89" t="s">
        <v>10</v>
      </c>
      <c r="B186" s="217">
        <f>+'[1]6.EXPORTACION VARIETAL'!N317/1000</f>
        <v>6.1724899999999998</v>
      </c>
      <c r="C186" s="158">
        <f>+'[1]6.EXPORTACION VARIETAL'!N329/1000</f>
        <v>6.5739999999999998</v>
      </c>
      <c r="D186" s="158">
        <f>+'[1]6.EXPORTACION VARIETAL'!N341/1000</f>
        <v>5.5720000000000001</v>
      </c>
      <c r="E186" s="158">
        <f>+'[1]6.EXPORTACION VARIETAL'!N353/1000</f>
        <v>5.9589999999999996</v>
      </c>
      <c r="F186" s="158">
        <f>+'[1]6.EXPORTACION VARIETAL'!N365/1000</f>
        <v>5.52</v>
      </c>
      <c r="G186" s="158">
        <f>+'[1]6.EXPORTACION VARIETAL'!N377/1000</f>
        <v>5.0599999999999996</v>
      </c>
      <c r="H186" s="158">
        <f>+'[1]6.EXPORTACION VARIETAL'!N389/1000</f>
        <v>4.6059999999999999</v>
      </c>
      <c r="I186" s="158">
        <f>+'[1]6.EXPORTACION VARIETAL'!N401/1000</f>
        <v>5.9020000000000001</v>
      </c>
      <c r="J186" s="253">
        <f>+'[1]6.EXPORTACION VARIETAL'!N413/1000</f>
        <v>3.8319999999999999</v>
      </c>
      <c r="K186" s="254">
        <f>+'[1]6.EXPORTACION VARIETAL'!N425/1000</f>
        <v>3.6669999999999998</v>
      </c>
      <c r="L186" s="113">
        <f>+K186/J186-1</f>
        <v>-4.3058455114822536E-2</v>
      </c>
      <c r="M186" s="2"/>
      <c r="N186" s="89" t="s">
        <v>10</v>
      </c>
      <c r="O186" s="104">
        <f>+SUM('[1]6.EXPORTACION VARIETAL'!N306:N317)/1000</f>
        <v>80.509590000000017</v>
      </c>
      <c r="P186" s="6">
        <f t="shared" ref="P186:X186" si="409">+SUM(C186)+SUM(B187:B197)</f>
        <v>77.118710000000007</v>
      </c>
      <c r="Q186" s="6">
        <f t="shared" si="409"/>
        <v>76.205000000000013</v>
      </c>
      <c r="R186" s="6">
        <f t="shared" si="409"/>
        <v>71.67</v>
      </c>
      <c r="S186" s="6">
        <f t="shared" si="409"/>
        <v>66.305999999999997</v>
      </c>
      <c r="T186" s="6">
        <f t="shared" si="409"/>
        <v>69.266000000000005</v>
      </c>
      <c r="U186" s="6">
        <f t="shared" si="409"/>
        <v>77.141000000000005</v>
      </c>
      <c r="V186" s="6">
        <f t="shared" si="409"/>
        <v>80.202339999999992</v>
      </c>
      <c r="W186" s="105">
        <f t="shared" si="409"/>
        <v>61.925000000000004</v>
      </c>
      <c r="X186" s="90">
        <f t="shared" si="409"/>
        <v>61.619000000000007</v>
      </c>
      <c r="Y186" s="117">
        <f t="shared" ref="Y186:Y187" si="410">+X186/W186-1</f>
        <v>-4.9414614452967243E-3</v>
      </c>
      <c r="Z186" s="113">
        <f t="shared" ref="Z186:Z187" si="411">+POWER(X186/S186,0.2)-1</f>
        <v>-1.4555061174821082E-2</v>
      </c>
    </row>
    <row r="187" spans="1:26" x14ac:dyDescent="0.25">
      <c r="A187" s="89" t="s">
        <v>11</v>
      </c>
      <c r="B187" s="217">
        <f>+'[1]6.EXPORTACION VARIETAL'!N318/1000</f>
        <v>4.6660399999999997</v>
      </c>
      <c r="C187" s="158">
        <f>+'[1]6.EXPORTACION VARIETAL'!N330/1000</f>
        <v>4.7610000000000001</v>
      </c>
      <c r="D187" s="158">
        <f>+'[1]6.EXPORTACION VARIETAL'!N342/1000</f>
        <v>4.4870000000000001</v>
      </c>
      <c r="E187" s="158">
        <f>+'[1]6.EXPORTACION VARIETAL'!N354/1000</f>
        <v>4.7450000000000001</v>
      </c>
      <c r="F187" s="158">
        <f>+'[1]6.EXPORTACION VARIETAL'!N366/1000</f>
        <v>4.9669999999999996</v>
      </c>
      <c r="G187" s="158">
        <f>+'[1]6.EXPORTACION VARIETAL'!N378/1000</f>
        <v>5.3920000000000003</v>
      </c>
      <c r="H187" s="158">
        <f>+'[1]6.EXPORTACION VARIETAL'!N390/1000</f>
        <v>5.3520000000000003</v>
      </c>
      <c r="I187" s="158">
        <f>+'[1]6.EXPORTACION VARIETAL'!N402/1000</f>
        <v>4.6120000000000001</v>
      </c>
      <c r="J187" s="253">
        <f>+'[1]6.EXPORTACION VARIETAL'!N414/1000</f>
        <v>3.7789999999999999</v>
      </c>
      <c r="K187" s="254">
        <f>+'[1]6.EXPORTACION VARIETAL'!N426/1000</f>
        <v>4.7430000000000003</v>
      </c>
      <c r="L187" s="113">
        <f>+K187/J187-1</f>
        <v>0.25509394019581921</v>
      </c>
      <c r="M187" s="2"/>
      <c r="N187" s="89" t="s">
        <v>11</v>
      </c>
      <c r="O187" s="104">
        <f>+SUM('[1]6.EXPORTACION VARIETAL'!N307:N318)/1000</f>
        <v>79.280630000000016</v>
      </c>
      <c r="P187" s="6">
        <f t="shared" ref="P187:X187" si="412">+SUM(C186:C187)+SUM(B188:B197)</f>
        <v>77.213670000000008</v>
      </c>
      <c r="Q187" s="6">
        <f t="shared" si="412"/>
        <v>75.930999999999997</v>
      </c>
      <c r="R187" s="6">
        <f t="shared" si="412"/>
        <v>71.927999999999997</v>
      </c>
      <c r="S187" s="6">
        <f t="shared" si="412"/>
        <v>66.527999999999992</v>
      </c>
      <c r="T187" s="6">
        <f t="shared" si="412"/>
        <v>69.691000000000003</v>
      </c>
      <c r="U187" s="6">
        <f t="shared" si="412"/>
        <v>77.100999999999999</v>
      </c>
      <c r="V187" s="6">
        <f t="shared" si="412"/>
        <v>79.462339999999998</v>
      </c>
      <c r="W187" s="105">
        <f t="shared" si="412"/>
        <v>61.091999999999999</v>
      </c>
      <c r="X187" s="90">
        <f t="shared" si="412"/>
        <v>62.582999999999998</v>
      </c>
      <c r="Y187" s="117">
        <f t="shared" si="410"/>
        <v>2.4405814181889696E-2</v>
      </c>
      <c r="Z187" s="113">
        <f t="shared" si="411"/>
        <v>-1.2151415159650902E-2</v>
      </c>
    </row>
    <row r="188" spans="1:26" x14ac:dyDescent="0.25">
      <c r="A188" s="89" t="s">
        <v>0</v>
      </c>
      <c r="B188" s="217">
        <f>+'[1]6.EXPORTACION VARIETAL'!N319/1000</f>
        <v>5.8692600000000006</v>
      </c>
      <c r="C188" s="158">
        <f>+'[1]6.EXPORTACION VARIETAL'!N331/1000</f>
        <v>6.9130000000000003</v>
      </c>
      <c r="D188" s="158">
        <f>+'[1]6.EXPORTACION VARIETAL'!N343/1000</f>
        <v>5.4320000000000004</v>
      </c>
      <c r="E188" s="158">
        <f>+'[1]6.EXPORTACION VARIETAL'!N355/1000</f>
        <v>4.8550000000000004</v>
      </c>
      <c r="F188" s="158">
        <f>+'[1]6.EXPORTACION VARIETAL'!N367/1000</f>
        <v>5.7210000000000001</v>
      </c>
      <c r="G188" s="158">
        <f>+'[1]6.EXPORTACION VARIETAL'!N379/1000</f>
        <v>7.3209999999999997</v>
      </c>
      <c r="H188" s="158">
        <f>+'[1]6.EXPORTACION VARIETAL'!N391/1000</f>
        <v>6.8286999999999995</v>
      </c>
      <c r="I188" s="158">
        <f>+'[1]6.EXPORTACION VARIETAL'!N403/1000</f>
        <v>4.931</v>
      </c>
      <c r="J188" s="253">
        <f>+'[1]6.EXPORTACION VARIETAL'!N415/1000</f>
        <v>3.8849999999999998</v>
      </c>
      <c r="K188" s="254">
        <f>+'[1]6.EXPORTACION VARIETAL'!N427/1000</f>
        <v>5.7409999999999997</v>
      </c>
      <c r="L188" s="113">
        <f>+K188/J188-1</f>
        <v>0.47773487773487777</v>
      </c>
      <c r="M188" s="2"/>
      <c r="N188" s="89" t="s">
        <v>0</v>
      </c>
      <c r="O188" s="104">
        <f>+SUM('[1]6.EXPORTACION VARIETAL'!N308:N319)/1000</f>
        <v>76.416890000000009</v>
      </c>
      <c r="P188" s="6">
        <f t="shared" ref="P188:W188" si="413">+SUM(C186:C188)+SUM(B189:B197)</f>
        <v>78.257410000000007</v>
      </c>
      <c r="Q188" s="6">
        <f t="shared" si="413"/>
        <v>74.45</v>
      </c>
      <c r="R188" s="6">
        <f t="shared" si="413"/>
        <v>71.350999999999999</v>
      </c>
      <c r="S188" s="6">
        <f t="shared" si="413"/>
        <v>67.394000000000005</v>
      </c>
      <c r="T188" s="6">
        <f t="shared" si="413"/>
        <v>71.290999999999997</v>
      </c>
      <c r="U188" s="6">
        <f t="shared" si="413"/>
        <v>76.608699999999999</v>
      </c>
      <c r="V188" s="6">
        <f t="shared" si="413"/>
        <v>77.564639999999997</v>
      </c>
      <c r="W188" s="105">
        <f t="shared" si="413"/>
        <v>60.046000000000006</v>
      </c>
      <c r="X188" s="90">
        <f t="shared" ref="X188" si="414">+SUM(K186:K188)+SUM(J189:J197)</f>
        <v>64.439000000000007</v>
      </c>
      <c r="Y188" s="117">
        <f>+X188/W188-1</f>
        <v>7.3160576891050155E-2</v>
      </c>
      <c r="Z188" s="113">
        <f>+POWER(X188/S188,0.2)-1</f>
        <v>-8.9273035289930691E-3</v>
      </c>
    </row>
    <row r="189" spans="1:26" x14ac:dyDescent="0.25">
      <c r="A189" s="89" t="s">
        <v>1</v>
      </c>
      <c r="B189" s="217">
        <f>+'[1]6.EXPORTACION VARIETAL'!N320/1000</f>
        <v>7.0989499999999994</v>
      </c>
      <c r="C189" s="158">
        <f>+'[1]6.EXPORTACION VARIETAL'!N332/1000</f>
        <v>6.0209999999999999</v>
      </c>
      <c r="D189" s="158">
        <f>+'[1]6.EXPORTACION VARIETAL'!N344/1000</f>
        <v>5.5170000000000003</v>
      </c>
      <c r="E189" s="158">
        <f>+'[1]6.EXPORTACION VARIETAL'!N356/1000</f>
        <v>5.8129999999999997</v>
      </c>
      <c r="F189" s="158">
        <f>+'[1]6.EXPORTACION VARIETAL'!N368/1000</f>
        <v>6.3120000000000003</v>
      </c>
      <c r="G189" s="158">
        <f>+'[1]6.EXPORTACION VARIETAL'!N380/1000</f>
        <v>6.5910000000000002</v>
      </c>
      <c r="H189" s="158">
        <f>+'[1]6.EXPORTACION VARIETAL'!N392/1000</f>
        <v>7.3493000000000004</v>
      </c>
      <c r="I189" s="158">
        <f>+'[1]6.EXPORTACION VARIETAL'!N404/1000</f>
        <v>4.3289999999999997</v>
      </c>
      <c r="J189" s="253">
        <f>+'[1]6.EXPORTACION VARIETAL'!N416/1000</f>
        <v>6.1529999999999996</v>
      </c>
      <c r="K189" s="254">
        <f>+'[1]6.EXPORTACION VARIETAL'!N428/1000</f>
        <v>5.1449999999999996</v>
      </c>
      <c r="L189" s="113">
        <f>+K189/J189-1</f>
        <v>-0.16382252559726962</v>
      </c>
      <c r="M189" s="2"/>
      <c r="N189" s="89" t="s">
        <v>1</v>
      </c>
      <c r="O189" s="104">
        <f>+SUM('[1]6.EXPORTACION VARIETAL'!N309:N320)/1000</f>
        <v>74.853840000000005</v>
      </c>
      <c r="P189" s="6">
        <f t="shared" ref="P189:W189" si="415">+SUM(C186:C189)+SUM(B190:B197)</f>
        <v>77.179460000000006</v>
      </c>
      <c r="Q189" s="6">
        <f t="shared" si="415"/>
        <v>73.945999999999998</v>
      </c>
      <c r="R189" s="6">
        <f t="shared" si="415"/>
        <v>71.646999999999991</v>
      </c>
      <c r="S189" s="6">
        <f t="shared" si="415"/>
        <v>67.893000000000001</v>
      </c>
      <c r="T189" s="6">
        <f t="shared" si="415"/>
        <v>71.570000000000007</v>
      </c>
      <c r="U189" s="6">
        <f t="shared" si="415"/>
        <v>77.367000000000004</v>
      </c>
      <c r="V189" s="6">
        <f t="shared" si="415"/>
        <v>74.544340000000005</v>
      </c>
      <c r="W189" s="105">
        <f t="shared" si="415"/>
        <v>61.870000000000005</v>
      </c>
      <c r="X189" s="90">
        <f t="shared" ref="X189" si="416">+SUM(K186:K189)+SUM(J190:J197)</f>
        <v>63.430999999999997</v>
      </c>
      <c r="Y189" s="117">
        <f>+X189/W189-1</f>
        <v>2.5230321642152775E-2</v>
      </c>
      <c r="Z189" s="113">
        <f>+POWER(X189/S189,0.2)-1</f>
        <v>-1.3504038315736433E-2</v>
      </c>
    </row>
    <row r="190" spans="1:26" x14ac:dyDescent="0.25">
      <c r="A190" s="89" t="s">
        <v>2</v>
      </c>
      <c r="B190" s="217">
        <f>+'[1]6.EXPORTACION VARIETAL'!N321/1000</f>
        <v>7.0147200000000005</v>
      </c>
      <c r="C190" s="158">
        <f>+'[1]6.EXPORTACION VARIETAL'!N333/1000</f>
        <v>6.6189999999999998</v>
      </c>
      <c r="D190" s="158">
        <f>+'[1]6.EXPORTACION VARIETAL'!N345/1000</f>
        <v>6.0469999999999997</v>
      </c>
      <c r="E190" s="158">
        <f>+'[1]6.EXPORTACION VARIETAL'!N357/1000</f>
        <v>6.266</v>
      </c>
      <c r="F190" s="158">
        <f>+'[1]6.EXPORTACION VARIETAL'!N369/1000</f>
        <v>4.7380000000000004</v>
      </c>
      <c r="G190" s="158">
        <f>+'[1]6.EXPORTACION VARIETAL'!N381/1000</f>
        <v>4.351</v>
      </c>
      <c r="H190" s="158">
        <f>+'[1]6.EXPORTACION VARIETAL'!N393/1000</f>
        <v>6.7098599999999999</v>
      </c>
      <c r="I190" s="158">
        <f>+'[1]6.EXPORTACION VARIETAL'!N405/1000</f>
        <v>5.4379999999999997</v>
      </c>
      <c r="J190" s="253">
        <f>+'[1]6.EXPORTACION VARIETAL'!N417/1000</f>
        <v>5.5960000000000001</v>
      </c>
      <c r="K190" s="254"/>
      <c r="L190" s="113"/>
      <c r="M190" s="2"/>
      <c r="N190" s="89" t="s">
        <v>2</v>
      </c>
      <c r="O190" s="104">
        <f>+SUM('[1]6.EXPORTACION VARIETAL'!N310:N321)/1000</f>
        <v>76.328833023600012</v>
      </c>
      <c r="P190" s="6">
        <f t="shared" ref="P190:W190" si="417">+SUM(C186:C190)+SUM(B191:B197)</f>
        <v>76.783739999999995</v>
      </c>
      <c r="Q190" s="6">
        <f t="shared" si="417"/>
        <v>73.373999999999995</v>
      </c>
      <c r="R190" s="6">
        <f t="shared" si="417"/>
        <v>71.866</v>
      </c>
      <c r="S190" s="6">
        <f t="shared" si="417"/>
        <v>66.364999999999995</v>
      </c>
      <c r="T190" s="6">
        <f t="shared" si="417"/>
        <v>71.183000000000007</v>
      </c>
      <c r="U190" s="6">
        <f t="shared" si="417"/>
        <v>79.725859999999997</v>
      </c>
      <c r="V190" s="6">
        <f t="shared" si="417"/>
        <v>73.272480000000002</v>
      </c>
      <c r="W190" s="105">
        <f t="shared" si="417"/>
        <v>62.027999999999999</v>
      </c>
      <c r="X190" s="90"/>
      <c r="Y190" s="117"/>
      <c r="Z190" s="113"/>
    </row>
    <row r="191" spans="1:26" x14ac:dyDescent="0.25">
      <c r="A191" s="89" t="s">
        <v>3</v>
      </c>
      <c r="B191" s="217">
        <f>+'[1]6.EXPORTACION VARIETAL'!N322/1000</f>
        <v>5.4288999999999996</v>
      </c>
      <c r="C191" s="158">
        <f>+'[1]6.EXPORTACION VARIETAL'!N334/1000</f>
        <v>7.0720000000000001</v>
      </c>
      <c r="D191" s="158">
        <f>+'[1]6.EXPORTACION VARIETAL'!N346/1000</f>
        <v>5.4379999999999997</v>
      </c>
      <c r="E191" s="158">
        <f>+'[1]6.EXPORTACION VARIETAL'!N358/1000</f>
        <v>4.7640000000000002</v>
      </c>
      <c r="F191" s="158">
        <f>+'[1]6.EXPORTACION VARIETAL'!N370/1000</f>
        <v>6.0359999999999996</v>
      </c>
      <c r="G191" s="158">
        <f>+'[1]6.EXPORTACION VARIETAL'!N382/1000</f>
        <v>7.4809999999999999</v>
      </c>
      <c r="H191" s="158">
        <f>+'[1]6.EXPORTACION VARIETAL'!N394/1000</f>
        <v>7.6912399999999996</v>
      </c>
      <c r="I191" s="158">
        <f>+'[1]6.EXPORTACION VARIETAL'!N406/1000</f>
        <v>4.8730000000000002</v>
      </c>
      <c r="J191" s="253">
        <f>+'[1]6.EXPORTACION VARIETAL'!N418/1000</f>
        <v>3.7469999999999999</v>
      </c>
      <c r="K191" s="254"/>
      <c r="L191" s="113"/>
      <c r="M191" s="2"/>
      <c r="N191" s="89" t="s">
        <v>3</v>
      </c>
      <c r="O191" s="104">
        <f>+SUM('[1]6.EXPORTACION VARIETAL'!N311:N322)/1000</f>
        <v>73.889463023600015</v>
      </c>
      <c r="P191" s="6">
        <f t="shared" ref="P191:W191" si="418">+SUM(C186:C191)+SUM(B192:B197)</f>
        <v>78.426839999999999</v>
      </c>
      <c r="Q191" s="6">
        <f t="shared" si="418"/>
        <v>71.739999999999995</v>
      </c>
      <c r="R191" s="6">
        <f t="shared" si="418"/>
        <v>71.192000000000007</v>
      </c>
      <c r="S191" s="6">
        <f t="shared" si="418"/>
        <v>67.637</v>
      </c>
      <c r="T191" s="6">
        <f t="shared" si="418"/>
        <v>72.627999999999986</v>
      </c>
      <c r="U191" s="6">
        <f t="shared" si="418"/>
        <v>79.936099999999996</v>
      </c>
      <c r="V191" s="6">
        <f t="shared" si="418"/>
        <v>70.454239999999999</v>
      </c>
      <c r="W191" s="105">
        <f t="shared" si="418"/>
        <v>60.902000000000001</v>
      </c>
      <c r="X191" s="90"/>
      <c r="Y191" s="117"/>
      <c r="Z191" s="113"/>
    </row>
    <row r="192" spans="1:26" x14ac:dyDescent="0.25">
      <c r="A192" s="89" t="s">
        <v>4</v>
      </c>
      <c r="B192" s="217">
        <f>+'[1]6.EXPORTACION VARIETAL'!N323/1000</f>
        <v>4.9808199999999996</v>
      </c>
      <c r="C192" s="158">
        <f>+'[1]6.EXPORTACION VARIETAL'!N335/1000</f>
        <v>6.8760000000000003</v>
      </c>
      <c r="D192" s="158">
        <f>+'[1]6.EXPORTACION VARIETAL'!N347/1000</f>
        <v>7.6980000000000004</v>
      </c>
      <c r="E192" s="158">
        <f>+'[1]6.EXPORTACION VARIETAL'!N359/1000</f>
        <v>6.9630000000000001</v>
      </c>
      <c r="F192" s="158">
        <f>+'[1]6.EXPORTACION VARIETAL'!N371/1000</f>
        <v>6.0880000000000001</v>
      </c>
      <c r="G192" s="158">
        <f>+'[1]6.EXPORTACION VARIETAL'!N383/1000</f>
        <v>7.36</v>
      </c>
      <c r="H192" s="158">
        <f>+'[1]6.EXPORTACION VARIETAL'!N395/1000</f>
        <v>6.7914399999999997</v>
      </c>
      <c r="I192" s="158">
        <f>+'[1]6.EXPORTACION VARIETAL'!N407/1000</f>
        <v>7.2789999999999999</v>
      </c>
      <c r="J192" s="253">
        <f>+'[1]6.EXPORTACION VARIETAL'!N419/1000</f>
        <v>7.6440000000000001</v>
      </c>
      <c r="K192" s="254"/>
      <c r="L192" s="113"/>
      <c r="M192" s="2"/>
      <c r="N192" s="89" t="s">
        <v>4</v>
      </c>
      <c r="O192" s="104">
        <f>+SUM('[1]6.EXPORTACION VARIETAL'!N312:N323)/1000</f>
        <v>73.282403023600025</v>
      </c>
      <c r="P192" s="6">
        <f t="shared" ref="P192:W192" si="419">+SUM(C186:C192)+SUM(B193:B197)</f>
        <v>80.322020000000009</v>
      </c>
      <c r="Q192" s="6">
        <f t="shared" si="419"/>
        <v>72.562000000000012</v>
      </c>
      <c r="R192" s="6">
        <f t="shared" si="419"/>
        <v>70.456999999999994</v>
      </c>
      <c r="S192" s="6">
        <f t="shared" si="419"/>
        <v>66.762</v>
      </c>
      <c r="T192" s="6">
        <f t="shared" si="419"/>
        <v>73.900000000000006</v>
      </c>
      <c r="U192" s="6">
        <f t="shared" si="419"/>
        <v>79.367539999999991</v>
      </c>
      <c r="V192" s="6">
        <f t="shared" si="419"/>
        <v>70.941800000000001</v>
      </c>
      <c r="W192" s="105">
        <f t="shared" si="419"/>
        <v>61.266999999999996</v>
      </c>
      <c r="X192" s="90"/>
      <c r="Y192" s="117"/>
      <c r="Z192" s="113"/>
    </row>
    <row r="193" spans="1:26" x14ac:dyDescent="0.25">
      <c r="A193" s="89" t="s">
        <v>5</v>
      </c>
      <c r="B193" s="217">
        <f>+'[1]6.EXPORTACION VARIETAL'!N324/1000</f>
        <v>9.7006800000000002</v>
      </c>
      <c r="C193" s="158">
        <f>+'[1]6.EXPORTACION VARIETAL'!N336/1000</f>
        <v>8.4489999999999998</v>
      </c>
      <c r="D193" s="158">
        <f>+'[1]6.EXPORTACION VARIETAL'!N348/1000</f>
        <v>8.5920000000000005</v>
      </c>
      <c r="E193" s="158">
        <f>+'[1]6.EXPORTACION VARIETAL'!N360/1000</f>
        <v>6.9720000000000004</v>
      </c>
      <c r="F193" s="158">
        <f>+'[1]6.EXPORTACION VARIETAL'!N372/1000</f>
        <v>6.3049999999999997</v>
      </c>
      <c r="G193" s="158">
        <f>+'[1]6.EXPORTACION VARIETAL'!N384/1000</f>
        <v>7.9610000000000003</v>
      </c>
      <c r="H193" s="158">
        <f>+'[1]6.EXPORTACION VARIETAL'!N396/1000</f>
        <v>8.8866399999999999</v>
      </c>
      <c r="I193" s="158">
        <f>+'[1]6.EXPORTACION VARIETAL'!N408/1000</f>
        <v>7.367</v>
      </c>
      <c r="J193" s="253">
        <f>+'[1]6.EXPORTACION VARIETAL'!N420/1000</f>
        <v>6.327</v>
      </c>
      <c r="K193" s="254"/>
      <c r="L193" s="113"/>
      <c r="M193" s="2"/>
      <c r="N193" s="89" t="s">
        <v>5</v>
      </c>
      <c r="O193" s="104">
        <f>+SUM('[1]6.EXPORTACION VARIETAL'!N313:N324)/1000</f>
        <v>75.45108302360002</v>
      </c>
      <c r="P193" s="6">
        <f t="shared" ref="P193:W193" si="420">+SUM(C186:C193)+SUM(B194:B197)</f>
        <v>79.070339999999987</v>
      </c>
      <c r="Q193" s="6">
        <f t="shared" si="420"/>
        <v>72.704999999999998</v>
      </c>
      <c r="R193" s="6">
        <f t="shared" si="420"/>
        <v>68.837000000000003</v>
      </c>
      <c r="S193" s="6">
        <f t="shared" si="420"/>
        <v>66.094999999999999</v>
      </c>
      <c r="T193" s="6">
        <f t="shared" si="420"/>
        <v>75.555999999999997</v>
      </c>
      <c r="U193" s="6">
        <f t="shared" si="420"/>
        <v>80.293179999999992</v>
      </c>
      <c r="V193" s="6">
        <f t="shared" si="420"/>
        <v>69.422160000000005</v>
      </c>
      <c r="W193" s="105">
        <f t="shared" si="420"/>
        <v>60.22699999999999</v>
      </c>
      <c r="X193" s="105"/>
      <c r="Y193" s="117"/>
      <c r="Z193" s="113"/>
    </row>
    <row r="194" spans="1:26" x14ac:dyDescent="0.25">
      <c r="A194" s="89" t="s">
        <v>6</v>
      </c>
      <c r="B194" s="217">
        <f>+'[1]6.EXPORTACION VARIETAL'!N325/1000</f>
        <v>7.47966</v>
      </c>
      <c r="C194" s="158">
        <f>+'[1]6.EXPORTACION VARIETAL'!N337/1000</f>
        <v>6.0570000000000004</v>
      </c>
      <c r="D194" s="158">
        <f>+'[1]6.EXPORTACION VARIETAL'!N349/1000</f>
        <v>5.7119999999999997</v>
      </c>
      <c r="E194" s="158">
        <f>+'[1]6.EXPORTACION VARIETAL'!N361/1000</f>
        <v>4.923</v>
      </c>
      <c r="F194" s="158">
        <f>+'[1]6.EXPORTACION VARIETAL'!N373/1000</f>
        <v>7.7080000000000002</v>
      </c>
      <c r="G194" s="158">
        <f>+'[1]6.EXPORTACION VARIETAL'!N385/1000</f>
        <v>7.915</v>
      </c>
      <c r="H194" s="158">
        <f>+'[1]6.EXPORTACION VARIETAL'!N397/1000</f>
        <v>6.4372299999999996</v>
      </c>
      <c r="I194" s="158">
        <f>+'[1]6.EXPORTACION VARIETAL'!N409/1000</f>
        <v>5.9080000000000004</v>
      </c>
      <c r="J194" s="253">
        <f>+'[1]6.EXPORTACION VARIETAL'!N421/1000</f>
        <v>5.7370000000000001</v>
      </c>
      <c r="K194" s="254"/>
      <c r="L194" s="113"/>
      <c r="M194" s="2"/>
      <c r="N194" s="89" t="s">
        <v>6</v>
      </c>
      <c r="O194" s="104">
        <f>+SUM('[1]6.EXPORTACION VARIETAL'!N314:N325)/1000</f>
        <v>76.798893023600016</v>
      </c>
      <c r="P194" s="6">
        <f t="shared" ref="P194:W194" si="421">+SUM(C186:C194)+SUM(B195:B197)</f>
        <v>77.647679999999994</v>
      </c>
      <c r="Q194" s="6">
        <f t="shared" si="421"/>
        <v>72.360000000000014</v>
      </c>
      <c r="R194" s="6">
        <f t="shared" si="421"/>
        <v>68.048000000000002</v>
      </c>
      <c r="S194" s="6">
        <f t="shared" si="421"/>
        <v>68.88</v>
      </c>
      <c r="T194" s="6">
        <f t="shared" si="421"/>
        <v>75.762999999999991</v>
      </c>
      <c r="U194" s="6">
        <f t="shared" si="421"/>
        <v>78.81541</v>
      </c>
      <c r="V194" s="6">
        <f t="shared" si="421"/>
        <v>68.892930000000007</v>
      </c>
      <c r="W194" s="105">
        <f t="shared" si="421"/>
        <v>60.055999999999997</v>
      </c>
      <c r="X194" s="105"/>
      <c r="Y194" s="117"/>
      <c r="Z194" s="113"/>
    </row>
    <row r="195" spans="1:26" x14ac:dyDescent="0.25">
      <c r="A195" s="89" t="s">
        <v>7</v>
      </c>
      <c r="B195" s="217">
        <f>+'[1]6.EXPORTACION VARIETAL'!N326/1000</f>
        <v>6.6316800000000002</v>
      </c>
      <c r="C195" s="158">
        <f>+'[1]6.EXPORTACION VARIETAL'!N338/1000</f>
        <v>6.5030000000000001</v>
      </c>
      <c r="D195" s="158">
        <f>+'[1]6.EXPORTACION VARIETAL'!N350/1000</f>
        <v>6.2450000000000001</v>
      </c>
      <c r="E195" s="158">
        <f>+'[1]6.EXPORTACION VARIETAL'!N362/1000</f>
        <v>5.7809999999999997</v>
      </c>
      <c r="F195" s="158">
        <f>+'[1]6.EXPORTACION VARIETAL'!N374/1000</f>
        <v>5.8129999999999997</v>
      </c>
      <c r="G195" s="158">
        <f>+'[1]6.EXPORTACION VARIETAL'!N386/1000</f>
        <v>5.5389999999999997</v>
      </c>
      <c r="H195" s="158">
        <f>+'[1]6.EXPORTACION VARIETAL'!N398/1000</f>
        <v>7.0619300000000003</v>
      </c>
      <c r="I195" s="158">
        <f>+'[1]6.EXPORTACION VARIETAL'!N410/1000</f>
        <v>4.774</v>
      </c>
      <c r="J195" s="253">
        <f>+'[1]6.EXPORTACION VARIETAL'!N422/1000</f>
        <v>5.9749999999999996</v>
      </c>
      <c r="K195" s="254"/>
      <c r="L195" s="113"/>
      <c r="M195" s="2"/>
      <c r="N195" s="89" t="s">
        <v>7</v>
      </c>
      <c r="O195" s="104">
        <f>+SUM('[1]6.EXPORTACION VARIETAL'!N315:N326)/1000</f>
        <v>76.37170302360002</v>
      </c>
      <c r="P195" s="6">
        <f t="shared" ref="P195:W195" si="422">+SUM(C186:C195)+SUM(B196:B197)</f>
        <v>77.519000000000005</v>
      </c>
      <c r="Q195" s="6">
        <f t="shared" si="422"/>
        <v>72.102000000000004</v>
      </c>
      <c r="R195" s="6">
        <f t="shared" si="422"/>
        <v>67.584000000000003</v>
      </c>
      <c r="S195" s="6">
        <f t="shared" si="422"/>
        <v>68.912000000000006</v>
      </c>
      <c r="T195" s="6">
        <f t="shared" si="422"/>
        <v>75.48899999999999</v>
      </c>
      <c r="U195" s="6">
        <f t="shared" si="422"/>
        <v>80.338339999999988</v>
      </c>
      <c r="V195" s="6">
        <f t="shared" si="422"/>
        <v>66.605000000000004</v>
      </c>
      <c r="W195" s="105">
        <f t="shared" si="422"/>
        <v>61.256999999999998</v>
      </c>
      <c r="X195" s="90"/>
      <c r="Y195" s="117"/>
      <c r="Z195" s="113"/>
    </row>
    <row r="196" spans="1:26" x14ac:dyDescent="0.25">
      <c r="A196" s="89" t="s">
        <v>8</v>
      </c>
      <c r="B196" s="217">
        <f>+'[1]6.EXPORTACION VARIETAL'!N327/1000</f>
        <v>5.6139999999999999</v>
      </c>
      <c r="C196" s="158">
        <f>+'[1]6.EXPORTACION VARIETAL'!N339/1000</f>
        <v>5.5990000000000002</v>
      </c>
      <c r="D196" s="158">
        <f>+'[1]6.EXPORTACION VARIETAL'!N351/1000</f>
        <v>5.3390000000000004</v>
      </c>
      <c r="E196" s="158">
        <f>+'[1]6.EXPORTACION VARIETAL'!N363/1000</f>
        <v>4.8070000000000004</v>
      </c>
      <c r="F196" s="158">
        <f>+'[1]6.EXPORTACION VARIETAL'!N375/1000</f>
        <v>5.86</v>
      </c>
      <c r="G196" s="158">
        <f>+'[1]6.EXPORTACION VARIETAL'!N387/1000</f>
        <v>6.6710000000000003</v>
      </c>
      <c r="H196" s="158">
        <f>+'[1]6.EXPORTACION VARIETAL'!N399/1000</f>
        <v>5.4660000000000002</v>
      </c>
      <c r="I196" s="158">
        <f>+'[1]6.EXPORTACION VARIETAL'!N411/1000</f>
        <v>3.9870000000000001</v>
      </c>
      <c r="J196" s="253">
        <f>+'[1]6.EXPORTACION VARIETAL'!N423/1000</f>
        <v>4.0960000000000001</v>
      </c>
      <c r="K196" s="254"/>
      <c r="L196" s="113"/>
      <c r="M196" s="2"/>
      <c r="N196" s="89" t="s">
        <v>8</v>
      </c>
      <c r="O196" s="104">
        <f>+SUM('[1]6.EXPORTACION VARIETAL'!N316:N327)/1000</f>
        <v>76.279483023600008</v>
      </c>
      <c r="P196" s="6">
        <f t="shared" ref="P196:W196" si="423">+SUM(C186:C196)+SUM(B197)</f>
        <v>77.504000000000005</v>
      </c>
      <c r="Q196" s="6">
        <f t="shared" si="423"/>
        <v>71.842000000000013</v>
      </c>
      <c r="R196" s="6">
        <f t="shared" si="423"/>
        <v>67.052000000000007</v>
      </c>
      <c r="S196" s="6">
        <f t="shared" si="423"/>
        <v>69.965000000000003</v>
      </c>
      <c r="T196" s="6">
        <f t="shared" si="423"/>
        <v>76.3</v>
      </c>
      <c r="U196" s="6">
        <f t="shared" si="423"/>
        <v>79.13333999999999</v>
      </c>
      <c r="V196" s="6">
        <f t="shared" si="423"/>
        <v>65.126000000000005</v>
      </c>
      <c r="W196" s="105">
        <f t="shared" si="423"/>
        <v>61.366</v>
      </c>
      <c r="X196" s="90"/>
      <c r="Y196" s="117"/>
      <c r="Z196" s="113"/>
    </row>
    <row r="197" spans="1:26" x14ac:dyDescent="0.25">
      <c r="A197" s="89" t="s">
        <v>9</v>
      </c>
      <c r="B197" s="217">
        <f>+'[1]6.EXPORTACION VARIETAL'!N328/1000</f>
        <v>6.06</v>
      </c>
      <c r="C197" s="158">
        <f>+'[1]6.EXPORTACION VARIETAL'!N340/1000</f>
        <v>5.7629999999999999</v>
      </c>
      <c r="D197" s="158">
        <f>+'[1]6.EXPORTACION VARIETAL'!N352/1000</f>
        <v>5.2039999999999997</v>
      </c>
      <c r="E197" s="158">
        <f>+'[1]6.EXPORTACION VARIETAL'!N364/1000</f>
        <v>4.8970000000000002</v>
      </c>
      <c r="F197" s="158">
        <f>+'[1]6.EXPORTACION VARIETAL'!N376/1000</f>
        <v>4.6580000000000004</v>
      </c>
      <c r="G197" s="158">
        <f>+'[1]6.EXPORTACION VARIETAL'!N388/1000</f>
        <v>5.9530000000000003</v>
      </c>
      <c r="H197" s="158">
        <f>+'[1]6.EXPORTACION VARIETAL'!N400/1000</f>
        <v>5.726</v>
      </c>
      <c r="I197" s="158">
        <f>+'[1]6.EXPORTACION VARIETAL'!N412/1000</f>
        <v>4.5949999999999998</v>
      </c>
      <c r="J197" s="253">
        <f>+'[1]6.EXPORTACION VARIETAL'!N424/1000</f>
        <v>5.0129999999999999</v>
      </c>
      <c r="K197" s="254"/>
      <c r="L197" s="113"/>
      <c r="M197" s="2"/>
      <c r="N197" s="89" t="s">
        <v>9</v>
      </c>
      <c r="O197" s="104">
        <f>+SUM('[1]6.EXPORTACION VARIETAL'!N317:N328)/1000</f>
        <v>76.717200000000005</v>
      </c>
      <c r="P197" s="6">
        <f t="shared" ref="P197:W197" si="424">+SUM(C186:C197)</f>
        <v>77.207000000000008</v>
      </c>
      <c r="Q197" s="6">
        <f t="shared" si="424"/>
        <v>71.283000000000001</v>
      </c>
      <c r="R197" s="6">
        <f t="shared" si="424"/>
        <v>66.745000000000005</v>
      </c>
      <c r="S197" s="6">
        <f t="shared" si="424"/>
        <v>69.725999999999999</v>
      </c>
      <c r="T197" s="6">
        <f t="shared" si="424"/>
        <v>77.594999999999999</v>
      </c>
      <c r="U197" s="6">
        <f t="shared" si="424"/>
        <v>78.906339999999986</v>
      </c>
      <c r="V197" s="6">
        <f t="shared" si="424"/>
        <v>63.995000000000005</v>
      </c>
      <c r="W197" s="105">
        <f t="shared" si="424"/>
        <v>61.783999999999999</v>
      </c>
      <c r="X197" s="90"/>
      <c r="Y197" s="117"/>
      <c r="Z197" s="113"/>
    </row>
    <row r="198" spans="1:26" ht="25.5" x14ac:dyDescent="0.25">
      <c r="A198" s="92" t="s">
        <v>13</v>
      </c>
      <c r="B198" s="218">
        <f>SUM(B186:B197)</f>
        <v>76.717200000000005</v>
      </c>
      <c r="C198" s="219">
        <f>SUM(C186:C197)</f>
        <v>77.207000000000008</v>
      </c>
      <c r="D198" s="219">
        <f>SUM(D186:D197)</f>
        <v>71.283000000000001</v>
      </c>
      <c r="E198" s="219">
        <f>SUM(E186:E197)</f>
        <v>66.745000000000005</v>
      </c>
      <c r="F198" s="219">
        <f>SUM(F186:F197)</f>
        <v>69.725999999999999</v>
      </c>
      <c r="G198" s="219">
        <f t="shared" ref="G198:I198" si="425">SUM(G186:G197)</f>
        <v>77.594999999999999</v>
      </c>
      <c r="H198" s="219">
        <f t="shared" si="425"/>
        <v>78.906339999999986</v>
      </c>
      <c r="I198" s="219">
        <f t="shared" si="425"/>
        <v>63.995000000000005</v>
      </c>
      <c r="J198" s="252">
        <f t="shared" ref="J198" si="426">SUM(J186:J197)</f>
        <v>61.783999999999999</v>
      </c>
      <c r="K198" s="251"/>
      <c r="L198" s="173"/>
      <c r="M198" s="3"/>
      <c r="N198" s="92" t="s">
        <v>14</v>
      </c>
      <c r="O198" s="106">
        <f t="shared" ref="O198:W198" si="427">+AVERAGE(O186:O197)</f>
        <v>76.348334263766688</v>
      </c>
      <c r="P198" s="83">
        <f t="shared" si="427"/>
        <v>77.854155833333337</v>
      </c>
      <c r="Q198" s="83">
        <f t="shared" si="427"/>
        <v>73.208333333333343</v>
      </c>
      <c r="R198" s="83">
        <f t="shared" si="427"/>
        <v>69.864750000000001</v>
      </c>
      <c r="S198" s="83">
        <f t="shared" si="427"/>
        <v>67.705250000000007</v>
      </c>
      <c r="T198" s="83">
        <f t="shared" si="427"/>
        <v>73.352666666666678</v>
      </c>
      <c r="U198" s="83">
        <f t="shared" si="427"/>
        <v>78.7278175</v>
      </c>
      <c r="V198" s="83">
        <f t="shared" si="427"/>
        <v>71.706939166666658</v>
      </c>
      <c r="W198" s="107">
        <f t="shared" si="427"/>
        <v>61.151666666666664</v>
      </c>
      <c r="X198" s="93">
        <f t="shared" ref="X198" si="428">+AVERAGE(X186:X197)</f>
        <v>63.018000000000001</v>
      </c>
      <c r="Y198" s="119">
        <f>+X198/W198-1</f>
        <v>3.0519745986754332E-2</v>
      </c>
      <c r="Z198" s="173">
        <f>+POWER(X198/S198,0.2)-1</f>
        <v>-1.4246213515386574E-2</v>
      </c>
    </row>
    <row r="199" spans="1:26" ht="25.5" x14ac:dyDescent="0.25">
      <c r="A199" s="95" t="s">
        <v>15</v>
      </c>
      <c r="B199" s="108">
        <f>+B198/B$324</f>
        <v>0.10167784507730787</v>
      </c>
      <c r="C199" s="84">
        <f t="shared" ref="C199" si="429">+C198/C$324</f>
        <v>0.10446959425631701</v>
      </c>
      <c r="D199" s="84">
        <f t="shared" ref="D199" si="430">+D198/D$324</f>
        <v>9.6666449691624232E-2</v>
      </c>
      <c r="E199" s="84">
        <f t="shared" ref="E199" si="431">+E198/E$324</f>
        <v>9.2358763531399476E-2</v>
      </c>
      <c r="F199" s="84">
        <f t="shared" ref="F199:G199" si="432">+F198/F$324</f>
        <v>9.7729649117397233E-2</v>
      </c>
      <c r="G199" s="84">
        <f t="shared" si="432"/>
        <v>9.4768004943886638E-2</v>
      </c>
      <c r="H199" s="229">
        <f t="shared" ref="H199:I199" si="433">+H198/H$324</f>
        <v>0.10507773662896688</v>
      </c>
      <c r="I199" s="84">
        <f t="shared" si="433"/>
        <v>0.10041912568906242</v>
      </c>
      <c r="J199" s="109">
        <f t="shared" ref="J199" si="434">+J198/J$324</f>
        <v>9.506181387369507E-2</v>
      </c>
      <c r="K199" s="96"/>
      <c r="L199" s="114"/>
      <c r="M199" s="3"/>
      <c r="N199" s="95" t="s">
        <v>15</v>
      </c>
      <c r="O199" s="108">
        <f>+O198/O$324</f>
        <v>0.10363688487334907</v>
      </c>
      <c r="P199" s="84">
        <f t="shared" ref="P199" si="435">+P198/P$324</f>
        <v>0.10446168036258351</v>
      </c>
      <c r="Q199" s="84">
        <f t="shared" ref="Q199" si="436">+Q198/Q$324</f>
        <v>9.8957148231837974E-2</v>
      </c>
      <c r="R199" s="84">
        <f t="shared" ref="R199" si="437">+R198/R$324</f>
        <v>9.4770179401344398E-2</v>
      </c>
      <c r="S199" s="84">
        <f t="shared" ref="S199:W199" si="438">+S198/S$324</f>
        <v>9.5501223235371469E-2</v>
      </c>
      <c r="T199" s="84">
        <f t="shared" si="438"/>
        <v>9.5247452585762893E-2</v>
      </c>
      <c r="U199" s="84">
        <f t="shared" si="438"/>
        <v>9.8848825407853211E-2</v>
      </c>
      <c r="V199" s="84">
        <f t="shared" si="438"/>
        <v>0.10503055099695521</v>
      </c>
      <c r="W199" s="109">
        <f t="shared" si="438"/>
        <v>9.6177689795691523E-2</v>
      </c>
      <c r="X199" s="96">
        <f t="shared" ref="X199" si="439">+X198/X$324</f>
        <v>9.7980201991461832E-2</v>
      </c>
      <c r="Y199" s="118"/>
      <c r="Z199" s="114"/>
    </row>
    <row r="200" spans="1:26" ht="26.25" thickBot="1" x14ac:dyDescent="0.3">
      <c r="A200" s="98" t="s">
        <v>12</v>
      </c>
      <c r="B200" s="110"/>
      <c r="C200" s="85">
        <f>+C198/B198-1</f>
        <v>6.3844874421903341E-3</v>
      </c>
      <c r="D200" s="85">
        <f t="shared" ref="D200" si="440">+D198/C198-1</f>
        <v>-7.6728794021267532E-2</v>
      </c>
      <c r="E200" s="85">
        <f t="shared" ref="E200" si="441">+E198/D198-1</f>
        <v>-6.3661742631482943E-2</v>
      </c>
      <c r="F200" s="85">
        <f t="shared" ref="F200:J200" si="442">+F198/E198-1</f>
        <v>4.4662521537193633E-2</v>
      </c>
      <c r="G200" s="85">
        <f t="shared" si="442"/>
        <v>0.11285603648567255</v>
      </c>
      <c r="H200" s="85">
        <f t="shared" si="442"/>
        <v>1.6899800244861041E-2</v>
      </c>
      <c r="I200" s="85">
        <f t="shared" si="442"/>
        <v>-0.18897518247583123</v>
      </c>
      <c r="J200" s="85">
        <f t="shared" si="442"/>
        <v>-3.4549574185483323E-2</v>
      </c>
      <c r="K200" s="100"/>
      <c r="L200" s="115"/>
      <c r="M200" s="2"/>
      <c r="N200" s="98" t="s">
        <v>12</v>
      </c>
      <c r="O200" s="110"/>
      <c r="P200" s="85">
        <f>+P198/O198-1</f>
        <v>1.972304417755022E-2</v>
      </c>
      <c r="Q200" s="85">
        <f t="shared" ref="Q200" si="443">+Q198/P198-1</f>
        <v>-5.9673404075507031E-2</v>
      </c>
      <c r="R200" s="85">
        <f t="shared" ref="R200" si="444">+R198/Q198-1</f>
        <v>-4.5672168468981367E-2</v>
      </c>
      <c r="S200" s="85">
        <f t="shared" ref="S200" si="445">+S198/R198-1</f>
        <v>-3.0909721998575779E-2</v>
      </c>
      <c r="T200" s="85">
        <f t="shared" ref="T200" si="446">+T198/S198-1</f>
        <v>8.3411798444975371E-2</v>
      </c>
      <c r="U200" s="85">
        <f t="shared" ref="U200" si="447">+U198/T198-1</f>
        <v>7.3278192567413969E-2</v>
      </c>
      <c r="V200" s="85">
        <f t="shared" ref="V200" si="448">+V198/U198-1</f>
        <v>-8.9179130786057215E-2</v>
      </c>
      <c r="W200" s="111">
        <f t="shared" ref="W200:X200" si="449">+W198/V198-1</f>
        <v>-0.14720015416453125</v>
      </c>
      <c r="X200" s="100">
        <f t="shared" si="449"/>
        <v>3.0519745986754332E-2</v>
      </c>
      <c r="Y200" s="99"/>
      <c r="Z200" s="115"/>
    </row>
    <row r="201" spans="1:26" ht="15.75" thickBo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6" ht="15.75" thickBot="1" x14ac:dyDescent="0.3">
      <c r="A202" s="335" t="s">
        <v>69</v>
      </c>
      <c r="B202" s="336"/>
      <c r="C202" s="336"/>
      <c r="D202" s="336"/>
      <c r="E202" s="336"/>
      <c r="F202" s="336"/>
      <c r="G202" s="336"/>
      <c r="H202" s="336"/>
      <c r="I202" s="336"/>
      <c r="J202" s="336"/>
      <c r="K202" s="336"/>
      <c r="L202" s="337"/>
      <c r="M202" s="2"/>
      <c r="N202" s="335" t="s">
        <v>70</v>
      </c>
      <c r="O202" s="336"/>
      <c r="P202" s="336"/>
      <c r="Q202" s="336"/>
      <c r="R202" s="336"/>
      <c r="S202" s="336"/>
      <c r="T202" s="336"/>
      <c r="U202" s="336"/>
      <c r="V202" s="336"/>
      <c r="W202" s="336"/>
      <c r="X202" s="336"/>
      <c r="Y202" s="336"/>
      <c r="Z202" s="337"/>
    </row>
    <row r="203" spans="1:26" ht="38.25" x14ac:dyDescent="0.25">
      <c r="A203" s="86"/>
      <c r="B203" s="102">
        <v>2016</v>
      </c>
      <c r="C203" s="82">
        <f>+B203+1</f>
        <v>2017</v>
      </c>
      <c r="D203" s="82">
        <f t="shared" ref="D203" si="450">+C203+1</f>
        <v>2018</v>
      </c>
      <c r="E203" s="82">
        <f t="shared" ref="E203" si="451">+D203+1</f>
        <v>2019</v>
      </c>
      <c r="F203" s="82">
        <f t="shared" ref="F203" si="452">+E203+1</f>
        <v>2020</v>
      </c>
      <c r="G203" s="82">
        <f t="shared" ref="G203" si="453">+F203+1</f>
        <v>2021</v>
      </c>
      <c r="H203" s="82">
        <v>2022</v>
      </c>
      <c r="I203" s="82">
        <v>2023</v>
      </c>
      <c r="J203" s="103">
        <v>2024</v>
      </c>
      <c r="K203" s="87">
        <v>2025</v>
      </c>
      <c r="L203" s="112" t="s">
        <v>16</v>
      </c>
      <c r="M203" s="2"/>
      <c r="N203" s="86"/>
      <c r="O203" s="102">
        <v>2016</v>
      </c>
      <c r="P203" s="82">
        <f>+O203+1</f>
        <v>2017</v>
      </c>
      <c r="Q203" s="82">
        <f t="shared" ref="Q203" si="454">+P203+1</f>
        <v>2018</v>
      </c>
      <c r="R203" s="82">
        <f t="shared" ref="R203" si="455">+Q203+1</f>
        <v>2019</v>
      </c>
      <c r="S203" s="82">
        <f t="shared" ref="S203" si="456">+R203+1</f>
        <v>2020</v>
      </c>
      <c r="T203" s="82">
        <f t="shared" ref="T203" si="457">+S203+1</f>
        <v>2021</v>
      </c>
      <c r="U203" s="82">
        <v>2022</v>
      </c>
      <c r="V203" s="82">
        <v>2023</v>
      </c>
      <c r="W203" s="103">
        <v>2024</v>
      </c>
      <c r="X203" s="87">
        <v>2025</v>
      </c>
      <c r="Y203" s="116" t="s">
        <v>16</v>
      </c>
      <c r="Z203" s="112" t="s">
        <v>21</v>
      </c>
    </row>
    <row r="204" spans="1:26" x14ac:dyDescent="0.25">
      <c r="A204" s="89" t="s">
        <v>10</v>
      </c>
      <c r="B204" s="217">
        <f>+'[1]6.EXPORTACION VARIETAL'!O317/1000</f>
        <v>0.5988</v>
      </c>
      <c r="C204" s="158">
        <f>+'[1]6.EXPORTACION VARIETAL'!O329/1000</f>
        <v>0.54100000000000004</v>
      </c>
      <c r="D204" s="158">
        <f>+'[1]6.EXPORTACION VARIETAL'!O341/1000</f>
        <v>0.752</v>
      </c>
      <c r="E204" s="158">
        <f>+'[1]6.EXPORTACION VARIETAL'!O353/1000</f>
        <v>0.64</v>
      </c>
      <c r="F204" s="158">
        <f>+'[1]6.EXPORTACION VARIETAL'!O365/1000</f>
        <v>0.626</v>
      </c>
      <c r="G204" s="158">
        <f>+'[1]6.EXPORTACION VARIETAL'!O377/1000</f>
        <v>0.39</v>
      </c>
      <c r="H204" s="158">
        <f>+'[1]6.EXPORTACION VARIETAL'!O389/1000</f>
        <v>0.46600000000000003</v>
      </c>
      <c r="I204" s="158">
        <f>+'[1]6.EXPORTACION VARIETAL'!O401/1000</f>
        <v>0.41899999999999998</v>
      </c>
      <c r="J204" s="253">
        <f>+'[1]6.EXPORTACION VARIETAL'!O413/1000</f>
        <v>0.32800000000000001</v>
      </c>
      <c r="K204" s="254">
        <f>+'[1]6.EXPORTACION VARIETAL'!O425/1000</f>
        <v>0.20200000000000001</v>
      </c>
      <c r="L204" s="113">
        <f>+K204/J204-1</f>
        <v>-0.38414634146341464</v>
      </c>
      <c r="M204" s="2"/>
      <c r="N204" s="89" t="s">
        <v>10</v>
      </c>
      <c r="O204" s="104">
        <f>+SUM('[1]6.EXPORTACION VARIETAL'!O306:O317)/1000</f>
        <v>7.6296100000000004</v>
      </c>
      <c r="P204" s="6">
        <f t="shared" ref="P204:X204" si="458">+SUM(C204)+SUM(B205:B215)</f>
        <v>7.613150000000001</v>
      </c>
      <c r="Q204" s="6">
        <f t="shared" si="458"/>
        <v>7.056</v>
      </c>
      <c r="R204" s="6">
        <f t="shared" si="458"/>
        <v>7.915</v>
      </c>
      <c r="S204" s="6">
        <f t="shared" si="458"/>
        <v>7.3370000000000006</v>
      </c>
      <c r="T204" s="6">
        <f t="shared" si="458"/>
        <v>8.4420000000000019</v>
      </c>
      <c r="U204" s="6">
        <f t="shared" si="458"/>
        <v>9.113999999999999</v>
      </c>
      <c r="V204" s="6">
        <f t="shared" si="458"/>
        <v>7.1708099999999995</v>
      </c>
      <c r="W204" s="105">
        <f t="shared" si="458"/>
        <v>5.6713300000000011</v>
      </c>
      <c r="X204" s="90">
        <f t="shared" si="458"/>
        <v>5.52</v>
      </c>
      <c r="Y204" s="117">
        <f t="shared" ref="Y204:Y205" si="459">+X204/W204-1</f>
        <v>-2.6683335302301492E-2</v>
      </c>
      <c r="Z204" s="113">
        <f t="shared" ref="Z204:Z205" si="460">+POWER(X204/S204,0.2)-1</f>
        <v>-5.5321325116239994E-2</v>
      </c>
    </row>
    <row r="205" spans="1:26" x14ac:dyDescent="0.25">
      <c r="A205" s="89" t="s">
        <v>11</v>
      </c>
      <c r="B205" s="217">
        <f>+'[1]6.EXPORTACION VARIETAL'!O318/1000</f>
        <v>0.48424</v>
      </c>
      <c r="C205" s="158">
        <f>+'[1]6.EXPORTACION VARIETAL'!O330/1000</f>
        <v>0.4</v>
      </c>
      <c r="D205" s="158">
        <f>+'[1]6.EXPORTACION VARIETAL'!O342/1000</f>
        <v>0.44500000000000001</v>
      </c>
      <c r="E205" s="158">
        <f>+'[1]6.EXPORTACION VARIETAL'!O354/1000</f>
        <v>0.46600000000000003</v>
      </c>
      <c r="F205" s="158">
        <f>+'[1]6.EXPORTACION VARIETAL'!O366/1000</f>
        <v>0.50600000000000001</v>
      </c>
      <c r="G205" s="158">
        <f>+'[1]6.EXPORTACION VARIETAL'!O378/1000</f>
        <v>0.59499999999999997</v>
      </c>
      <c r="H205" s="158">
        <f>+'[1]6.EXPORTACION VARIETAL'!O390/1000</f>
        <v>0.60189999999999999</v>
      </c>
      <c r="I205" s="158">
        <f>+'[1]6.EXPORTACION VARIETAL'!O402/1000</f>
        <v>0.22</v>
      </c>
      <c r="J205" s="253">
        <f>+'[1]6.EXPORTACION VARIETAL'!O414/1000</f>
        <v>0.27800000000000002</v>
      </c>
      <c r="K205" s="254">
        <f>+'[1]6.EXPORTACION VARIETAL'!O426/1000</f>
        <v>0.246</v>
      </c>
      <c r="L205" s="113">
        <f>+K205/J205-1</f>
        <v>-0.11510791366906481</v>
      </c>
      <c r="M205" s="2"/>
      <c r="N205" s="89" t="s">
        <v>11</v>
      </c>
      <c r="O205" s="104">
        <f>+SUM('[1]6.EXPORTACION VARIETAL'!O307:O318)/1000</f>
        <v>7.6528499999999999</v>
      </c>
      <c r="P205" s="6">
        <f t="shared" ref="P205:X205" si="461">+SUM(C204:C205)+SUM(B206:B215)</f>
        <v>7.5289100000000007</v>
      </c>
      <c r="Q205" s="6">
        <f t="shared" si="461"/>
        <v>7.101</v>
      </c>
      <c r="R205" s="6">
        <f t="shared" si="461"/>
        <v>7.9359999999999999</v>
      </c>
      <c r="S205" s="6">
        <f t="shared" si="461"/>
        <v>7.3769999999999989</v>
      </c>
      <c r="T205" s="6">
        <f t="shared" si="461"/>
        <v>8.5310000000000006</v>
      </c>
      <c r="U205" s="6">
        <f t="shared" si="461"/>
        <v>9.1209000000000007</v>
      </c>
      <c r="V205" s="6">
        <f t="shared" si="461"/>
        <v>6.7889099999999996</v>
      </c>
      <c r="W205" s="105">
        <f t="shared" si="461"/>
        <v>5.72933</v>
      </c>
      <c r="X205" s="90">
        <f t="shared" si="461"/>
        <v>5.4880000000000004</v>
      </c>
      <c r="Y205" s="117">
        <f t="shared" si="459"/>
        <v>-4.2121853689698341E-2</v>
      </c>
      <c r="Z205" s="113">
        <f t="shared" si="460"/>
        <v>-5.7444647833862161E-2</v>
      </c>
    </row>
    <row r="206" spans="1:26" x14ac:dyDescent="0.25">
      <c r="A206" s="89" t="s">
        <v>0</v>
      </c>
      <c r="B206" s="217">
        <f>+'[1]6.EXPORTACION VARIETAL'!O319/1000</f>
        <v>0.53783999999999998</v>
      </c>
      <c r="C206" s="158">
        <f>+'[1]6.EXPORTACION VARIETAL'!O331/1000</f>
        <v>0.83599999999999997</v>
      </c>
      <c r="D206" s="158">
        <f>+'[1]6.EXPORTACION VARIETAL'!O343/1000</f>
        <v>0.56799999999999995</v>
      </c>
      <c r="E206" s="158">
        <f>+'[1]6.EXPORTACION VARIETAL'!O355/1000</f>
        <v>0.436</v>
      </c>
      <c r="F206" s="158">
        <f>+'[1]6.EXPORTACION VARIETAL'!O367/1000</f>
        <v>0.53700000000000003</v>
      </c>
      <c r="G206" s="158">
        <f>+'[1]6.EXPORTACION VARIETAL'!O379/1000</f>
        <v>1.071</v>
      </c>
      <c r="H206" s="158">
        <f>+'[1]6.EXPORTACION VARIETAL'!O391/1000</f>
        <v>0.82420000000000004</v>
      </c>
      <c r="I206" s="158">
        <f>+'[1]6.EXPORTACION VARIETAL'!O403/1000</f>
        <v>0.64200000000000002</v>
      </c>
      <c r="J206" s="253">
        <f>+'[1]6.EXPORTACION VARIETAL'!O415/1000</f>
        <v>0.27</v>
      </c>
      <c r="K206" s="254">
        <f>+'[1]6.EXPORTACION VARIETAL'!O427/1000</f>
        <v>0.188</v>
      </c>
      <c r="L206" s="113">
        <f>+K206/J206-1</f>
        <v>-0.3037037037037037</v>
      </c>
      <c r="M206" s="2"/>
      <c r="N206" s="89" t="s">
        <v>0</v>
      </c>
      <c r="O206" s="104">
        <f>+SUM('[1]6.EXPORTACION VARIETAL'!O308:O319)/1000</f>
        <v>7.4146900000000002</v>
      </c>
      <c r="P206" s="6">
        <f t="shared" ref="P206:W206" si="462">+SUM(C204:C206)+SUM(B207:B215)</f>
        <v>7.8270700000000009</v>
      </c>
      <c r="Q206" s="6">
        <f t="shared" si="462"/>
        <v>6.8330000000000002</v>
      </c>
      <c r="R206" s="6">
        <f t="shared" si="462"/>
        <v>7.8040000000000003</v>
      </c>
      <c r="S206" s="6">
        <f t="shared" si="462"/>
        <v>7.4779999999999998</v>
      </c>
      <c r="T206" s="6">
        <f t="shared" si="462"/>
        <v>9.0649999999999995</v>
      </c>
      <c r="U206" s="6">
        <f t="shared" si="462"/>
        <v>8.8740999999999985</v>
      </c>
      <c r="V206" s="6">
        <f t="shared" si="462"/>
        <v>6.6067099999999996</v>
      </c>
      <c r="W206" s="105">
        <f t="shared" si="462"/>
        <v>5.3573300000000001</v>
      </c>
      <c r="X206" s="90">
        <f t="shared" ref="X206" si="463">+SUM(K204:K206)+SUM(J207:J215)</f>
        <v>5.4059999999999997</v>
      </c>
      <c r="Y206" s="117">
        <f>+X206/W206-1</f>
        <v>9.0847493060908224E-3</v>
      </c>
      <c r="Z206" s="113">
        <f>+POWER(X206/S206,0.2)-1</f>
        <v>-6.2830564772228814E-2</v>
      </c>
    </row>
    <row r="207" spans="1:26" x14ac:dyDescent="0.25">
      <c r="A207" s="89" t="s">
        <v>1</v>
      </c>
      <c r="B207" s="217">
        <f>+'[1]6.EXPORTACION VARIETAL'!O320/1000</f>
        <v>0.94564000000000004</v>
      </c>
      <c r="C207" s="158">
        <f>+'[1]6.EXPORTACION VARIETAL'!O332/1000</f>
        <v>0.54400000000000004</v>
      </c>
      <c r="D207" s="158">
        <f>+'[1]6.EXPORTACION VARIETAL'!O344/1000</f>
        <v>0.52</v>
      </c>
      <c r="E207" s="158">
        <f>+'[1]6.EXPORTACION VARIETAL'!O356/1000</f>
        <v>0.67900000000000005</v>
      </c>
      <c r="F207" s="158">
        <f>+'[1]6.EXPORTACION VARIETAL'!O368/1000</f>
        <v>0.69799999999999995</v>
      </c>
      <c r="G207" s="158">
        <f>+'[1]6.EXPORTACION VARIETAL'!O380/1000</f>
        <v>0.71199999999999997</v>
      </c>
      <c r="H207" s="158">
        <f>+'[1]6.EXPORTACION VARIETAL'!O392/1000</f>
        <v>0.61839999999999995</v>
      </c>
      <c r="I207" s="158">
        <f>+'[1]6.EXPORTACION VARIETAL'!O404/1000</f>
        <v>0.46732999999999997</v>
      </c>
      <c r="J207" s="253">
        <f>+'[1]6.EXPORTACION VARIETAL'!O416/1000</f>
        <v>0.875</v>
      </c>
      <c r="K207" s="254">
        <f>+'[1]6.EXPORTACION VARIETAL'!O428/1000</f>
        <v>0.26100000000000001</v>
      </c>
      <c r="L207" s="113">
        <f>+K207/J207-1</f>
        <v>-0.70171428571428573</v>
      </c>
      <c r="M207" s="2"/>
      <c r="N207" s="89" t="s">
        <v>1</v>
      </c>
      <c r="O207" s="104">
        <f>+SUM('[1]6.EXPORTACION VARIETAL'!O309:O320)/1000</f>
        <v>7.4653300000000016</v>
      </c>
      <c r="P207" s="6">
        <f t="shared" ref="P207:W207" si="464">+SUM(C204:C207)+SUM(B208:B215)</f>
        <v>7.4254300000000004</v>
      </c>
      <c r="Q207" s="6">
        <f t="shared" si="464"/>
        <v>6.8090000000000002</v>
      </c>
      <c r="R207" s="6">
        <f t="shared" si="464"/>
        <v>7.9630000000000001</v>
      </c>
      <c r="S207" s="6">
        <f t="shared" si="464"/>
        <v>7.496999999999999</v>
      </c>
      <c r="T207" s="6">
        <f t="shared" si="464"/>
        <v>9.0790000000000006</v>
      </c>
      <c r="U207" s="6">
        <f t="shared" si="464"/>
        <v>8.7805</v>
      </c>
      <c r="V207" s="6">
        <f t="shared" si="464"/>
        <v>6.4556399999999998</v>
      </c>
      <c r="W207" s="105">
        <f t="shared" si="464"/>
        <v>5.7650000000000006</v>
      </c>
      <c r="X207" s="90">
        <f t="shared" ref="X207" si="465">+SUM(K204:K207)+SUM(J208:J215)</f>
        <v>4.7919999999999998</v>
      </c>
      <c r="Y207" s="117">
        <f>+X207/W207-1</f>
        <v>-0.16877710320902006</v>
      </c>
      <c r="Z207" s="113">
        <f>+POWER(X207/S207,0.2)-1</f>
        <v>-8.5621807667902172E-2</v>
      </c>
    </row>
    <row r="208" spans="1:26" x14ac:dyDescent="0.25">
      <c r="A208" s="89" t="s">
        <v>2</v>
      </c>
      <c r="B208" s="217">
        <f>+'[1]6.EXPORTACION VARIETAL'!O321/1000</f>
        <v>0.50736999999999999</v>
      </c>
      <c r="C208" s="158">
        <f>+'[1]6.EXPORTACION VARIETAL'!O333/1000</f>
        <v>0.42399999999999999</v>
      </c>
      <c r="D208" s="158">
        <f>+'[1]6.EXPORTACION VARIETAL'!O345/1000</f>
        <v>0.68500000000000005</v>
      </c>
      <c r="E208" s="158">
        <f>+'[1]6.EXPORTACION VARIETAL'!O357/1000</f>
        <v>0.92500000000000004</v>
      </c>
      <c r="F208" s="158">
        <f>+'[1]6.EXPORTACION VARIETAL'!O369/1000</f>
        <v>0.85699999999999998</v>
      </c>
      <c r="G208" s="158">
        <f>+'[1]6.EXPORTACION VARIETAL'!O381/1000</f>
        <v>0.77400000000000002</v>
      </c>
      <c r="H208" s="158">
        <f>+'[1]6.EXPORTACION VARIETAL'!O393/1000</f>
        <v>0.56694</v>
      </c>
      <c r="I208" s="158">
        <f>+'[1]6.EXPORTACION VARIETAL'!O405/1000</f>
        <v>0.44700000000000001</v>
      </c>
      <c r="J208" s="253">
        <f>+'[1]6.EXPORTACION VARIETAL'!O417/1000</f>
        <v>0.36299999999999999</v>
      </c>
      <c r="K208" s="90"/>
      <c r="L208" s="113"/>
      <c r="M208" s="2"/>
      <c r="N208" s="89" t="s">
        <v>2</v>
      </c>
      <c r="O208" s="104">
        <f>+SUM('[1]6.EXPORTACION VARIETAL'!O310:O321)/1000</f>
        <v>7.4812909275000008</v>
      </c>
      <c r="P208" s="6">
        <f t="shared" ref="P208:W208" si="466">+SUM(C204:C208)+SUM(B209:B215)</f>
        <v>7.3420600000000009</v>
      </c>
      <c r="Q208" s="6">
        <f t="shared" si="466"/>
        <v>7.07</v>
      </c>
      <c r="R208" s="6">
        <f t="shared" si="466"/>
        <v>8.2029999999999994</v>
      </c>
      <c r="S208" s="6">
        <f t="shared" si="466"/>
        <v>7.4290000000000003</v>
      </c>
      <c r="T208" s="6">
        <f t="shared" si="466"/>
        <v>8.9959999999999987</v>
      </c>
      <c r="U208" s="6">
        <f t="shared" si="466"/>
        <v>8.5734400000000015</v>
      </c>
      <c r="V208" s="6">
        <f t="shared" si="466"/>
        <v>6.3357000000000001</v>
      </c>
      <c r="W208" s="105">
        <f t="shared" si="466"/>
        <v>5.681</v>
      </c>
      <c r="X208" s="90"/>
      <c r="Y208" s="117"/>
      <c r="Z208" s="113"/>
    </row>
    <row r="209" spans="1:26" x14ac:dyDescent="0.25">
      <c r="A209" s="89" t="s">
        <v>3</v>
      </c>
      <c r="B209" s="217">
        <f>+'[1]6.EXPORTACION VARIETAL'!O322/1000</f>
        <v>0.71932000000000007</v>
      </c>
      <c r="C209" s="158">
        <f>+'[1]6.EXPORTACION VARIETAL'!O334/1000</f>
        <v>0.45300000000000001</v>
      </c>
      <c r="D209" s="158">
        <f>+'[1]6.EXPORTACION VARIETAL'!O346/1000</f>
        <v>0.58899999999999997</v>
      </c>
      <c r="E209" s="158">
        <f>+'[1]6.EXPORTACION VARIETAL'!O358/1000</f>
        <v>0.51800000000000002</v>
      </c>
      <c r="F209" s="158">
        <f>+'[1]6.EXPORTACION VARIETAL'!O370/1000</f>
        <v>0.63800000000000001</v>
      </c>
      <c r="G209" s="158">
        <f>+'[1]6.EXPORTACION VARIETAL'!O382/1000</f>
        <v>0.83</v>
      </c>
      <c r="H209" s="158">
        <f>+'[1]6.EXPORTACION VARIETAL'!O394/1000</f>
        <v>0.77512000000000003</v>
      </c>
      <c r="I209" s="158">
        <f>+'[1]6.EXPORTACION VARIETAL'!O406/1000</f>
        <v>0.40500000000000003</v>
      </c>
      <c r="J209" s="253">
        <f>+'[1]6.EXPORTACION VARIETAL'!O418/1000</f>
        <v>0.20300000000000001</v>
      </c>
      <c r="K209" s="90"/>
      <c r="L209" s="113"/>
      <c r="M209" s="2"/>
      <c r="N209" s="89" t="s">
        <v>3</v>
      </c>
      <c r="O209" s="104">
        <f>+SUM('[1]6.EXPORTACION VARIETAL'!O311:O322)/1000</f>
        <v>7.4554009275000004</v>
      </c>
      <c r="P209" s="6">
        <f t="shared" ref="P209:W209" si="467">+SUM(C204:C209)+SUM(B210:B215)</f>
        <v>7.0757399999999997</v>
      </c>
      <c r="Q209" s="6">
        <f t="shared" si="467"/>
        <v>7.2060000000000004</v>
      </c>
      <c r="R209" s="6">
        <f t="shared" si="467"/>
        <v>8.1319999999999997</v>
      </c>
      <c r="S209" s="6">
        <f t="shared" si="467"/>
        <v>7.5490000000000004</v>
      </c>
      <c r="T209" s="6">
        <f t="shared" si="467"/>
        <v>9.1879999999999988</v>
      </c>
      <c r="U209" s="6">
        <f t="shared" si="467"/>
        <v>8.5185600000000008</v>
      </c>
      <c r="V209" s="6">
        <f t="shared" si="467"/>
        <v>5.965580000000001</v>
      </c>
      <c r="W209" s="105">
        <f t="shared" si="467"/>
        <v>5.4789999999999992</v>
      </c>
      <c r="X209" s="90"/>
      <c r="Y209" s="117"/>
      <c r="Z209" s="113"/>
    </row>
    <row r="210" spans="1:26" x14ac:dyDescent="0.25">
      <c r="A210" s="89" t="s">
        <v>4</v>
      </c>
      <c r="B210" s="217">
        <f>+'[1]6.EXPORTACION VARIETAL'!O323/1000</f>
        <v>0.49989</v>
      </c>
      <c r="C210" s="158">
        <f>+'[1]6.EXPORTACION VARIETAL'!O335/1000</f>
        <v>0.54600000000000004</v>
      </c>
      <c r="D210" s="158">
        <f>+'[1]6.EXPORTACION VARIETAL'!O347/1000</f>
        <v>0.5</v>
      </c>
      <c r="E210" s="158">
        <f>+'[1]6.EXPORTACION VARIETAL'!O359/1000</f>
        <v>0.67100000000000004</v>
      </c>
      <c r="F210" s="158">
        <f>+'[1]6.EXPORTACION VARIETAL'!O371/1000</f>
        <v>0.751</v>
      </c>
      <c r="G210" s="158">
        <f>+'[1]6.EXPORTACION VARIETAL'!O383/1000</f>
        <v>0.40100000000000002</v>
      </c>
      <c r="H210" s="158">
        <f>+'[1]6.EXPORTACION VARIETAL'!O395/1000</f>
        <v>0.41383999999999999</v>
      </c>
      <c r="I210" s="158">
        <f>+'[1]6.EXPORTACION VARIETAL'!O407/1000</f>
        <v>0.82699999999999996</v>
      </c>
      <c r="J210" s="253">
        <f>+'[1]6.EXPORTACION VARIETAL'!O419/1000</f>
        <v>0.42099999999999999</v>
      </c>
      <c r="K210" s="90"/>
      <c r="L210" s="113"/>
      <c r="M210" s="2"/>
      <c r="N210" s="89" t="s">
        <v>4</v>
      </c>
      <c r="O210" s="104">
        <f>+SUM('[1]6.EXPORTACION VARIETAL'!O312:O323)/1000</f>
        <v>7.2544909275000009</v>
      </c>
      <c r="P210" s="6">
        <f t="shared" ref="P210:W210" si="468">+SUM(C204:C210)+SUM(B211:B215)</f>
        <v>7.1218500000000002</v>
      </c>
      <c r="Q210" s="6">
        <f t="shared" si="468"/>
        <v>7.16</v>
      </c>
      <c r="R210" s="6">
        <f t="shared" si="468"/>
        <v>8.3030000000000008</v>
      </c>
      <c r="S210" s="6">
        <f t="shared" si="468"/>
        <v>7.6290000000000004</v>
      </c>
      <c r="T210" s="6">
        <f t="shared" si="468"/>
        <v>8.838000000000001</v>
      </c>
      <c r="U210" s="6">
        <f t="shared" si="468"/>
        <v>8.5314000000000014</v>
      </c>
      <c r="V210" s="6">
        <f t="shared" si="468"/>
        <v>6.3787400000000005</v>
      </c>
      <c r="W210" s="105">
        <f t="shared" si="468"/>
        <v>5.0729999999999995</v>
      </c>
      <c r="X210" s="90"/>
      <c r="Y210" s="117"/>
      <c r="Z210" s="113"/>
    </row>
    <row r="211" spans="1:26" x14ac:dyDescent="0.25">
      <c r="A211" s="89" t="s">
        <v>5</v>
      </c>
      <c r="B211" s="217">
        <f>+'[1]6.EXPORTACION VARIETAL'!O324/1000</f>
        <v>0.62533000000000005</v>
      </c>
      <c r="C211" s="158">
        <f>+'[1]6.EXPORTACION VARIETAL'!O336/1000</f>
        <v>0.80600000000000005</v>
      </c>
      <c r="D211" s="158">
        <f>+'[1]6.EXPORTACION VARIETAL'!O348/1000</f>
        <v>1.08</v>
      </c>
      <c r="E211" s="158">
        <f>+'[1]6.EXPORTACION VARIETAL'!O360/1000</f>
        <v>0.66600000000000004</v>
      </c>
      <c r="F211" s="158">
        <f>+'[1]6.EXPORTACION VARIETAL'!O372/1000</f>
        <v>0.97799999999999998</v>
      </c>
      <c r="G211" s="158">
        <f>+'[1]6.EXPORTACION VARIETAL'!O384/1000</f>
        <v>1.133</v>
      </c>
      <c r="H211" s="158">
        <f>+'[1]6.EXPORTACION VARIETAL'!O396/1000</f>
        <v>0.74285999999999996</v>
      </c>
      <c r="I211" s="158">
        <f>+'[1]6.EXPORTACION VARIETAL'!O408/1000</f>
        <v>0.68100000000000005</v>
      </c>
      <c r="J211" s="253">
        <f>+'[1]6.EXPORTACION VARIETAL'!O420/1000</f>
        <v>0.374</v>
      </c>
      <c r="K211" s="90"/>
      <c r="L211" s="113"/>
      <c r="M211" s="2"/>
      <c r="N211" s="89" t="s">
        <v>5</v>
      </c>
      <c r="O211" s="104">
        <f>+SUM('[1]6.EXPORTACION VARIETAL'!O313:O324)/1000</f>
        <v>7.1374709275000008</v>
      </c>
      <c r="P211" s="6">
        <f t="shared" ref="P211:W211" si="469">+SUM(C204:C211)+SUM(B212:B215)</f>
        <v>7.3025199999999995</v>
      </c>
      <c r="Q211" s="6">
        <f t="shared" si="469"/>
        <v>7.4340000000000011</v>
      </c>
      <c r="R211" s="6">
        <f t="shared" si="469"/>
        <v>7.8890000000000002</v>
      </c>
      <c r="S211" s="6">
        <f t="shared" si="469"/>
        <v>7.9410000000000007</v>
      </c>
      <c r="T211" s="6">
        <f t="shared" si="469"/>
        <v>8.9929999999999986</v>
      </c>
      <c r="U211" s="6">
        <f t="shared" si="469"/>
        <v>8.1412600000000008</v>
      </c>
      <c r="V211" s="6">
        <f t="shared" si="469"/>
        <v>6.3168800000000003</v>
      </c>
      <c r="W211" s="105">
        <f t="shared" si="469"/>
        <v>4.766</v>
      </c>
      <c r="X211" s="105"/>
      <c r="Y211" s="117"/>
      <c r="Z211" s="113"/>
    </row>
    <row r="212" spans="1:26" x14ac:dyDescent="0.25">
      <c r="A212" s="89" t="s">
        <v>6</v>
      </c>
      <c r="B212" s="217">
        <f>+'[1]6.EXPORTACION VARIETAL'!O325/1000</f>
        <v>0.69884999999999997</v>
      </c>
      <c r="C212" s="158">
        <f>+'[1]6.EXPORTACION VARIETAL'!O337/1000</f>
        <v>0.745</v>
      </c>
      <c r="D212" s="158">
        <f>+'[1]6.EXPORTACION VARIETAL'!O349/1000</f>
        <v>0.63500000000000001</v>
      </c>
      <c r="E212" s="158">
        <f>+'[1]6.EXPORTACION VARIETAL'!O361/1000</f>
        <v>0.51200000000000001</v>
      </c>
      <c r="F212" s="158">
        <f>+'[1]6.EXPORTACION VARIETAL'!O373/1000</f>
        <v>0.89200000000000002</v>
      </c>
      <c r="G212" s="158">
        <f>+'[1]6.EXPORTACION VARIETAL'!O385/1000</f>
        <v>1.08</v>
      </c>
      <c r="H212" s="158">
        <f>+'[1]6.EXPORTACION VARIETAL'!O397/1000</f>
        <v>0.52603</v>
      </c>
      <c r="I212" s="158">
        <f>+'[1]6.EXPORTACION VARIETAL'!O409/1000</f>
        <v>0.49299999999999999</v>
      </c>
      <c r="J212" s="253">
        <f>+'[1]6.EXPORTACION VARIETAL'!O421/1000</f>
        <v>0.39200000000000002</v>
      </c>
      <c r="K212" s="90"/>
      <c r="L212" s="113"/>
      <c r="M212" s="2"/>
      <c r="N212" s="89" t="s">
        <v>6</v>
      </c>
      <c r="O212" s="104">
        <f>+SUM('[1]6.EXPORTACION VARIETAL'!O314:O325)/1000</f>
        <v>7.0963509275000014</v>
      </c>
      <c r="P212" s="6">
        <f t="shared" ref="P212:W212" si="470">+SUM(C204:C212)+SUM(B213:B215)</f>
        <v>7.3486700000000003</v>
      </c>
      <c r="Q212" s="6">
        <f t="shared" si="470"/>
        <v>7.3239999999999998</v>
      </c>
      <c r="R212" s="6">
        <f t="shared" si="470"/>
        <v>7.766</v>
      </c>
      <c r="S212" s="6">
        <f t="shared" si="470"/>
        <v>8.3210000000000015</v>
      </c>
      <c r="T212" s="6">
        <f t="shared" si="470"/>
        <v>9.1809999999999992</v>
      </c>
      <c r="U212" s="6">
        <f t="shared" si="470"/>
        <v>7.5872900000000012</v>
      </c>
      <c r="V212" s="6">
        <f t="shared" si="470"/>
        <v>6.283850000000001</v>
      </c>
      <c r="W212" s="105">
        <f t="shared" si="470"/>
        <v>4.6649999999999991</v>
      </c>
      <c r="X212" s="105"/>
      <c r="Y212" s="117"/>
      <c r="Z212" s="113"/>
    </row>
    <row r="213" spans="1:26" x14ac:dyDescent="0.25">
      <c r="A213" s="89" t="s">
        <v>7</v>
      </c>
      <c r="B213" s="217">
        <f>+'[1]6.EXPORTACION VARIETAL'!O326/1000</f>
        <v>0.98366999999999993</v>
      </c>
      <c r="C213" s="158">
        <f>+'[1]6.EXPORTACION VARIETAL'!O338/1000</f>
        <v>0.67300000000000004</v>
      </c>
      <c r="D213" s="158">
        <f>+'[1]6.EXPORTACION VARIETAL'!O350/1000</f>
        <v>0.83699999999999997</v>
      </c>
      <c r="E213" s="158">
        <f>+'[1]6.EXPORTACION VARIETAL'!O362/1000</f>
        <v>0.69299999999999995</v>
      </c>
      <c r="F213" s="158">
        <f>+'[1]6.EXPORTACION VARIETAL'!O374/1000</f>
        <v>0.91100000000000003</v>
      </c>
      <c r="G213" s="158">
        <f>+'[1]6.EXPORTACION VARIETAL'!O386/1000</f>
        <v>0.60399999999999998</v>
      </c>
      <c r="H213" s="158">
        <f>+'[1]6.EXPORTACION VARIETAL'!O398/1000</f>
        <v>0.50751999999999997</v>
      </c>
      <c r="I213" s="158">
        <f>+'[1]6.EXPORTACION VARIETAL'!O410/1000</f>
        <v>0.48</v>
      </c>
      <c r="J213" s="253">
        <f>+'[1]6.EXPORTACION VARIETAL'!O422/1000</f>
        <v>0.96299999999999997</v>
      </c>
      <c r="K213" s="90"/>
      <c r="L213" s="113"/>
      <c r="M213" s="2"/>
      <c r="N213" s="89" t="s">
        <v>7</v>
      </c>
      <c r="O213" s="104">
        <f>+SUM('[1]6.EXPORTACION VARIETAL'!O315:O326)/1000</f>
        <v>7.5557109275000007</v>
      </c>
      <c r="P213" s="6">
        <f t="shared" ref="P213:W213" si="471">+SUM(C204:C213)+SUM(B214:B215)</f>
        <v>7.0380000000000003</v>
      </c>
      <c r="Q213" s="6">
        <f t="shared" si="471"/>
        <v>7.4879999999999995</v>
      </c>
      <c r="R213" s="6">
        <f t="shared" si="471"/>
        <v>7.6219999999999999</v>
      </c>
      <c r="S213" s="6">
        <f t="shared" si="471"/>
        <v>8.5389999999999997</v>
      </c>
      <c r="T213" s="6">
        <f t="shared" si="471"/>
        <v>8.8740000000000006</v>
      </c>
      <c r="U213" s="6">
        <f t="shared" si="471"/>
        <v>7.4908100000000015</v>
      </c>
      <c r="V213" s="6">
        <f t="shared" si="471"/>
        <v>6.2563300000000011</v>
      </c>
      <c r="W213" s="105">
        <f t="shared" si="471"/>
        <v>5.1479999999999997</v>
      </c>
      <c r="X213" s="90"/>
      <c r="Y213" s="117"/>
      <c r="Z213" s="113"/>
    </row>
    <row r="214" spans="1:26" x14ac:dyDescent="0.25">
      <c r="A214" s="89" t="s">
        <v>8</v>
      </c>
      <c r="B214" s="217">
        <f>+'[1]6.EXPORTACION VARIETAL'!O327/1000</f>
        <v>0.39400000000000002</v>
      </c>
      <c r="C214" s="158">
        <f>+'[1]6.EXPORTACION VARIETAL'!O339/1000</f>
        <v>0.39400000000000002</v>
      </c>
      <c r="D214" s="158">
        <f>+'[1]6.EXPORTACION VARIETAL'!O351/1000</f>
        <v>0.54600000000000004</v>
      </c>
      <c r="E214" s="158">
        <f>+'[1]6.EXPORTACION VARIETAL'!O363/1000</f>
        <v>0.5</v>
      </c>
      <c r="F214" s="158">
        <f>+'[1]6.EXPORTACION VARIETAL'!O375/1000</f>
        <v>0.622</v>
      </c>
      <c r="G214" s="158">
        <f>+'[1]6.EXPORTACION VARIETAL'!O387/1000</f>
        <v>0.55300000000000005</v>
      </c>
      <c r="H214" s="158">
        <f>+'[1]6.EXPORTACION VARIETAL'!O399/1000</f>
        <v>0.69199999999999995</v>
      </c>
      <c r="I214" s="158">
        <f>+'[1]6.EXPORTACION VARIETAL'!O411/1000</f>
        <v>0.33700000000000002</v>
      </c>
      <c r="J214" s="253">
        <f>+'[1]6.EXPORTACION VARIETAL'!O423/1000</f>
        <v>0.96399999999999997</v>
      </c>
      <c r="K214" s="90"/>
      <c r="L214" s="113"/>
      <c r="M214" s="2"/>
      <c r="N214" s="89" t="s">
        <v>8</v>
      </c>
      <c r="O214" s="104">
        <f>+SUM('[1]6.EXPORTACION VARIETAL'!O316:O327)/1000</f>
        <v>7.4863509275000011</v>
      </c>
      <c r="P214" s="6">
        <f t="shared" ref="P214:W214" si="472">+SUM(C204:C214)+SUM(B215)</f>
        <v>7.0380000000000003</v>
      </c>
      <c r="Q214" s="6">
        <f t="shared" si="472"/>
        <v>7.64</v>
      </c>
      <c r="R214" s="6">
        <f t="shared" si="472"/>
        <v>7.5759999999999996</v>
      </c>
      <c r="S214" s="6">
        <f t="shared" si="472"/>
        <v>8.6609999999999996</v>
      </c>
      <c r="T214" s="6">
        <f t="shared" si="472"/>
        <v>8.8050000000000015</v>
      </c>
      <c r="U214" s="6">
        <f t="shared" si="472"/>
        <v>7.6298100000000009</v>
      </c>
      <c r="V214" s="6">
        <f t="shared" si="472"/>
        <v>5.9013300000000006</v>
      </c>
      <c r="W214" s="105">
        <f t="shared" si="472"/>
        <v>5.7749999999999995</v>
      </c>
      <c r="X214" s="90"/>
      <c r="Y214" s="117"/>
      <c r="Z214" s="113"/>
    </row>
    <row r="215" spans="1:26" x14ac:dyDescent="0.25">
      <c r="A215" s="89" t="s">
        <v>9</v>
      </c>
      <c r="B215" s="217">
        <f>+'[1]6.EXPORTACION VARIETAL'!O328/1000</f>
        <v>0.67600000000000005</v>
      </c>
      <c r="C215" s="158">
        <f>+'[1]6.EXPORTACION VARIETAL'!O340/1000</f>
        <v>0.48299999999999998</v>
      </c>
      <c r="D215" s="158">
        <f>+'[1]6.EXPORTACION VARIETAL'!O352/1000</f>
        <v>0.87</v>
      </c>
      <c r="E215" s="158">
        <f>+'[1]6.EXPORTACION VARIETAL'!O364/1000</f>
        <v>0.64500000000000002</v>
      </c>
      <c r="F215" s="158">
        <f>+'[1]6.EXPORTACION VARIETAL'!O376/1000</f>
        <v>0.66200000000000003</v>
      </c>
      <c r="G215" s="158">
        <f>+'[1]6.EXPORTACION VARIETAL'!O388/1000</f>
        <v>0.89500000000000002</v>
      </c>
      <c r="H215" s="158">
        <f>+'[1]6.EXPORTACION VARIETAL'!O400/1000</f>
        <v>0.48299999999999998</v>
      </c>
      <c r="I215" s="158">
        <f>+'[1]6.EXPORTACION VARIETAL'!O412/1000</f>
        <v>0.34399999999999997</v>
      </c>
      <c r="J215" s="253">
        <f>+'[1]6.EXPORTACION VARIETAL'!O424/1000</f>
        <v>0.215</v>
      </c>
      <c r="K215" s="90"/>
      <c r="L215" s="113"/>
      <c r="M215" s="2"/>
      <c r="N215" s="89" t="s">
        <v>9</v>
      </c>
      <c r="O215" s="104">
        <f>+SUM('[1]6.EXPORTACION VARIETAL'!O317:O328)/1000</f>
        <v>7.6709500000000004</v>
      </c>
      <c r="P215" s="6">
        <f t="shared" ref="P215:W215" si="473">+SUM(C204:C215)</f>
        <v>6.8449999999999998</v>
      </c>
      <c r="Q215" s="6">
        <f t="shared" si="473"/>
        <v>8.0269999999999992</v>
      </c>
      <c r="R215" s="6">
        <f t="shared" si="473"/>
        <v>7.3509999999999991</v>
      </c>
      <c r="S215" s="6">
        <f t="shared" si="473"/>
        <v>8.6780000000000008</v>
      </c>
      <c r="T215" s="6">
        <f t="shared" si="473"/>
        <v>9.0380000000000003</v>
      </c>
      <c r="U215" s="6">
        <f t="shared" si="473"/>
        <v>7.2178100000000009</v>
      </c>
      <c r="V215" s="6">
        <f t="shared" si="473"/>
        <v>5.7623300000000013</v>
      </c>
      <c r="W215" s="105">
        <f t="shared" si="473"/>
        <v>5.645999999999999</v>
      </c>
      <c r="X215" s="90"/>
      <c r="Y215" s="117"/>
      <c r="Z215" s="113"/>
    </row>
    <row r="216" spans="1:26" ht="25.5" x14ac:dyDescent="0.25">
      <c r="A216" s="92" t="s">
        <v>13</v>
      </c>
      <c r="B216" s="218">
        <f>SUM(B204:B215)</f>
        <v>7.6709500000000004</v>
      </c>
      <c r="C216" s="219">
        <f t="shared" ref="C216:G216" si="474">SUM(C204:C215)</f>
        <v>6.8449999999999998</v>
      </c>
      <c r="D216" s="219">
        <f t="shared" si="474"/>
        <v>8.0269999999999992</v>
      </c>
      <c r="E216" s="219">
        <f t="shared" si="474"/>
        <v>7.3509999999999991</v>
      </c>
      <c r="F216" s="219">
        <f t="shared" si="474"/>
        <v>8.6780000000000008</v>
      </c>
      <c r="G216" s="219">
        <f t="shared" si="474"/>
        <v>9.0380000000000003</v>
      </c>
      <c r="H216" s="219">
        <f t="shared" ref="H216:I216" si="475">SUM(H204:H215)</f>
        <v>7.2178100000000009</v>
      </c>
      <c r="I216" s="219">
        <f t="shared" si="475"/>
        <v>5.7623300000000013</v>
      </c>
      <c r="J216" s="252">
        <f t="shared" ref="J216" si="476">SUM(J204:J215)</f>
        <v>5.645999999999999</v>
      </c>
      <c r="K216" s="251"/>
      <c r="L216" s="173"/>
      <c r="M216" s="3"/>
      <c r="N216" s="92" t="s">
        <v>14</v>
      </c>
      <c r="O216" s="106">
        <f>+AVERAGE(O204:O215)</f>
        <v>7.4417080410416672</v>
      </c>
      <c r="P216" s="83">
        <f>+AVERAGE(P204:P215)</f>
        <v>7.2922000000000002</v>
      </c>
      <c r="Q216" s="83">
        <f t="shared" ref="Q216:W216" si="477">+AVERAGE(Q204:Q215)</f>
        <v>7.2623333333333333</v>
      </c>
      <c r="R216" s="83">
        <f t="shared" si="477"/>
        <v>7.8716666666666661</v>
      </c>
      <c r="S216" s="83">
        <f t="shared" si="477"/>
        <v>7.8696666666666673</v>
      </c>
      <c r="T216" s="83">
        <f t="shared" si="477"/>
        <v>8.9191666666666674</v>
      </c>
      <c r="U216" s="83">
        <f t="shared" si="477"/>
        <v>8.2983233333333342</v>
      </c>
      <c r="V216" s="83">
        <f t="shared" si="477"/>
        <v>6.3519008333333344</v>
      </c>
      <c r="W216" s="107">
        <f t="shared" si="477"/>
        <v>5.3963324999999998</v>
      </c>
      <c r="X216" s="93">
        <f t="shared" ref="X216" si="478">+AVERAGE(X204:X215)</f>
        <v>5.301499999999999</v>
      </c>
      <c r="Y216" s="119">
        <f>+X216/W216-1</f>
        <v>-1.7573509415885868E-2</v>
      </c>
      <c r="Z216" s="173">
        <f>+POWER(X216/S216,0.2)-1</f>
        <v>-7.5964863402569027E-2</v>
      </c>
    </row>
    <row r="217" spans="1:26" ht="25.5" x14ac:dyDescent="0.25">
      <c r="A217" s="95" t="s">
        <v>15</v>
      </c>
      <c r="B217" s="108">
        <f>+B216/B$324</f>
        <v>1.016676398116426E-2</v>
      </c>
      <c r="C217" s="84">
        <f t="shared" ref="C217" si="479">+C216/C$324</f>
        <v>9.2620406528487031E-3</v>
      </c>
      <c r="D217" s="84">
        <f t="shared" ref="D217" si="480">+D216/D$324</f>
        <v>1.0885366660699853E-2</v>
      </c>
      <c r="E217" s="84">
        <f t="shared" ref="E217" si="481">+E216/E$324</f>
        <v>1.0171986976092852E-2</v>
      </c>
      <c r="F217" s="84">
        <f t="shared" ref="F217:G217" si="482">+F216/F$324</f>
        <v>1.216329482604442E-2</v>
      </c>
      <c r="G217" s="84">
        <f t="shared" si="482"/>
        <v>1.1038252834368807E-2</v>
      </c>
      <c r="H217" s="229">
        <f t="shared" ref="H217:I217" si="483">+H216/H$324</f>
        <v>9.6117896004037657E-3</v>
      </c>
      <c r="I217" s="84">
        <f t="shared" si="483"/>
        <v>9.0420836085921569E-3</v>
      </c>
      <c r="J217" s="109">
        <f t="shared" ref="J217" si="484">+J216/J$324</f>
        <v>8.6870225484086856E-3</v>
      </c>
      <c r="K217" s="96"/>
      <c r="L217" s="114"/>
      <c r="M217" s="3"/>
      <c r="N217" s="95" t="s">
        <v>15</v>
      </c>
      <c r="O217" s="108">
        <f>+O216/O$324</f>
        <v>1.0101535900522238E-2</v>
      </c>
      <c r="P217" s="84">
        <f t="shared" ref="P217" si="485">+P216/P$324</f>
        <v>9.7843905362067392E-3</v>
      </c>
      <c r="Q217" s="84">
        <f t="shared" ref="Q217" si="486">+Q216/Q$324</f>
        <v>9.816639219246687E-3</v>
      </c>
      <c r="R217" s="84">
        <f t="shared" ref="R217" si="487">+R216/R$324</f>
        <v>1.0677763281019149E-2</v>
      </c>
      <c r="S217" s="84">
        <f t="shared" ref="S217:W217" si="488">+S216/S$324</f>
        <v>1.1100509829315968E-2</v>
      </c>
      <c r="T217" s="84">
        <f t="shared" si="488"/>
        <v>1.1581418137779813E-2</v>
      </c>
      <c r="U217" s="84">
        <f t="shared" si="488"/>
        <v>1.0419182703173262E-2</v>
      </c>
      <c r="V217" s="84">
        <f t="shared" si="488"/>
        <v>9.3037529164701014E-3</v>
      </c>
      <c r="W217" s="109">
        <f t="shared" si="488"/>
        <v>8.4872060159615469E-3</v>
      </c>
      <c r="X217" s="96">
        <f t="shared" ref="X217" si="489">+X216/X$324</f>
        <v>8.2427566863076396E-3</v>
      </c>
      <c r="Y217" s="118"/>
      <c r="Z217" s="114"/>
    </row>
    <row r="218" spans="1:26" ht="26.25" thickBot="1" x14ac:dyDescent="0.3">
      <c r="A218" s="98" t="s">
        <v>12</v>
      </c>
      <c r="B218" s="110"/>
      <c r="C218" s="85">
        <f>+C216/B216-1</f>
        <v>-0.1076724525645455</v>
      </c>
      <c r="D218" s="85">
        <f t="shared" ref="D218" si="490">+D216/C216-1</f>
        <v>0.172680788897005</v>
      </c>
      <c r="E218" s="85">
        <f t="shared" ref="E218" si="491">+E216/D216-1</f>
        <v>-8.4215771770275394E-2</v>
      </c>
      <c r="F218" s="85">
        <f t="shared" ref="F218:J218" si="492">+F216/E216-1</f>
        <v>0.18051965718949825</v>
      </c>
      <c r="G218" s="85">
        <f t="shared" si="492"/>
        <v>4.1484212952292987E-2</v>
      </c>
      <c r="H218" s="85">
        <f t="shared" si="492"/>
        <v>-0.20139300730250043</v>
      </c>
      <c r="I218" s="85">
        <f t="shared" si="492"/>
        <v>-0.20165119336751725</v>
      </c>
      <c r="J218" s="85">
        <f t="shared" si="492"/>
        <v>-2.0188014223413542E-2</v>
      </c>
      <c r="K218" s="100"/>
      <c r="L218" s="115"/>
      <c r="M218" s="2"/>
      <c r="N218" s="98" t="s">
        <v>12</v>
      </c>
      <c r="O218" s="110"/>
      <c r="P218" s="85">
        <f>+P216/O216-1</f>
        <v>-2.0090554509410663E-2</v>
      </c>
      <c r="Q218" s="85">
        <f t="shared" ref="Q218" si="493">+Q216/P216-1</f>
        <v>-4.0957004287687226E-3</v>
      </c>
      <c r="R218" s="85">
        <f t="shared" ref="R218" si="494">+R216/Q216-1</f>
        <v>8.3903245054390174E-2</v>
      </c>
      <c r="S218" s="85">
        <f t="shared" ref="S218" si="495">+S216/R216-1</f>
        <v>-2.5407579927994028E-4</v>
      </c>
      <c r="T218" s="85">
        <f t="shared" ref="T218" si="496">+T216/S216-1</f>
        <v>0.13336015926129874</v>
      </c>
      <c r="U218" s="85">
        <f t="shared" ref="U218" si="497">+U216/T216-1</f>
        <v>-6.960777352144254E-2</v>
      </c>
      <c r="V218" s="85">
        <f t="shared" ref="V218" si="498">+V216/U216-1</f>
        <v>-0.23455611715941005</v>
      </c>
      <c r="W218" s="111">
        <f t="shared" ref="W218:X218" si="499">+W216/V216-1</f>
        <v>-0.15043816936163878</v>
      </c>
      <c r="X218" s="100">
        <f t="shared" si="499"/>
        <v>-1.7573509415885868E-2</v>
      </c>
      <c r="Y218" s="99"/>
      <c r="Z218" s="115"/>
    </row>
    <row r="219" spans="1:26" ht="15.75" thickBot="1" x14ac:dyDescent="0.3"/>
    <row r="220" spans="1:26" ht="15.75" thickBot="1" x14ac:dyDescent="0.3">
      <c r="A220" s="335" t="s">
        <v>71</v>
      </c>
      <c r="B220" s="336"/>
      <c r="C220" s="336"/>
      <c r="D220" s="336"/>
      <c r="E220" s="336"/>
      <c r="F220" s="336"/>
      <c r="G220" s="336"/>
      <c r="H220" s="336"/>
      <c r="I220" s="336"/>
      <c r="J220" s="336"/>
      <c r="K220" s="336"/>
      <c r="L220" s="337"/>
      <c r="M220" s="2"/>
      <c r="N220" s="335" t="s">
        <v>72</v>
      </c>
      <c r="O220" s="336"/>
      <c r="P220" s="336"/>
      <c r="Q220" s="336"/>
      <c r="R220" s="336"/>
      <c r="S220" s="336"/>
      <c r="T220" s="336"/>
      <c r="U220" s="336"/>
      <c r="V220" s="336"/>
      <c r="W220" s="336"/>
      <c r="X220" s="336"/>
      <c r="Y220" s="336"/>
      <c r="Z220" s="337"/>
    </row>
    <row r="221" spans="1:26" ht="38.25" x14ac:dyDescent="0.25">
      <c r="A221" s="86"/>
      <c r="B221" s="102">
        <v>2016</v>
      </c>
      <c r="C221" s="82">
        <f>+B221+1</f>
        <v>2017</v>
      </c>
      <c r="D221" s="82">
        <f t="shared" ref="D221" si="500">+C221+1</f>
        <v>2018</v>
      </c>
      <c r="E221" s="82">
        <f t="shared" ref="E221" si="501">+D221+1</f>
        <v>2019</v>
      </c>
      <c r="F221" s="82">
        <f t="shared" ref="F221" si="502">+E221+1</f>
        <v>2020</v>
      </c>
      <c r="G221" s="82">
        <f t="shared" ref="G221" si="503">+F221+1</f>
        <v>2021</v>
      </c>
      <c r="H221" s="82">
        <v>2022</v>
      </c>
      <c r="I221" s="82">
        <v>2023</v>
      </c>
      <c r="J221" s="103">
        <v>2024</v>
      </c>
      <c r="K221" s="87">
        <v>2025</v>
      </c>
      <c r="L221" s="112" t="s">
        <v>16</v>
      </c>
      <c r="M221" s="2"/>
      <c r="N221" s="86"/>
      <c r="O221" s="102">
        <v>2016</v>
      </c>
      <c r="P221" s="82">
        <f>+O221+1</f>
        <v>2017</v>
      </c>
      <c r="Q221" s="82">
        <f t="shared" ref="Q221" si="504">+P221+1</f>
        <v>2018</v>
      </c>
      <c r="R221" s="82">
        <f t="shared" ref="R221" si="505">+Q221+1</f>
        <v>2019</v>
      </c>
      <c r="S221" s="82">
        <f t="shared" ref="S221" si="506">+R221+1</f>
        <v>2020</v>
      </c>
      <c r="T221" s="82">
        <f t="shared" ref="T221" si="507">+S221+1</f>
        <v>2021</v>
      </c>
      <c r="U221" s="82">
        <v>2022</v>
      </c>
      <c r="V221" s="82">
        <v>2023</v>
      </c>
      <c r="W221" s="103">
        <v>2024</v>
      </c>
      <c r="X221" s="87">
        <v>2025</v>
      </c>
      <c r="Y221" s="116" t="s">
        <v>16</v>
      </c>
      <c r="Z221" s="112" t="s">
        <v>21</v>
      </c>
    </row>
    <row r="222" spans="1:26" x14ac:dyDescent="0.25">
      <c r="A222" s="89" t="s">
        <v>10</v>
      </c>
      <c r="B222" s="217">
        <f>+'[1]6.EXPORTACION VARIETAL'!P317/1000</f>
        <v>0.94738</v>
      </c>
      <c r="C222" s="158">
        <f>+'[1]6.EXPORTACION VARIETAL'!P329/1000</f>
        <v>0.68200000000000005</v>
      </c>
      <c r="D222" s="158">
        <f>+'[1]6.EXPORTACION VARIETAL'!P341/1000</f>
        <v>0.51500000000000001</v>
      </c>
      <c r="E222" s="158">
        <f>+'[1]6.EXPORTACION VARIETAL'!P353/1000</f>
        <v>0.56599999999999995</v>
      </c>
      <c r="F222" s="158">
        <f>+'[1]6.EXPORTACION VARIETAL'!P365/1000</f>
        <v>0.76800000000000002</v>
      </c>
      <c r="G222" s="158">
        <f>+'[1]6.EXPORTACION VARIETAL'!P377/1000</f>
        <v>0.85699999999999998</v>
      </c>
      <c r="H222" s="158">
        <f>+'[1]6.EXPORTACION VARIETAL'!P389/1000</f>
        <v>0.27900000000000003</v>
      </c>
      <c r="I222" s="158">
        <f>+'[1]6.EXPORTACION VARIETAL'!P401/1000</f>
        <v>0.41099999999999998</v>
      </c>
      <c r="J222" s="253">
        <f>+'[1]6.EXPORTACION VARIETAL'!P413/1000</f>
        <v>0.246</v>
      </c>
      <c r="K222" s="254">
        <f>+'[1]6.EXPORTACION VARIETAL'!P425/1000</f>
        <v>0.26100000000000001</v>
      </c>
      <c r="L222" s="113">
        <f>+K222/J222-1</f>
        <v>6.0975609756097615E-2</v>
      </c>
      <c r="M222" s="2"/>
      <c r="N222" s="89" t="s">
        <v>10</v>
      </c>
      <c r="O222" s="104">
        <f>+SUM('[1]6.EXPORTACION VARIETAL'!P306:P317)/1000</f>
        <v>11.37481</v>
      </c>
      <c r="P222" s="6">
        <f t="shared" ref="P222:X222" si="508">+SUM(C222)+SUM(B223:B233)</f>
        <v>9.2672000000000025</v>
      </c>
      <c r="Q222" s="6">
        <f t="shared" si="508"/>
        <v>8.1560000000000006</v>
      </c>
      <c r="R222" s="6">
        <f t="shared" si="508"/>
        <v>8.5470000000000006</v>
      </c>
      <c r="S222" s="6">
        <f t="shared" si="508"/>
        <v>8.2949999999999999</v>
      </c>
      <c r="T222" s="6">
        <f t="shared" si="508"/>
        <v>8.7129999999999992</v>
      </c>
      <c r="U222" s="6">
        <f t="shared" si="508"/>
        <v>7.5099999999999989</v>
      </c>
      <c r="V222" s="6">
        <f t="shared" si="508"/>
        <v>6.0017000000000005</v>
      </c>
      <c r="W222" s="105">
        <f t="shared" si="508"/>
        <v>4.0039400000000001</v>
      </c>
      <c r="X222" s="90">
        <f t="shared" si="508"/>
        <v>4.6879999999999997</v>
      </c>
      <c r="Y222" s="117">
        <f t="shared" ref="Y222:Y223" si="509">+X222/W222-1</f>
        <v>0.17084671598475487</v>
      </c>
      <c r="Z222" s="113">
        <f t="shared" ref="Z222:Z223" si="510">+POWER(X222/S222,0.2)-1</f>
        <v>-0.10785747187559147</v>
      </c>
    </row>
    <row r="223" spans="1:26" x14ac:dyDescent="0.25">
      <c r="A223" s="89" t="s">
        <v>11</v>
      </c>
      <c r="B223" s="217">
        <f>+'[1]6.EXPORTACION VARIETAL'!P318/1000</f>
        <v>0.83635000000000004</v>
      </c>
      <c r="C223" s="158">
        <f>+'[1]6.EXPORTACION VARIETAL'!P330/1000</f>
        <v>0.64500000000000002</v>
      </c>
      <c r="D223" s="158">
        <f>+'[1]6.EXPORTACION VARIETAL'!P342/1000</f>
        <v>0.73599999999999999</v>
      </c>
      <c r="E223" s="158">
        <f>+'[1]6.EXPORTACION VARIETAL'!P354/1000</f>
        <v>0.72699999999999998</v>
      </c>
      <c r="F223" s="158">
        <f>+'[1]6.EXPORTACION VARIETAL'!P366/1000</f>
        <v>0.45800000000000002</v>
      </c>
      <c r="G223" s="158">
        <f>+'[1]6.EXPORTACION VARIETAL'!P378/1000</f>
        <v>0.443</v>
      </c>
      <c r="H223" s="158">
        <f>+'[1]6.EXPORTACION VARIETAL'!P390/1000</f>
        <v>0.38089999999999996</v>
      </c>
      <c r="I223" s="158">
        <f>+'[1]6.EXPORTACION VARIETAL'!P402/1000</f>
        <v>0.27400000000000002</v>
      </c>
      <c r="J223" s="253">
        <f>+'[1]6.EXPORTACION VARIETAL'!P414/1000</f>
        <v>0.53400000000000003</v>
      </c>
      <c r="K223" s="254">
        <f>+'[1]6.EXPORTACION VARIETAL'!P426/1000</f>
        <v>0.41099999999999998</v>
      </c>
      <c r="L223" s="113">
        <f>+K223/J223-1</f>
        <v>-0.23033707865168551</v>
      </c>
      <c r="M223" s="2"/>
      <c r="N223" s="89" t="s">
        <v>11</v>
      </c>
      <c r="O223" s="104">
        <f>+SUM('[1]6.EXPORTACION VARIETAL'!P307:P318)/1000</f>
        <v>11.426159999999999</v>
      </c>
      <c r="P223" s="6">
        <f t="shared" ref="P223:X223" si="511">+SUM(C222:C223)+SUM(B224:B233)</f>
        <v>9.0758499999999991</v>
      </c>
      <c r="Q223" s="6">
        <f t="shared" si="511"/>
        <v>8.2469999999999999</v>
      </c>
      <c r="R223" s="6">
        <f t="shared" si="511"/>
        <v>8.5379999999999985</v>
      </c>
      <c r="S223" s="6">
        <f t="shared" si="511"/>
        <v>8.0259999999999998</v>
      </c>
      <c r="T223" s="6">
        <f t="shared" si="511"/>
        <v>8.6980000000000004</v>
      </c>
      <c r="U223" s="6">
        <f t="shared" si="511"/>
        <v>7.4478999999999989</v>
      </c>
      <c r="V223" s="6">
        <f t="shared" si="511"/>
        <v>5.8948</v>
      </c>
      <c r="W223" s="105">
        <f t="shared" si="511"/>
        <v>4.2639399999999998</v>
      </c>
      <c r="X223" s="90">
        <f t="shared" si="511"/>
        <v>4.5649999999999995</v>
      </c>
      <c r="Y223" s="117">
        <f t="shared" si="509"/>
        <v>7.0606059184697534E-2</v>
      </c>
      <c r="Z223" s="113">
        <f t="shared" si="510"/>
        <v>-0.10671852978449758</v>
      </c>
    </row>
    <row r="224" spans="1:26" x14ac:dyDescent="0.25">
      <c r="A224" s="89" t="s">
        <v>0</v>
      </c>
      <c r="B224" s="217">
        <f>+'[1]6.EXPORTACION VARIETAL'!P319/1000</f>
        <v>1.0165</v>
      </c>
      <c r="C224" s="158">
        <f>+'[1]6.EXPORTACION VARIETAL'!P331/1000</f>
        <v>0.57199999999999995</v>
      </c>
      <c r="D224" s="158">
        <f>+'[1]6.EXPORTACION VARIETAL'!P343/1000</f>
        <v>0.49399999999999999</v>
      </c>
      <c r="E224" s="158">
        <f>+'[1]6.EXPORTACION VARIETAL'!P355/1000</f>
        <v>0.629</v>
      </c>
      <c r="F224" s="158">
        <f>+'[1]6.EXPORTACION VARIETAL'!P367/1000</f>
        <v>0.57199999999999995</v>
      </c>
      <c r="G224" s="158">
        <f>+'[1]6.EXPORTACION VARIETAL'!P379/1000</f>
        <v>0.68400000000000005</v>
      </c>
      <c r="H224" s="158">
        <f>+'[1]6.EXPORTACION VARIETAL'!P391/1000</f>
        <v>0.28999999999999998</v>
      </c>
      <c r="I224" s="158">
        <f>+'[1]6.EXPORTACION VARIETAL'!P403/1000</f>
        <v>0.46400000000000002</v>
      </c>
      <c r="J224" s="253">
        <f>+'[1]6.EXPORTACION VARIETAL'!P415/1000</f>
        <v>0.26500000000000001</v>
      </c>
      <c r="K224" s="254">
        <f>+'[1]6.EXPORTACION VARIETAL'!P427/1000</f>
        <v>0.28499999999999998</v>
      </c>
      <c r="L224" s="113">
        <f>+K224/J224-1</f>
        <v>7.5471698113207308E-2</v>
      </c>
      <c r="M224" s="2"/>
      <c r="N224" s="89" t="s">
        <v>0</v>
      </c>
      <c r="O224" s="104">
        <f>+SUM('[1]6.EXPORTACION VARIETAL'!P308:P319)/1000</f>
        <v>11.380660000000001</v>
      </c>
      <c r="P224" s="6">
        <f t="shared" ref="P224:W224" si="512">+SUM(C222:C224)+SUM(B225:B233)</f>
        <v>8.6313500000000012</v>
      </c>
      <c r="Q224" s="6">
        <f t="shared" si="512"/>
        <v>8.1689999999999987</v>
      </c>
      <c r="R224" s="6">
        <f t="shared" si="512"/>
        <v>8.673</v>
      </c>
      <c r="S224" s="6">
        <f t="shared" si="512"/>
        <v>7.9689999999999994</v>
      </c>
      <c r="T224" s="6">
        <f t="shared" si="512"/>
        <v>8.81</v>
      </c>
      <c r="U224" s="6">
        <f t="shared" si="512"/>
        <v>7.0538999999999987</v>
      </c>
      <c r="V224" s="6">
        <f t="shared" si="512"/>
        <v>6.0687999999999995</v>
      </c>
      <c r="W224" s="105">
        <f t="shared" si="512"/>
        <v>4.06494</v>
      </c>
      <c r="X224" s="90">
        <f t="shared" ref="X224" si="513">+SUM(K222:K224)+SUM(J225:J233)</f>
        <v>4.585</v>
      </c>
      <c r="Y224" s="117">
        <f>+X224/W224-1</f>
        <v>0.12793792774309098</v>
      </c>
      <c r="Z224" s="113">
        <f>+POWER(X224/S224,0.2)-1</f>
        <v>-0.10466182395169166</v>
      </c>
    </row>
    <row r="225" spans="1:26" x14ac:dyDescent="0.25">
      <c r="A225" s="89" t="s">
        <v>1</v>
      </c>
      <c r="B225" s="217">
        <f>+'[1]6.EXPORTACION VARIETAL'!P320/1000</f>
        <v>0.71245000000000003</v>
      </c>
      <c r="C225" s="158">
        <f>+'[1]6.EXPORTACION VARIETAL'!P332/1000</f>
        <v>0.73899999999999999</v>
      </c>
      <c r="D225" s="158">
        <f>+'[1]6.EXPORTACION VARIETAL'!P344/1000</f>
        <v>0.68799999999999994</v>
      </c>
      <c r="E225" s="158">
        <f>+'[1]6.EXPORTACION VARIETAL'!P356/1000</f>
        <v>0.98199999999999998</v>
      </c>
      <c r="F225" s="158">
        <f>+'[1]6.EXPORTACION VARIETAL'!P368/1000</f>
        <v>0.77300000000000002</v>
      </c>
      <c r="G225" s="158">
        <f>+'[1]6.EXPORTACION VARIETAL'!P380/1000</f>
        <v>0.82799999999999996</v>
      </c>
      <c r="H225" s="158">
        <f>+'[1]6.EXPORTACION VARIETAL'!P392/1000</f>
        <v>1.1257000000000001</v>
      </c>
      <c r="I225" s="158">
        <f>+'[1]6.EXPORTACION VARIETAL'!P404/1000</f>
        <v>0.39988000000000001</v>
      </c>
      <c r="J225" s="253">
        <f>+'[1]6.EXPORTACION VARIETAL'!P416/1000</f>
        <v>0.35</v>
      </c>
      <c r="K225" s="254">
        <f>+'[1]6.EXPORTACION VARIETAL'!P428/1000</f>
        <v>0.17799999999999999</v>
      </c>
      <c r="L225" s="113">
        <f>+K225/J225-1</f>
        <v>-0.49142857142857144</v>
      </c>
      <c r="M225" s="2"/>
      <c r="N225" s="89" t="s">
        <v>1</v>
      </c>
      <c r="O225" s="104">
        <f>+SUM('[1]6.EXPORTACION VARIETAL'!P309:P320)/1000</f>
        <v>10.992109999999998</v>
      </c>
      <c r="P225" s="6">
        <f t="shared" ref="P225:W225" si="514">+SUM(C222:C225)+SUM(B226:B233)</f>
        <v>8.6578999999999997</v>
      </c>
      <c r="Q225" s="6">
        <f t="shared" si="514"/>
        <v>8.1179999999999986</v>
      </c>
      <c r="R225" s="6">
        <f t="shared" si="514"/>
        <v>8.9669999999999987</v>
      </c>
      <c r="S225" s="6">
        <f t="shared" si="514"/>
        <v>7.76</v>
      </c>
      <c r="T225" s="6">
        <f t="shared" si="514"/>
        <v>8.8649999999999984</v>
      </c>
      <c r="U225" s="6">
        <f t="shared" si="514"/>
        <v>7.3515999999999995</v>
      </c>
      <c r="V225" s="6">
        <f t="shared" si="514"/>
        <v>5.3429800000000007</v>
      </c>
      <c r="W225" s="105">
        <f t="shared" si="514"/>
        <v>4.0150600000000001</v>
      </c>
      <c r="X225" s="90">
        <f t="shared" ref="X225" si="515">+SUM(K222:K225)+SUM(J226:J233)</f>
        <v>4.4130000000000003</v>
      </c>
      <c r="Y225" s="117">
        <f>+X225/W225-1</f>
        <v>9.911184390768768E-2</v>
      </c>
      <c r="Z225" s="113">
        <f>+POWER(X225/S225,0.2)-1</f>
        <v>-0.10674708684163792</v>
      </c>
    </row>
    <row r="226" spans="1:26" x14ac:dyDescent="0.25">
      <c r="A226" s="89" t="s">
        <v>2</v>
      </c>
      <c r="B226" s="217">
        <f>+'[1]6.EXPORTACION VARIETAL'!P321/1000</f>
        <v>1.0301600000000002</v>
      </c>
      <c r="C226" s="158">
        <f>+'[1]6.EXPORTACION VARIETAL'!P333/1000</f>
        <v>0.54900000000000004</v>
      </c>
      <c r="D226" s="158">
        <f>+'[1]6.EXPORTACION VARIETAL'!P345/1000</f>
        <v>0.56999999999999995</v>
      </c>
      <c r="E226" s="158">
        <f>+'[1]6.EXPORTACION VARIETAL'!P357/1000</f>
        <v>0.80800000000000005</v>
      </c>
      <c r="F226" s="158">
        <f>+'[1]6.EXPORTACION VARIETAL'!P369/1000</f>
        <v>0.94899999999999995</v>
      </c>
      <c r="G226" s="158">
        <f>+'[1]6.EXPORTACION VARIETAL'!P381/1000</f>
        <v>0.53800000000000003</v>
      </c>
      <c r="H226" s="158">
        <f>+'[1]6.EXPORTACION VARIETAL'!P393/1000</f>
        <v>0.36187999999999998</v>
      </c>
      <c r="I226" s="158">
        <f>+'[1]6.EXPORTACION VARIETAL'!P405/1000</f>
        <v>0.38100000000000001</v>
      </c>
      <c r="J226" s="253">
        <f>+'[1]6.EXPORTACION VARIETAL'!P417/1000</f>
        <v>0.33100000000000002</v>
      </c>
      <c r="K226" s="254"/>
      <c r="L226" s="113"/>
      <c r="M226" s="2"/>
      <c r="N226" s="89" t="s">
        <v>2</v>
      </c>
      <c r="O226" s="104">
        <f>+SUM('[1]6.EXPORTACION VARIETAL'!P310:P321)/1000</f>
        <v>11.2658517138</v>
      </c>
      <c r="P226" s="6">
        <f t="shared" ref="P226:W226" si="516">+SUM(C222:C226)+SUM(B227:B233)</f>
        <v>8.1767399999999988</v>
      </c>
      <c r="Q226" s="6">
        <f t="shared" si="516"/>
        <v>8.1389999999999993</v>
      </c>
      <c r="R226" s="6">
        <f t="shared" si="516"/>
        <v>9.2050000000000001</v>
      </c>
      <c r="S226" s="6">
        <f t="shared" si="516"/>
        <v>7.9009999999999998</v>
      </c>
      <c r="T226" s="6">
        <f t="shared" si="516"/>
        <v>8.4539999999999988</v>
      </c>
      <c r="U226" s="6">
        <f t="shared" si="516"/>
        <v>7.1754799999999994</v>
      </c>
      <c r="V226" s="6">
        <f t="shared" si="516"/>
        <v>5.3620999999999999</v>
      </c>
      <c r="W226" s="105">
        <f t="shared" si="516"/>
        <v>3.9650599999999998</v>
      </c>
      <c r="X226" s="90"/>
      <c r="Y226" s="117"/>
      <c r="Z226" s="113"/>
    </row>
    <row r="227" spans="1:26" x14ac:dyDescent="0.25">
      <c r="A227" s="89" t="s">
        <v>3</v>
      </c>
      <c r="B227" s="217">
        <f>+'[1]6.EXPORTACION VARIETAL'!P322/1000</f>
        <v>0.70965</v>
      </c>
      <c r="C227" s="158">
        <f>+'[1]6.EXPORTACION VARIETAL'!P334/1000</f>
        <v>0.76900000000000002</v>
      </c>
      <c r="D227" s="158">
        <f>+'[1]6.EXPORTACION VARIETAL'!P346/1000</f>
        <v>0.56599999999999995</v>
      </c>
      <c r="E227" s="158">
        <f>+'[1]6.EXPORTACION VARIETAL'!P358/1000</f>
        <v>0.52400000000000002</v>
      </c>
      <c r="F227" s="158">
        <f>+'[1]6.EXPORTACION VARIETAL'!P370/1000</f>
        <v>0.63200000000000001</v>
      </c>
      <c r="G227" s="158">
        <f>+'[1]6.EXPORTACION VARIETAL'!P382/1000</f>
        <v>0.72199999999999998</v>
      </c>
      <c r="H227" s="158">
        <f>+'[1]6.EXPORTACION VARIETAL'!P394/1000</f>
        <v>0.57662000000000002</v>
      </c>
      <c r="I227" s="158">
        <f>+'[1]6.EXPORTACION VARIETAL'!P406/1000</f>
        <v>0.34705999999999998</v>
      </c>
      <c r="J227" s="253">
        <f>+'[1]6.EXPORTACION VARIETAL'!P418/1000</f>
        <v>0.32500000000000001</v>
      </c>
      <c r="K227" s="254"/>
      <c r="L227" s="113"/>
      <c r="M227" s="2"/>
      <c r="N227" s="89" t="s">
        <v>3</v>
      </c>
      <c r="O227" s="104">
        <f>+SUM('[1]6.EXPORTACION VARIETAL'!P311:P322)/1000</f>
        <v>10.592931713799999</v>
      </c>
      <c r="P227" s="6">
        <f t="shared" ref="P227:W227" si="517">+SUM(C222:C227)+SUM(B228:B233)</f>
        <v>8.236089999999999</v>
      </c>
      <c r="Q227" s="6">
        <f t="shared" si="517"/>
        <v>7.9359999999999999</v>
      </c>
      <c r="R227" s="6">
        <f t="shared" si="517"/>
        <v>9.1630000000000003</v>
      </c>
      <c r="S227" s="6">
        <f t="shared" si="517"/>
        <v>8.0090000000000003</v>
      </c>
      <c r="T227" s="6">
        <f t="shared" si="517"/>
        <v>8.5439999999999987</v>
      </c>
      <c r="U227" s="6">
        <f t="shared" si="517"/>
        <v>7.0300999999999991</v>
      </c>
      <c r="V227" s="6">
        <f t="shared" si="517"/>
        <v>5.1325400000000005</v>
      </c>
      <c r="W227" s="105">
        <f t="shared" si="517"/>
        <v>3.9430000000000005</v>
      </c>
      <c r="X227" s="90"/>
      <c r="Y227" s="117"/>
      <c r="Z227" s="113"/>
    </row>
    <row r="228" spans="1:26" x14ac:dyDescent="0.25">
      <c r="A228" s="89" t="s">
        <v>4</v>
      </c>
      <c r="B228" s="217">
        <f>+'[1]6.EXPORTACION VARIETAL'!P323/1000</f>
        <v>0.68003000000000002</v>
      </c>
      <c r="C228" s="158">
        <f>+'[1]6.EXPORTACION VARIETAL'!P335/1000</f>
        <v>0.78700000000000003</v>
      </c>
      <c r="D228" s="158">
        <f>+'[1]6.EXPORTACION VARIETAL'!P347/1000</f>
        <v>0.84199999999999997</v>
      </c>
      <c r="E228" s="158">
        <f>+'[1]6.EXPORTACION VARIETAL'!P359/1000</f>
        <v>0.85199999999999998</v>
      </c>
      <c r="F228" s="158">
        <f>+'[1]6.EXPORTACION VARIETAL'!P371/1000</f>
        <v>0.54300000000000004</v>
      </c>
      <c r="G228" s="158">
        <f>+'[1]6.EXPORTACION VARIETAL'!P383/1000</f>
        <v>0.68799999999999994</v>
      </c>
      <c r="H228" s="158">
        <f>+'[1]6.EXPORTACION VARIETAL'!P395/1000</f>
        <v>0.42102000000000001</v>
      </c>
      <c r="I228" s="158">
        <f>+'[1]6.EXPORTACION VARIETAL'!P407/1000</f>
        <v>0.29799999999999999</v>
      </c>
      <c r="J228" s="253">
        <f>+'[1]6.EXPORTACION VARIETAL'!P419/1000</f>
        <v>0.35099999999999998</v>
      </c>
      <c r="K228" s="254"/>
      <c r="L228" s="113"/>
      <c r="M228" s="2"/>
      <c r="N228" s="89" t="s">
        <v>4</v>
      </c>
      <c r="O228" s="104">
        <f>+SUM('[1]6.EXPORTACION VARIETAL'!P312:P323)/1000</f>
        <v>10.1044417138</v>
      </c>
      <c r="P228" s="6">
        <f t="shared" ref="P228:W228" si="518">+SUM(C222:C228)+SUM(B229:B233)</f>
        <v>8.3430600000000013</v>
      </c>
      <c r="Q228" s="6">
        <f t="shared" si="518"/>
        <v>7.9909999999999997</v>
      </c>
      <c r="R228" s="6">
        <f t="shared" si="518"/>
        <v>9.173</v>
      </c>
      <c r="S228" s="6">
        <f t="shared" si="518"/>
        <v>7.7</v>
      </c>
      <c r="T228" s="6">
        <f t="shared" si="518"/>
        <v>8.6890000000000001</v>
      </c>
      <c r="U228" s="6">
        <f t="shared" si="518"/>
        <v>6.7631199999999998</v>
      </c>
      <c r="V228" s="6">
        <f t="shared" si="518"/>
        <v>5.0095200000000002</v>
      </c>
      <c r="W228" s="105">
        <f t="shared" si="518"/>
        <v>3.9960000000000004</v>
      </c>
      <c r="X228" s="90"/>
      <c r="Y228" s="117"/>
      <c r="Z228" s="113"/>
    </row>
    <row r="229" spans="1:26" x14ac:dyDescent="0.25">
      <c r="A229" s="89" t="s">
        <v>5</v>
      </c>
      <c r="B229" s="217">
        <f>+'[1]6.EXPORTACION VARIETAL'!P324/1000</f>
        <v>0.99833000000000005</v>
      </c>
      <c r="C229" s="158">
        <f>+'[1]6.EXPORTACION VARIETAL'!P336/1000</f>
        <v>0.82299999999999995</v>
      </c>
      <c r="D229" s="158">
        <f>+'[1]6.EXPORTACION VARIETAL'!P348/1000</f>
        <v>1.3660000000000001</v>
      </c>
      <c r="E229" s="158">
        <f>+'[1]6.EXPORTACION VARIETAL'!P360/1000</f>
        <v>0.56200000000000006</v>
      </c>
      <c r="F229" s="158">
        <f>+'[1]6.EXPORTACION VARIETAL'!P372/1000</f>
        <v>1.1870000000000001</v>
      </c>
      <c r="G229" s="158">
        <f>+'[1]6.EXPORTACION VARIETAL'!P384/1000</f>
        <v>0.999</v>
      </c>
      <c r="H229" s="158">
        <f>+'[1]6.EXPORTACION VARIETAL'!P396/1000</f>
        <v>0.61562000000000006</v>
      </c>
      <c r="I229" s="158">
        <f>+'[1]6.EXPORTACION VARIETAL'!P408/1000</f>
        <v>0.35299999999999998</v>
      </c>
      <c r="J229" s="253">
        <f>+'[1]6.EXPORTACION VARIETAL'!P420/1000</f>
        <v>0.36</v>
      </c>
      <c r="K229" s="254"/>
      <c r="L229" s="113"/>
      <c r="M229" s="2"/>
      <c r="N229" s="89" t="s">
        <v>5</v>
      </c>
      <c r="O229" s="104">
        <f>+SUM('[1]6.EXPORTACION VARIETAL'!P313:P324)/1000</f>
        <v>10.255081713800001</v>
      </c>
      <c r="P229" s="6">
        <f t="shared" ref="P229:W229" si="519">+SUM(C222:C229)+SUM(B230:B233)</f>
        <v>8.1677300000000006</v>
      </c>
      <c r="Q229" s="6">
        <f t="shared" si="519"/>
        <v>8.5339999999999989</v>
      </c>
      <c r="R229" s="6">
        <f t="shared" si="519"/>
        <v>8.3689999999999998</v>
      </c>
      <c r="S229" s="6">
        <f t="shared" si="519"/>
        <v>8.3250000000000011</v>
      </c>
      <c r="T229" s="6">
        <f t="shared" si="519"/>
        <v>8.5009999999999977</v>
      </c>
      <c r="U229" s="6">
        <f t="shared" si="519"/>
        <v>6.37974</v>
      </c>
      <c r="V229" s="6">
        <f t="shared" si="519"/>
        <v>4.7469000000000001</v>
      </c>
      <c r="W229" s="105">
        <f t="shared" si="519"/>
        <v>4.0030000000000001</v>
      </c>
      <c r="X229" s="105"/>
      <c r="Y229" s="117"/>
      <c r="Z229" s="113"/>
    </row>
    <row r="230" spans="1:26" x14ac:dyDescent="0.25">
      <c r="A230" s="89" t="s">
        <v>6</v>
      </c>
      <c r="B230" s="217">
        <f>+'[1]6.EXPORTACION VARIETAL'!P325/1000</f>
        <v>0.78804999999999992</v>
      </c>
      <c r="C230" s="158">
        <f>+'[1]6.EXPORTACION VARIETAL'!P337/1000</f>
        <v>0.45900000000000002</v>
      </c>
      <c r="D230" s="158">
        <f>+'[1]6.EXPORTACION VARIETAL'!P349/1000</f>
        <v>0.45900000000000002</v>
      </c>
      <c r="E230" s="158">
        <f>+'[1]6.EXPORTACION VARIETAL'!P361/1000</f>
        <v>0.50900000000000001</v>
      </c>
      <c r="F230" s="158">
        <f>+'[1]6.EXPORTACION VARIETAL'!P373/1000</f>
        <v>0.626</v>
      </c>
      <c r="G230" s="158">
        <f>+'[1]6.EXPORTACION VARIETAL'!P385/1000</f>
        <v>0.68500000000000005</v>
      </c>
      <c r="H230" s="158">
        <f>+'[1]6.EXPORTACION VARIETAL'!P397/1000</f>
        <v>0.37225000000000003</v>
      </c>
      <c r="I230" s="158">
        <f>+'[1]6.EXPORTACION VARIETAL'!P409/1000</f>
        <v>0.22800000000000001</v>
      </c>
      <c r="J230" s="253">
        <f>+'[1]6.EXPORTACION VARIETAL'!P421/1000</f>
        <v>0.36299999999999999</v>
      </c>
      <c r="K230" s="254"/>
      <c r="L230" s="113"/>
      <c r="M230" s="2"/>
      <c r="N230" s="89" t="s">
        <v>6</v>
      </c>
      <c r="O230" s="104">
        <f>+SUM('[1]6.EXPORTACION VARIETAL'!P314:P325)/1000</f>
        <v>10.026801713799998</v>
      </c>
      <c r="P230" s="6">
        <f t="shared" ref="P230:W230" si="520">+SUM(C222:C230)+SUM(B231:B233)</f>
        <v>7.8386800000000001</v>
      </c>
      <c r="Q230" s="6">
        <f t="shared" si="520"/>
        <v>8.5339999999999989</v>
      </c>
      <c r="R230" s="6">
        <f t="shared" si="520"/>
        <v>8.4190000000000005</v>
      </c>
      <c r="S230" s="6">
        <f t="shared" si="520"/>
        <v>8.4420000000000002</v>
      </c>
      <c r="T230" s="6">
        <f t="shared" si="520"/>
        <v>8.5599999999999987</v>
      </c>
      <c r="U230" s="6">
        <f t="shared" si="520"/>
        <v>6.0669900000000005</v>
      </c>
      <c r="V230" s="6">
        <f t="shared" si="520"/>
        <v>4.6026500000000006</v>
      </c>
      <c r="W230" s="105">
        <f t="shared" si="520"/>
        <v>4.1379999999999999</v>
      </c>
      <c r="X230" s="105"/>
      <c r="Y230" s="117"/>
      <c r="Z230" s="113"/>
    </row>
    <row r="231" spans="1:26" x14ac:dyDescent="0.25">
      <c r="A231" s="89" t="s">
        <v>7</v>
      </c>
      <c r="B231" s="217">
        <f>+'[1]6.EXPORTACION VARIETAL'!P326/1000</f>
        <v>0.72767999999999999</v>
      </c>
      <c r="C231" s="158">
        <f>+'[1]6.EXPORTACION VARIETAL'!P338/1000</f>
        <v>0.67600000000000005</v>
      </c>
      <c r="D231" s="158">
        <f>+'[1]6.EXPORTACION VARIETAL'!P350/1000</f>
        <v>0.57099999999999995</v>
      </c>
      <c r="E231" s="158">
        <f>+'[1]6.EXPORTACION VARIETAL'!P362/1000</f>
        <v>0.60299999999999998</v>
      </c>
      <c r="F231" s="158">
        <f>+'[1]6.EXPORTACION VARIETAL'!P374/1000</f>
        <v>0.82299999999999995</v>
      </c>
      <c r="G231" s="158">
        <f>+'[1]6.EXPORTACION VARIETAL'!P386/1000</f>
        <v>0.502</v>
      </c>
      <c r="H231" s="158">
        <f>+'[1]6.EXPORTACION VARIETAL'!P398/1000</f>
        <v>0.47070999999999996</v>
      </c>
      <c r="I231" s="158">
        <f>+'[1]6.EXPORTACION VARIETAL'!P410/1000</f>
        <v>0.218</v>
      </c>
      <c r="J231" s="253">
        <f>+'[1]6.EXPORTACION VARIETAL'!P422/1000</f>
        <v>0.43</v>
      </c>
      <c r="K231" s="254"/>
      <c r="L231" s="113"/>
      <c r="M231" s="2"/>
      <c r="N231" s="89" t="s">
        <v>7</v>
      </c>
      <c r="O231" s="104">
        <f>+SUM('[1]6.EXPORTACION VARIETAL'!P315:P326)/1000</f>
        <v>9.8410617137999985</v>
      </c>
      <c r="P231" s="6">
        <f t="shared" ref="P231:W231" si="521">+SUM(C222:C231)+SUM(B232:B233)</f>
        <v>7.7870000000000008</v>
      </c>
      <c r="Q231" s="6">
        <f t="shared" si="521"/>
        <v>8.4289999999999985</v>
      </c>
      <c r="R231" s="6">
        <f t="shared" si="521"/>
        <v>8.4510000000000005</v>
      </c>
      <c r="S231" s="6">
        <f t="shared" si="521"/>
        <v>8.6620000000000008</v>
      </c>
      <c r="T231" s="6">
        <f t="shared" si="521"/>
        <v>8.238999999999999</v>
      </c>
      <c r="U231" s="6">
        <f t="shared" si="521"/>
        <v>6.0357000000000012</v>
      </c>
      <c r="V231" s="6">
        <f t="shared" si="521"/>
        <v>4.3499400000000001</v>
      </c>
      <c r="W231" s="105">
        <f t="shared" si="521"/>
        <v>4.3499999999999996</v>
      </c>
      <c r="X231" s="90"/>
      <c r="Y231" s="117"/>
      <c r="Z231" s="113"/>
    </row>
    <row r="232" spans="1:26" x14ac:dyDescent="0.25">
      <c r="A232" s="89" t="s">
        <v>8</v>
      </c>
      <c r="B232" s="217">
        <f>+'[1]6.EXPORTACION VARIETAL'!P327/1000</f>
        <v>0.50700000000000001</v>
      </c>
      <c r="C232" s="158">
        <f>+'[1]6.EXPORTACION VARIETAL'!P339/1000</f>
        <v>0.87</v>
      </c>
      <c r="D232" s="158">
        <f>+'[1]6.EXPORTACION VARIETAL'!P351/1000</f>
        <v>0.72499999999999998</v>
      </c>
      <c r="E232" s="158">
        <f>+'[1]6.EXPORTACION VARIETAL'!P363/1000</f>
        <v>0.42699999999999999</v>
      </c>
      <c r="F232" s="158">
        <f>+'[1]6.EXPORTACION VARIETAL'!P375/1000</f>
        <v>0.73799999999999999</v>
      </c>
      <c r="G232" s="158">
        <f>+'[1]6.EXPORTACION VARIETAL'!P387/1000</f>
        <v>0.67500000000000004</v>
      </c>
      <c r="H232" s="158">
        <f>+'[1]6.EXPORTACION VARIETAL'!P399/1000</f>
        <v>0.33600000000000002</v>
      </c>
      <c r="I232" s="158">
        <f>+'[1]6.EXPORTACION VARIETAL'!P411/1000</f>
        <v>0.38600000000000001</v>
      </c>
      <c r="J232" s="253">
        <f>+'[1]6.EXPORTACION VARIETAL'!P423/1000</f>
        <v>0.54800000000000004</v>
      </c>
      <c r="K232" s="254"/>
      <c r="L232" s="113"/>
      <c r="M232" s="2"/>
      <c r="N232" s="89" t="s">
        <v>8</v>
      </c>
      <c r="O232" s="104">
        <f>+SUM('[1]6.EXPORTACION VARIETAL'!P316:P327)/1000</f>
        <v>9.5916217137999986</v>
      </c>
      <c r="P232" s="6">
        <f t="shared" ref="P232:W232" si="522">+SUM(C222:C232)+SUM(B233)</f>
        <v>8.15</v>
      </c>
      <c r="Q232" s="6">
        <f t="shared" si="522"/>
        <v>8.2839999999999989</v>
      </c>
      <c r="R232" s="6">
        <f t="shared" si="522"/>
        <v>8.1530000000000005</v>
      </c>
      <c r="S232" s="6">
        <f t="shared" si="522"/>
        <v>8.9730000000000008</v>
      </c>
      <c r="T232" s="6">
        <f t="shared" si="522"/>
        <v>8.1759999999999984</v>
      </c>
      <c r="U232" s="6">
        <f t="shared" si="522"/>
        <v>5.6967000000000008</v>
      </c>
      <c r="V232" s="6">
        <f t="shared" si="522"/>
        <v>4.3999400000000009</v>
      </c>
      <c r="W232" s="105">
        <f t="shared" si="522"/>
        <v>4.5119999999999996</v>
      </c>
      <c r="X232" s="90"/>
      <c r="Y232" s="117"/>
      <c r="Z232" s="113"/>
    </row>
    <row r="233" spans="1:26" x14ac:dyDescent="0.25">
      <c r="A233" s="89" t="s">
        <v>9</v>
      </c>
      <c r="B233" s="217">
        <f>+'[1]6.EXPORTACION VARIETAL'!P328/1000</f>
        <v>0.57899999999999996</v>
      </c>
      <c r="C233" s="158">
        <f>+'[1]6.EXPORTACION VARIETAL'!P340/1000</f>
        <v>0.752</v>
      </c>
      <c r="D233" s="158">
        <f>+'[1]6.EXPORTACION VARIETAL'!P352/1000</f>
        <v>0.96399999999999997</v>
      </c>
      <c r="E233" s="158">
        <f>+'[1]6.EXPORTACION VARIETAL'!P364/1000</f>
        <v>0.90400000000000003</v>
      </c>
      <c r="F233" s="158">
        <f>+'[1]6.EXPORTACION VARIETAL'!P376/1000</f>
        <v>0.55500000000000005</v>
      </c>
      <c r="G233" s="158">
        <f>+'[1]6.EXPORTACION VARIETAL'!P388/1000</f>
        <v>0.46700000000000003</v>
      </c>
      <c r="H233" s="158">
        <f>+'[1]6.EXPORTACION VARIETAL'!P400/1000</f>
        <v>0.64</v>
      </c>
      <c r="I233" s="158">
        <f>+'[1]6.EXPORTACION VARIETAL'!P412/1000</f>
        <v>0.40899999999999997</v>
      </c>
      <c r="J233" s="253">
        <f>+'[1]6.EXPORTACION VARIETAL'!P424/1000</f>
        <v>0.56999999999999995</v>
      </c>
      <c r="K233" s="254"/>
      <c r="L233" s="113"/>
      <c r="M233" s="2"/>
      <c r="N233" s="89" t="s">
        <v>9</v>
      </c>
      <c r="O233" s="104">
        <f>+SUM('[1]6.EXPORTACION VARIETAL'!P317:P328)/1000</f>
        <v>9.5325799999999994</v>
      </c>
      <c r="P233" s="6">
        <f t="shared" ref="P233:W233" si="523">+SUM(C222:C233)</f>
        <v>8.3230000000000004</v>
      </c>
      <c r="Q233" s="6">
        <f t="shared" si="523"/>
        <v>8.4959999999999987</v>
      </c>
      <c r="R233" s="6">
        <f t="shared" si="523"/>
        <v>8.093</v>
      </c>
      <c r="S233" s="6">
        <f t="shared" si="523"/>
        <v>8.6240000000000006</v>
      </c>
      <c r="T233" s="6">
        <f t="shared" si="523"/>
        <v>8.0879999999999992</v>
      </c>
      <c r="U233" s="6">
        <f t="shared" si="523"/>
        <v>5.8697000000000008</v>
      </c>
      <c r="V233" s="6">
        <f t="shared" si="523"/>
        <v>4.168940000000001</v>
      </c>
      <c r="W233" s="105">
        <f t="shared" si="523"/>
        <v>4.673</v>
      </c>
      <c r="X233" s="90"/>
      <c r="Y233" s="117"/>
      <c r="Z233" s="113"/>
    </row>
    <row r="234" spans="1:26" ht="25.5" x14ac:dyDescent="0.25">
      <c r="A234" s="92" t="s">
        <v>13</v>
      </c>
      <c r="B234" s="218">
        <f>SUM(B222:B233)</f>
        <v>9.5325800000000012</v>
      </c>
      <c r="C234" s="219">
        <f t="shared" ref="C234:G234" si="524">SUM(C222:C233)</f>
        <v>8.3230000000000004</v>
      </c>
      <c r="D234" s="219">
        <f t="shared" si="524"/>
        <v>8.4959999999999987</v>
      </c>
      <c r="E234" s="219">
        <f t="shared" si="524"/>
        <v>8.093</v>
      </c>
      <c r="F234" s="219">
        <f t="shared" si="524"/>
        <v>8.6240000000000006</v>
      </c>
      <c r="G234" s="219">
        <f t="shared" si="524"/>
        <v>8.0879999999999992</v>
      </c>
      <c r="H234" s="219">
        <f t="shared" ref="H234:I234" si="525">SUM(H222:H233)</f>
        <v>5.8697000000000008</v>
      </c>
      <c r="I234" s="219">
        <f t="shared" si="525"/>
        <v>4.168940000000001</v>
      </c>
      <c r="J234" s="252">
        <f t="shared" ref="J234" si="526">SUM(J222:J233)</f>
        <v>4.673</v>
      </c>
      <c r="K234" s="251"/>
      <c r="L234" s="173"/>
      <c r="M234" s="3"/>
      <c r="N234" s="92" t="s">
        <v>14</v>
      </c>
      <c r="O234" s="106">
        <f t="shared" ref="O234" si="527">+AVERAGE(O222:O233)</f>
        <v>10.532009333049999</v>
      </c>
      <c r="P234" s="83">
        <f>+AVERAGE(P222:P233)</f>
        <v>8.3878833333333347</v>
      </c>
      <c r="Q234" s="83">
        <f t="shared" ref="Q234:W234" si="528">+AVERAGE(Q222:Q233)</f>
        <v>8.2527499999999971</v>
      </c>
      <c r="R234" s="83">
        <f t="shared" si="528"/>
        <v>8.6459166666666665</v>
      </c>
      <c r="S234" s="83">
        <f t="shared" si="528"/>
        <v>8.2238333333333333</v>
      </c>
      <c r="T234" s="83">
        <f t="shared" si="528"/>
        <v>8.528083333333333</v>
      </c>
      <c r="U234" s="83">
        <f t="shared" si="528"/>
        <v>6.6984108333333339</v>
      </c>
      <c r="V234" s="83">
        <f t="shared" si="528"/>
        <v>5.0900675000000009</v>
      </c>
      <c r="W234" s="107">
        <f t="shared" si="528"/>
        <v>4.1606616666666669</v>
      </c>
      <c r="X234" s="93">
        <f t="shared" ref="X234" si="529">+AVERAGE(X222:X233)</f>
        <v>4.5627500000000003</v>
      </c>
      <c r="Y234" s="119">
        <f>+X234/W234-1</f>
        <v>9.6640478257264295E-2</v>
      </c>
      <c r="Z234" s="173">
        <f>+POWER(X234/S234,0.2)-1</f>
        <v>-0.11114591085817527</v>
      </c>
    </row>
    <row r="235" spans="1:26" ht="25.5" x14ac:dyDescent="0.25">
      <c r="A235" s="95" t="s">
        <v>15</v>
      </c>
      <c r="B235" s="108">
        <f>+B234/B$324</f>
        <v>1.2634092386414565E-2</v>
      </c>
      <c r="C235" s="84">
        <f t="shared" ref="C235" si="530">+C234/C$324</f>
        <v>1.1261937816458694E-2</v>
      </c>
      <c r="D235" s="84">
        <f t="shared" ref="D235" si="531">+D234/D$324</f>
        <v>1.1521374753868935E-2</v>
      </c>
      <c r="E235" s="84">
        <f t="shared" ref="E235" si="532">+E234/E$324</f>
        <v>1.1198733586929596E-2</v>
      </c>
      <c r="F235" s="84">
        <f t="shared" ref="F235:G235" si="533">+F234/F$324</f>
        <v>1.2087607119129647E-2</v>
      </c>
      <c r="G235" s="84">
        <f t="shared" si="533"/>
        <v>9.878002757731234E-3</v>
      </c>
      <c r="H235" s="229">
        <f t="shared" ref="H235:I235" si="534">+H234/H$324</f>
        <v>7.8165428873148476E-3</v>
      </c>
      <c r="I235" s="84">
        <f t="shared" si="534"/>
        <v>6.5417815430918024E-3</v>
      </c>
      <c r="J235" s="109">
        <f t="shared" ref="J235" si="535">+J234/J$324</f>
        <v>7.1899497642071908E-3</v>
      </c>
      <c r="K235" s="96"/>
      <c r="L235" s="114"/>
      <c r="M235" s="3"/>
      <c r="N235" s="95" t="s">
        <v>15</v>
      </c>
      <c r="O235" s="108">
        <f>+O234/O$324</f>
        <v>1.4296377900838445E-2</v>
      </c>
      <c r="P235" s="84">
        <f t="shared" ref="P235" si="536">+P234/P$324</f>
        <v>1.1254535847271457E-2</v>
      </c>
      <c r="Q235" s="84">
        <f t="shared" ref="Q235" si="537">+Q234/Q$324</f>
        <v>1.1155404963965401E-2</v>
      </c>
      <c r="R235" s="84">
        <f t="shared" ref="R235" si="538">+R234/R$324</f>
        <v>1.172801840111177E-2</v>
      </c>
      <c r="S235" s="84">
        <f t="shared" ref="S235:W235" si="539">+S234/S$324</f>
        <v>1.1600077438856745E-2</v>
      </c>
      <c r="T235" s="84">
        <f t="shared" si="539"/>
        <v>1.1073601681453542E-2</v>
      </c>
      <c r="U235" s="84">
        <f t="shared" si="539"/>
        <v>8.4103695999732143E-3</v>
      </c>
      <c r="V235" s="84">
        <f t="shared" si="539"/>
        <v>7.4555210464932499E-3</v>
      </c>
      <c r="W235" s="109">
        <f t="shared" si="539"/>
        <v>6.543776301351693E-3</v>
      </c>
      <c r="X235" s="96">
        <f t="shared" ref="X235" si="540">+X234/X$324</f>
        <v>7.0941503480996303E-3</v>
      </c>
      <c r="Y235" s="118"/>
      <c r="Z235" s="114"/>
    </row>
    <row r="236" spans="1:26" ht="26.25" thickBot="1" x14ac:dyDescent="0.3">
      <c r="A236" s="98" t="s">
        <v>12</v>
      </c>
      <c r="B236" s="110"/>
      <c r="C236" s="85">
        <f>+C234/B234-1</f>
        <v>-0.12688904787581123</v>
      </c>
      <c r="D236" s="85">
        <f t="shared" ref="D236" si="541">+D234/C234-1</f>
        <v>2.0785774360206455E-2</v>
      </c>
      <c r="E236" s="85">
        <f t="shared" ref="E236" si="542">+E234/D234-1</f>
        <v>-4.7434086629001726E-2</v>
      </c>
      <c r="F236" s="85">
        <f t="shared" ref="F236:J236" si="543">+F234/E234-1</f>
        <v>6.5612257506487248E-2</v>
      </c>
      <c r="G236" s="85">
        <f t="shared" si="543"/>
        <v>-6.2152133580705149E-2</v>
      </c>
      <c r="H236" s="85">
        <f t="shared" si="543"/>
        <v>-0.27427052423343212</v>
      </c>
      <c r="I236" s="85">
        <f t="shared" si="543"/>
        <v>-0.28975245753616019</v>
      </c>
      <c r="J236" s="85">
        <f t="shared" si="543"/>
        <v>0.1209084323593046</v>
      </c>
      <c r="K236" s="100"/>
      <c r="L236" s="115"/>
      <c r="M236" s="2"/>
      <c r="N236" s="98" t="s">
        <v>12</v>
      </c>
      <c r="O236" s="110"/>
      <c r="P236" s="85">
        <f>+P234/O234-1</f>
        <v>-0.20358185526747341</v>
      </c>
      <c r="Q236" s="85">
        <f t="shared" ref="Q236" si="544">+Q234/P234-1</f>
        <v>-1.6110540402525575E-2</v>
      </c>
      <c r="R236" s="85">
        <f t="shared" ref="R236" si="545">+R234/Q234-1</f>
        <v>4.7640685428089968E-2</v>
      </c>
      <c r="S236" s="85">
        <f t="shared" ref="S236" si="546">+S234/R234-1</f>
        <v>-4.8818806565719797E-2</v>
      </c>
      <c r="T236" s="85">
        <f t="shared" ref="T236" si="547">+T234/S234-1</f>
        <v>3.6996129136858347E-2</v>
      </c>
      <c r="U236" s="85">
        <f t="shared" ref="U236" si="548">+U234/T234-1</f>
        <v>-0.21454674262485696</v>
      </c>
      <c r="V236" s="85">
        <f t="shared" ref="V236" si="549">+V234/U234-1</f>
        <v>-0.24010819481685508</v>
      </c>
      <c r="W236" s="111">
        <f t="shared" ref="W236:X236" si="550">+W234/V234-1</f>
        <v>-0.18259204486646474</v>
      </c>
      <c r="X236" s="100">
        <f t="shared" si="550"/>
        <v>9.6640478257264295E-2</v>
      </c>
      <c r="Y236" s="99"/>
      <c r="Z236" s="115"/>
    </row>
    <row r="237" spans="1:26" ht="15.75" thickBo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6" ht="15.75" thickBot="1" x14ac:dyDescent="0.3">
      <c r="A238" s="335" t="s">
        <v>73</v>
      </c>
      <c r="B238" s="336"/>
      <c r="C238" s="336"/>
      <c r="D238" s="336"/>
      <c r="E238" s="336"/>
      <c r="F238" s="336"/>
      <c r="G238" s="336"/>
      <c r="H238" s="336"/>
      <c r="I238" s="336"/>
      <c r="J238" s="336"/>
      <c r="K238" s="336"/>
      <c r="L238" s="337"/>
      <c r="M238" s="2"/>
      <c r="N238" s="335" t="s">
        <v>74</v>
      </c>
      <c r="O238" s="336"/>
      <c r="P238" s="336"/>
      <c r="Q238" s="336"/>
      <c r="R238" s="336"/>
      <c r="S238" s="336"/>
      <c r="T238" s="336"/>
      <c r="U238" s="336"/>
      <c r="V238" s="336"/>
      <c r="W238" s="336"/>
      <c r="X238" s="336"/>
      <c r="Y238" s="336"/>
      <c r="Z238" s="337"/>
    </row>
    <row r="239" spans="1:26" ht="38.25" x14ac:dyDescent="0.25">
      <c r="A239" s="86"/>
      <c r="B239" s="102">
        <v>2016</v>
      </c>
      <c r="C239" s="82">
        <f>+B239+1</f>
        <v>2017</v>
      </c>
      <c r="D239" s="82">
        <f t="shared" ref="D239" si="551">+C239+1</f>
        <v>2018</v>
      </c>
      <c r="E239" s="82">
        <f t="shared" ref="E239" si="552">+D239+1</f>
        <v>2019</v>
      </c>
      <c r="F239" s="82">
        <f t="shared" ref="F239" si="553">+E239+1</f>
        <v>2020</v>
      </c>
      <c r="G239" s="82">
        <f t="shared" ref="G239" si="554">+F239+1</f>
        <v>2021</v>
      </c>
      <c r="H239" s="82">
        <v>2022</v>
      </c>
      <c r="I239" s="82">
        <v>2023</v>
      </c>
      <c r="J239" s="103">
        <v>2024</v>
      </c>
      <c r="K239" s="87">
        <v>2025</v>
      </c>
      <c r="L239" s="112" t="s">
        <v>16</v>
      </c>
      <c r="M239" s="2"/>
      <c r="N239" s="86"/>
      <c r="O239" s="102">
        <v>2016</v>
      </c>
      <c r="P239" s="82">
        <f>+O239+1</f>
        <v>2017</v>
      </c>
      <c r="Q239" s="82">
        <f t="shared" ref="Q239" si="555">+P239+1</f>
        <v>2018</v>
      </c>
      <c r="R239" s="82">
        <f t="shared" ref="R239" si="556">+Q239+1</f>
        <v>2019</v>
      </c>
      <c r="S239" s="82">
        <f t="shared" ref="S239" si="557">+R239+1</f>
        <v>2020</v>
      </c>
      <c r="T239" s="82">
        <f t="shared" ref="T239" si="558">+S239+1</f>
        <v>2021</v>
      </c>
      <c r="U239" s="82">
        <v>2022</v>
      </c>
      <c r="V239" s="82">
        <v>2023</v>
      </c>
      <c r="W239" s="103">
        <v>2024</v>
      </c>
      <c r="X239" s="87">
        <v>2025</v>
      </c>
      <c r="Y239" s="116" t="s">
        <v>16</v>
      </c>
      <c r="Z239" s="112" t="s">
        <v>21</v>
      </c>
    </row>
    <row r="240" spans="1:26" x14ac:dyDescent="0.25">
      <c r="A240" s="89" t="s">
        <v>10</v>
      </c>
      <c r="B240" s="217">
        <f>+'[1]6.EXPORTACION VARIETAL'!Q317/1000</f>
        <v>0.6079199999999999</v>
      </c>
      <c r="C240" s="158">
        <f>+'[1]6.EXPORTACION VARIETAL'!Q329/1000</f>
        <v>0.70799999999999996</v>
      </c>
      <c r="D240" s="158">
        <f>+'[1]6.EXPORTACION VARIETAL'!Q341/1000</f>
        <v>0.52</v>
      </c>
      <c r="E240" s="158">
        <f>+'[1]6.EXPORTACION VARIETAL'!Q353/1000</f>
        <v>0.66500000000000004</v>
      </c>
      <c r="F240" s="158">
        <f>+'[1]6.EXPORTACION VARIETAL'!P365/1000</f>
        <v>0.76800000000000002</v>
      </c>
      <c r="G240" s="158">
        <f>+'[1]6.EXPORTACION VARIETAL'!Q377/1000</f>
        <v>0.55000000000000004</v>
      </c>
      <c r="H240" s="158">
        <f>+'[1]6.EXPORTACION VARIETAL'!Q389/1000</f>
        <v>0.64</v>
      </c>
      <c r="I240" s="158">
        <f>+'[1]6.EXPORTACION VARIETAL'!Q401/1000</f>
        <v>0.752</v>
      </c>
      <c r="J240" s="253">
        <f>+'[1]6.EXPORTACION VARIETAL'!Q413/1000</f>
        <v>0.72799999999999998</v>
      </c>
      <c r="K240" s="254">
        <f>+'[1]6.EXPORTACION VARIETAL'!Q425/1000</f>
        <v>0.497</v>
      </c>
      <c r="L240" s="113">
        <f>+K240/J240-1</f>
        <v>-0.31730769230769229</v>
      </c>
      <c r="M240" s="2"/>
      <c r="N240" s="89" t="s">
        <v>10</v>
      </c>
      <c r="O240" s="104">
        <f>+SUM('[1]6.EXPORTACION VARIETAL'!Q306:Q317)/1000</f>
        <v>11.01872</v>
      </c>
      <c r="P240" s="6">
        <f t="shared" ref="P240:X240" si="559">+SUM(C240)+SUM(B241:B251)</f>
        <v>10.786659999999999</v>
      </c>
      <c r="Q240" s="6">
        <f t="shared" si="559"/>
        <v>10.326999999999998</v>
      </c>
      <c r="R240" s="6">
        <f t="shared" si="559"/>
        <v>11.065999999999999</v>
      </c>
      <c r="S240" s="6">
        <f t="shared" si="559"/>
        <v>9.7940000000000023</v>
      </c>
      <c r="T240" s="6">
        <f t="shared" si="559"/>
        <v>8.4060000000000006</v>
      </c>
      <c r="U240" s="6">
        <f t="shared" si="559"/>
        <v>11.951000000000001</v>
      </c>
      <c r="V240" s="6">
        <f t="shared" si="559"/>
        <v>13.109024999999999</v>
      </c>
      <c r="W240" s="105">
        <f t="shared" si="559"/>
        <v>10</v>
      </c>
      <c r="X240" s="90">
        <f t="shared" si="559"/>
        <v>9.9369999999999976</v>
      </c>
      <c r="Y240" s="117">
        <f t="shared" ref="Y240:Y241" si="560">+X240/W240-1</f>
        <v>-6.3000000000001943E-3</v>
      </c>
      <c r="Z240" s="113">
        <f t="shared" ref="Z240:Z241" si="561">+POWER(X240/S240,0.2)-1</f>
        <v>2.903248480392806E-3</v>
      </c>
    </row>
    <row r="241" spans="1:26" x14ac:dyDescent="0.25">
      <c r="A241" s="89" t="s">
        <v>11</v>
      </c>
      <c r="B241" s="217">
        <f>+'[1]6.EXPORTACION VARIETAL'!Q318/1000</f>
        <v>0.77154</v>
      </c>
      <c r="C241" s="158">
        <f>+'[1]6.EXPORTACION VARIETAL'!Q330/1000</f>
        <v>0.435</v>
      </c>
      <c r="D241" s="158">
        <f>+'[1]6.EXPORTACION VARIETAL'!Q342/1000</f>
        <v>0.68899999999999995</v>
      </c>
      <c r="E241" s="158">
        <f>+'[1]6.EXPORTACION VARIETAL'!Q354/1000</f>
        <v>0.69599999999999995</v>
      </c>
      <c r="F241" s="158">
        <f>+'[1]6.EXPORTACION VARIETAL'!P366/1000</f>
        <v>0.45800000000000002</v>
      </c>
      <c r="G241" s="158">
        <f>+'[1]6.EXPORTACION VARIETAL'!Q378/1000</f>
        <v>0.622</v>
      </c>
      <c r="H241" s="158">
        <f>+'[1]6.EXPORTACION VARIETAL'!Q390/1000</f>
        <v>0.94070000000000009</v>
      </c>
      <c r="I241" s="158">
        <f>+'[1]6.EXPORTACION VARIETAL'!Q402/1000</f>
        <v>0.79800000000000004</v>
      </c>
      <c r="J241" s="253">
        <f>+'[1]6.EXPORTACION VARIETAL'!Q414/1000</f>
        <v>0.95799999999999996</v>
      </c>
      <c r="K241" s="254">
        <f>+'[1]6.EXPORTACION VARIETAL'!Q426/1000</f>
        <v>0.58499999999999996</v>
      </c>
      <c r="L241" s="113">
        <f>+K241/J241-1</f>
        <v>-0.38935281837160751</v>
      </c>
      <c r="M241" s="2"/>
      <c r="N241" s="89" t="s">
        <v>11</v>
      </c>
      <c r="O241" s="104">
        <f>+SUM('[1]6.EXPORTACION VARIETAL'!Q307:Q318)/1000</f>
        <v>11.027259999999998</v>
      </c>
      <c r="P241" s="6">
        <f t="shared" ref="P241:X241" si="562">+SUM(C240:C241)+SUM(B242:B251)</f>
        <v>10.45012</v>
      </c>
      <c r="Q241" s="6">
        <f t="shared" si="562"/>
        <v>10.581</v>
      </c>
      <c r="R241" s="6">
        <f t="shared" si="562"/>
        <v>11.073</v>
      </c>
      <c r="S241" s="6">
        <f t="shared" si="562"/>
        <v>9.5560000000000009</v>
      </c>
      <c r="T241" s="6">
        <f t="shared" si="562"/>
        <v>8.57</v>
      </c>
      <c r="U241" s="6">
        <f t="shared" si="562"/>
        <v>12.2697</v>
      </c>
      <c r="V241" s="6">
        <f t="shared" si="562"/>
        <v>12.966324999999999</v>
      </c>
      <c r="W241" s="105">
        <f t="shared" si="562"/>
        <v>10.16</v>
      </c>
      <c r="X241" s="90">
        <f t="shared" si="562"/>
        <v>9.5640000000000001</v>
      </c>
      <c r="Y241" s="117">
        <f t="shared" si="560"/>
        <v>-5.8661417322834697E-2</v>
      </c>
      <c r="Z241" s="113">
        <f t="shared" si="561"/>
        <v>1.6737803264299522E-4</v>
      </c>
    </row>
    <row r="242" spans="1:26" x14ac:dyDescent="0.25">
      <c r="A242" s="89" t="s">
        <v>0</v>
      </c>
      <c r="B242" s="217">
        <f>+'[1]6.EXPORTACION VARIETAL'!Q319/1000</f>
        <v>0.81358000000000008</v>
      </c>
      <c r="C242" s="158">
        <f>+'[1]6.EXPORTACION VARIETAL'!Q331/1000</f>
        <v>0.755</v>
      </c>
      <c r="D242" s="158">
        <f>+'[1]6.EXPORTACION VARIETAL'!Q343/1000</f>
        <v>0.82899999999999996</v>
      </c>
      <c r="E242" s="158">
        <f>+'[1]6.EXPORTACION VARIETAL'!Q355/1000</f>
        <v>1.1299999999999999</v>
      </c>
      <c r="F242" s="158">
        <f>+'[1]6.EXPORTACION VARIETAL'!P367/1000</f>
        <v>0.57199999999999995</v>
      </c>
      <c r="G242" s="158">
        <f>+'[1]6.EXPORTACION VARIETAL'!Q379/1000</f>
        <v>0.92200000000000004</v>
      </c>
      <c r="H242" s="158">
        <f>+'[1]6.EXPORTACION VARIETAL'!Q391/1000</f>
        <v>1.1142000000000001</v>
      </c>
      <c r="I242" s="158">
        <f>+'[1]6.EXPORTACION VARIETAL'!Q403/1000</f>
        <v>1.0089999999999999</v>
      </c>
      <c r="J242" s="253">
        <f>+'[1]6.EXPORTACION VARIETAL'!Q415/1000</f>
        <v>0.89200000000000002</v>
      </c>
      <c r="K242" s="254">
        <f>+'[1]6.EXPORTACION VARIETAL'!Q427/1000</f>
        <v>0.51200000000000001</v>
      </c>
      <c r="L242" s="113">
        <f>+K242/J242-1</f>
        <v>-0.42600896860986548</v>
      </c>
      <c r="M242" s="2"/>
      <c r="N242" s="89" t="s">
        <v>0</v>
      </c>
      <c r="O242" s="104">
        <f>+SUM('[1]6.EXPORTACION VARIETAL'!Q308:Q319)/1000</f>
        <v>10.879839999999998</v>
      </c>
      <c r="P242" s="6">
        <f t="shared" ref="P242:W242" si="563">+SUM(C240:C242)+SUM(B243:B251)</f>
        <v>10.391539999999999</v>
      </c>
      <c r="Q242" s="6">
        <f t="shared" si="563"/>
        <v>10.654999999999999</v>
      </c>
      <c r="R242" s="6">
        <f t="shared" si="563"/>
        <v>11.373999999999999</v>
      </c>
      <c r="S242" s="6">
        <f t="shared" si="563"/>
        <v>8.9980000000000011</v>
      </c>
      <c r="T242" s="6">
        <f t="shared" si="563"/>
        <v>8.9200000000000017</v>
      </c>
      <c r="U242" s="6">
        <f t="shared" si="563"/>
        <v>12.4619</v>
      </c>
      <c r="V242" s="6">
        <f t="shared" si="563"/>
        <v>12.861124999999998</v>
      </c>
      <c r="W242" s="105">
        <f t="shared" si="563"/>
        <v>10.043000000000001</v>
      </c>
      <c r="X242" s="90">
        <f t="shared" ref="X242" si="564">+SUM(K240:K242)+SUM(J243:J251)</f>
        <v>9.1839999999999993</v>
      </c>
      <c r="Y242" s="117">
        <f>+X242/W242-1</f>
        <v>-8.5532211490590648E-2</v>
      </c>
      <c r="Z242" s="113">
        <f>+POWER(X242/S242,0.2)-1</f>
        <v>4.1004859126163584E-3</v>
      </c>
    </row>
    <row r="243" spans="1:26" x14ac:dyDescent="0.25">
      <c r="A243" s="89" t="s">
        <v>1</v>
      </c>
      <c r="B243" s="217">
        <f>+'[1]6.EXPORTACION VARIETAL'!Q320/1000</f>
        <v>0.97629999999999995</v>
      </c>
      <c r="C243" s="158">
        <f>+'[1]6.EXPORTACION VARIETAL'!Q332/1000</f>
        <v>0.84099999999999997</v>
      </c>
      <c r="D243" s="158">
        <f>+'[1]6.EXPORTACION VARIETAL'!Q344/1000</f>
        <v>0.94099999999999995</v>
      </c>
      <c r="E243" s="158">
        <f>+'[1]6.EXPORTACION VARIETAL'!Q356/1000</f>
        <v>0.873</v>
      </c>
      <c r="F243" s="158">
        <f>+'[1]6.EXPORTACION VARIETAL'!P368/1000</f>
        <v>0.77300000000000002</v>
      </c>
      <c r="G243" s="158">
        <f>+'[1]6.EXPORTACION VARIETAL'!Q380/1000</f>
        <v>0.874</v>
      </c>
      <c r="H243" s="158">
        <f>+'[1]6.EXPORTACION VARIETAL'!Q392/1000</f>
        <v>1.2287950000000001</v>
      </c>
      <c r="I243" s="158">
        <f>+'[1]6.EXPORTACION VARIETAL'!Q404/1000</f>
        <v>0.72</v>
      </c>
      <c r="J243" s="253">
        <f>+'[1]6.EXPORTACION VARIETAL'!Q416/1000</f>
        <v>0.90300000000000002</v>
      </c>
      <c r="K243" s="254">
        <f>+'[1]6.EXPORTACION VARIETAL'!Q428/1000</f>
        <v>0.80500000000000005</v>
      </c>
      <c r="L243" s="113">
        <f>+K243/J243-1</f>
        <v>-0.10852713178294571</v>
      </c>
      <c r="M243" s="2"/>
      <c r="N243" s="89" t="s">
        <v>1</v>
      </c>
      <c r="O243" s="104">
        <f>+SUM('[1]6.EXPORTACION VARIETAL'!Q309:Q320)/1000</f>
        <v>10.807139999999997</v>
      </c>
      <c r="P243" s="6">
        <f t="shared" ref="P243:W243" si="565">+SUM(C240:C243)+SUM(B244:B251)</f>
        <v>10.25624</v>
      </c>
      <c r="Q243" s="6">
        <f t="shared" si="565"/>
        <v>10.754999999999999</v>
      </c>
      <c r="R243" s="6">
        <f t="shared" si="565"/>
        <v>11.306000000000001</v>
      </c>
      <c r="S243" s="6">
        <f t="shared" si="565"/>
        <v>8.8979999999999997</v>
      </c>
      <c r="T243" s="6">
        <f t="shared" si="565"/>
        <v>9.020999999999999</v>
      </c>
      <c r="U243" s="6">
        <f t="shared" si="565"/>
        <v>12.816695000000001</v>
      </c>
      <c r="V243" s="6">
        <f t="shared" si="565"/>
        <v>12.35233</v>
      </c>
      <c r="W243" s="105">
        <f t="shared" si="565"/>
        <v>10.225999999999999</v>
      </c>
      <c r="X243" s="90">
        <f t="shared" ref="X243" si="566">+SUM(K240:K243)+SUM(J244:J251)</f>
        <v>9.0859999999999985</v>
      </c>
      <c r="Y243" s="117">
        <f>+X243/W243-1</f>
        <v>-0.11148053980050854</v>
      </c>
      <c r="Z243" s="113">
        <f>+POWER(X243/S243,0.2)-1</f>
        <v>4.1904022760332893E-3</v>
      </c>
    </row>
    <row r="244" spans="1:26" x14ac:dyDescent="0.25">
      <c r="A244" s="89" t="s">
        <v>2</v>
      </c>
      <c r="B244" s="217">
        <f>+'[1]6.EXPORTACION VARIETAL'!Q321/1000</f>
        <v>0.90415000000000001</v>
      </c>
      <c r="C244" s="158">
        <f>+'[1]6.EXPORTACION VARIETAL'!Q333/1000</f>
        <v>1.26</v>
      </c>
      <c r="D244" s="158">
        <f>+'[1]6.EXPORTACION VARIETAL'!Q345/1000</f>
        <v>0.91900000000000004</v>
      </c>
      <c r="E244" s="158">
        <f>+'[1]6.EXPORTACION VARIETAL'!Q357/1000</f>
        <v>0.76500000000000001</v>
      </c>
      <c r="F244" s="158">
        <f>+'[1]6.EXPORTACION VARIETAL'!P369/1000</f>
        <v>0.94899999999999995</v>
      </c>
      <c r="G244" s="158">
        <f>+'[1]6.EXPORTACION VARIETAL'!Q381/1000</f>
        <v>0.84499999999999997</v>
      </c>
      <c r="H244" s="158">
        <f>+'[1]6.EXPORTACION VARIETAL'!Q393/1000</f>
        <v>1.24498</v>
      </c>
      <c r="I244" s="158">
        <f>+'[1]6.EXPORTACION VARIETAL'!Q405/1000</f>
        <v>0.88700000000000001</v>
      </c>
      <c r="J244" s="253">
        <f>+'[1]6.EXPORTACION VARIETAL'!Q417/1000</f>
        <v>0.67500000000000004</v>
      </c>
      <c r="K244" s="254"/>
      <c r="L244" s="113"/>
      <c r="M244" s="2"/>
      <c r="N244" s="89" t="s">
        <v>2</v>
      </c>
      <c r="O244" s="104">
        <f>+SUM('[1]6.EXPORTACION VARIETAL'!Q310:Q321)/1000</f>
        <v>10.717075016099999</v>
      </c>
      <c r="P244" s="6">
        <f t="shared" ref="P244:W244" si="567">+SUM(C240:C244)+SUM(B245:B251)</f>
        <v>10.612089999999998</v>
      </c>
      <c r="Q244" s="6">
        <f t="shared" si="567"/>
        <v>10.414</v>
      </c>
      <c r="R244" s="6">
        <f t="shared" si="567"/>
        <v>11.151999999999999</v>
      </c>
      <c r="S244" s="6">
        <f t="shared" si="567"/>
        <v>9.0820000000000007</v>
      </c>
      <c r="T244" s="6">
        <f t="shared" si="567"/>
        <v>8.9169999999999998</v>
      </c>
      <c r="U244" s="6">
        <f t="shared" si="567"/>
        <v>13.216675</v>
      </c>
      <c r="V244" s="6">
        <f t="shared" si="567"/>
        <v>11.994350000000001</v>
      </c>
      <c r="W244" s="105">
        <f t="shared" si="567"/>
        <v>10.013999999999999</v>
      </c>
      <c r="X244" s="90"/>
      <c r="Y244" s="117"/>
      <c r="Z244" s="113"/>
    </row>
    <row r="245" spans="1:26" x14ac:dyDescent="0.25">
      <c r="A245" s="89" t="s">
        <v>3</v>
      </c>
      <c r="B245" s="217">
        <f>+'[1]6.EXPORTACION VARIETAL'!Q322/1000</f>
        <v>1.02311</v>
      </c>
      <c r="C245" s="158">
        <f>+'[1]6.EXPORTACION VARIETAL'!Q334/1000</f>
        <v>0.76</v>
      </c>
      <c r="D245" s="158">
        <f>+'[1]6.EXPORTACION VARIETAL'!Q346/1000</f>
        <v>0.99199999999999999</v>
      </c>
      <c r="E245" s="158">
        <f>+'[1]6.EXPORTACION VARIETAL'!Q358/1000</f>
        <v>0.82899999999999996</v>
      </c>
      <c r="F245" s="158">
        <f>+'[1]6.EXPORTACION VARIETAL'!P370/1000</f>
        <v>0.63200000000000001</v>
      </c>
      <c r="G245" s="158">
        <f>+'[1]6.EXPORTACION VARIETAL'!Q382/1000</f>
        <v>1.45</v>
      </c>
      <c r="H245" s="158">
        <f>+'[1]6.EXPORTACION VARIETAL'!Q394/1000</f>
        <v>1.3433900000000001</v>
      </c>
      <c r="I245" s="158">
        <f>+'[1]6.EXPORTACION VARIETAL'!Q406/1000</f>
        <v>0.873</v>
      </c>
      <c r="J245" s="253">
        <f>+'[1]6.EXPORTACION VARIETAL'!Q418/1000</f>
        <v>0.72399999999999998</v>
      </c>
      <c r="K245" s="254"/>
      <c r="L245" s="113"/>
      <c r="M245" s="2"/>
      <c r="N245" s="89" t="s">
        <v>3</v>
      </c>
      <c r="O245" s="104">
        <f>+SUM('[1]6.EXPORTACION VARIETAL'!Q311:Q322)/1000</f>
        <v>10.203005016100001</v>
      </c>
      <c r="P245" s="6">
        <f t="shared" ref="P245:W245" si="568">+SUM(C240:C245)+SUM(B246:B251)</f>
        <v>10.348980000000001</v>
      </c>
      <c r="Q245" s="6">
        <f t="shared" si="568"/>
        <v>10.646000000000001</v>
      </c>
      <c r="R245" s="6">
        <f t="shared" si="568"/>
        <v>10.988999999999997</v>
      </c>
      <c r="S245" s="6">
        <f t="shared" si="568"/>
        <v>8.8849999999999998</v>
      </c>
      <c r="T245" s="6">
        <f t="shared" si="568"/>
        <v>9.7349999999999994</v>
      </c>
      <c r="U245" s="6">
        <f t="shared" si="568"/>
        <v>13.110065000000001</v>
      </c>
      <c r="V245" s="6">
        <f t="shared" si="568"/>
        <v>11.523960000000002</v>
      </c>
      <c r="W245" s="105">
        <f t="shared" si="568"/>
        <v>9.8650000000000002</v>
      </c>
      <c r="X245" s="90"/>
      <c r="Y245" s="117"/>
      <c r="Z245" s="113"/>
    </row>
    <row r="246" spans="1:26" x14ac:dyDescent="0.25">
      <c r="A246" s="89" t="s">
        <v>4</v>
      </c>
      <c r="B246" s="217">
        <f>+'[1]6.EXPORTACION VARIETAL'!Q323/1000</f>
        <v>0.87220000000000009</v>
      </c>
      <c r="C246" s="158">
        <f>+'[1]6.EXPORTACION VARIETAL'!Q335/1000</f>
        <v>1.2789999999999999</v>
      </c>
      <c r="D246" s="158">
        <f>+'[1]6.EXPORTACION VARIETAL'!Q347/1000</f>
        <v>1.835</v>
      </c>
      <c r="E246" s="158">
        <f>+'[1]6.EXPORTACION VARIETAL'!Q359/1000</f>
        <v>0.96899999999999997</v>
      </c>
      <c r="F246" s="158">
        <f>+'[1]6.EXPORTACION VARIETAL'!P371/1000</f>
        <v>0.54300000000000004</v>
      </c>
      <c r="G246" s="158">
        <f>+'[1]6.EXPORTACION VARIETAL'!Q383/1000</f>
        <v>1.1890000000000001</v>
      </c>
      <c r="H246" s="158">
        <f>+'[1]6.EXPORTACION VARIETAL'!Q395/1000</f>
        <v>1.17509</v>
      </c>
      <c r="I246" s="158">
        <f>+'[1]6.EXPORTACION VARIETAL'!Q407/1000</f>
        <v>0.90700000000000003</v>
      </c>
      <c r="J246" s="253">
        <f>+'[1]6.EXPORTACION VARIETAL'!Q419/1000</f>
        <v>1.0640000000000001</v>
      </c>
      <c r="K246" s="254"/>
      <c r="L246" s="113"/>
      <c r="M246" s="2"/>
      <c r="N246" s="89" t="s">
        <v>4</v>
      </c>
      <c r="O246" s="104">
        <f>+SUM('[1]6.EXPORTACION VARIETAL'!Q312:Q323)/1000</f>
        <v>9.918365016100001</v>
      </c>
      <c r="P246" s="6">
        <f t="shared" ref="P246:W246" si="569">+SUM(C240:C246)+SUM(B247:B251)</f>
        <v>10.75578</v>
      </c>
      <c r="Q246" s="6">
        <f t="shared" si="569"/>
        <v>11.202</v>
      </c>
      <c r="R246" s="6">
        <f t="shared" si="569"/>
        <v>10.122999999999999</v>
      </c>
      <c r="S246" s="6">
        <f t="shared" si="569"/>
        <v>8.4589999999999996</v>
      </c>
      <c r="T246" s="6">
        <f t="shared" si="569"/>
        <v>10.381</v>
      </c>
      <c r="U246" s="6">
        <f t="shared" si="569"/>
        <v>13.096155</v>
      </c>
      <c r="V246" s="6">
        <f t="shared" si="569"/>
        <v>11.255870000000002</v>
      </c>
      <c r="W246" s="105">
        <f t="shared" si="569"/>
        <v>10.022</v>
      </c>
      <c r="X246" s="90"/>
      <c r="Y246" s="117"/>
      <c r="Z246" s="113"/>
    </row>
    <row r="247" spans="1:26" x14ac:dyDescent="0.25">
      <c r="A247" s="89" t="s">
        <v>5</v>
      </c>
      <c r="B247" s="217">
        <f>+'[1]6.EXPORTACION VARIETAL'!Q324/1000</f>
        <v>1.57877</v>
      </c>
      <c r="C247" s="158">
        <f>+'[1]6.EXPORTACION VARIETAL'!Q336/1000</f>
        <v>1.4730000000000001</v>
      </c>
      <c r="D247" s="158">
        <f>+'[1]6.EXPORTACION VARIETAL'!Q348/1000</f>
        <v>1.0229999999999999</v>
      </c>
      <c r="E247" s="158">
        <f>+'[1]6.EXPORTACION VARIETAL'!Q360/1000</f>
        <v>0.97199999999999998</v>
      </c>
      <c r="F247" s="158">
        <f>+'[1]6.EXPORTACION VARIETAL'!P372/1000</f>
        <v>1.1870000000000001</v>
      </c>
      <c r="G247" s="158">
        <f>+'[1]6.EXPORTACION VARIETAL'!Q384/1000</f>
        <v>1.016</v>
      </c>
      <c r="H247" s="158">
        <f>+'[1]6.EXPORTACION VARIETAL'!Q396/1000</f>
        <v>1.58684</v>
      </c>
      <c r="I247" s="158">
        <f>+'[1]6.EXPORTACION VARIETAL'!Q408/1000</f>
        <v>0.95099999999999996</v>
      </c>
      <c r="J247" s="253">
        <f>+'[1]6.EXPORTACION VARIETAL'!Q420/1000</f>
        <v>0.85299999999999998</v>
      </c>
      <c r="K247" s="254"/>
      <c r="L247" s="113"/>
      <c r="M247" s="2"/>
      <c r="N247" s="89" t="s">
        <v>5</v>
      </c>
      <c r="O247" s="104">
        <f>+SUM('[1]6.EXPORTACION VARIETAL'!Q313:Q324)/1000</f>
        <v>10.3682850161</v>
      </c>
      <c r="P247" s="6">
        <f t="shared" ref="P247:W247" si="570">+SUM(C240:C247)+SUM(B248:B251)</f>
        <v>10.650009999999998</v>
      </c>
      <c r="Q247" s="6">
        <f t="shared" si="570"/>
        <v>10.752000000000001</v>
      </c>
      <c r="R247" s="6">
        <f t="shared" si="570"/>
        <v>10.071999999999999</v>
      </c>
      <c r="S247" s="6">
        <f t="shared" si="570"/>
        <v>8.6740000000000013</v>
      </c>
      <c r="T247" s="6">
        <f t="shared" si="570"/>
        <v>10.210000000000001</v>
      </c>
      <c r="U247" s="6">
        <f t="shared" si="570"/>
        <v>13.666995</v>
      </c>
      <c r="V247" s="6">
        <f t="shared" si="570"/>
        <v>10.62003</v>
      </c>
      <c r="W247" s="105">
        <f t="shared" si="570"/>
        <v>9.9239999999999995</v>
      </c>
      <c r="X247" s="105"/>
      <c r="Y247" s="117"/>
      <c r="Z247" s="113"/>
    </row>
    <row r="248" spans="1:26" x14ac:dyDescent="0.25">
      <c r="A248" s="89" t="s">
        <v>6</v>
      </c>
      <c r="B248" s="217">
        <f>+'[1]6.EXPORTACION VARIETAL'!Q325/1000</f>
        <v>0.81774000000000002</v>
      </c>
      <c r="C248" s="158">
        <f>+'[1]6.EXPORTACION VARIETAL'!Q337/1000</f>
        <v>0.68100000000000005</v>
      </c>
      <c r="D248" s="158">
        <f>+'[1]6.EXPORTACION VARIETAL'!Q349/1000</f>
        <v>0.88200000000000001</v>
      </c>
      <c r="E248" s="158">
        <f>+'[1]6.EXPORTACION VARIETAL'!Q361/1000</f>
        <v>0.61</v>
      </c>
      <c r="F248" s="158">
        <f>+'[1]6.EXPORTACION VARIETAL'!P373/1000</f>
        <v>0.626</v>
      </c>
      <c r="G248" s="158">
        <f>+'[1]6.EXPORTACION VARIETAL'!Q385/1000</f>
        <v>1.153</v>
      </c>
      <c r="H248" s="158">
        <f>+'[1]6.EXPORTACION VARIETAL'!Q397/1000</f>
        <v>1.1999900000000001</v>
      </c>
      <c r="I248" s="158">
        <f>+'[1]6.EXPORTACION VARIETAL'!Q409/1000</f>
        <v>0.71</v>
      </c>
      <c r="J248" s="253">
        <f>+'[1]6.EXPORTACION VARIETAL'!Q421/1000</f>
        <v>1.321</v>
      </c>
      <c r="K248" s="254"/>
      <c r="L248" s="113"/>
      <c r="M248" s="2"/>
      <c r="N248" s="89" t="s">
        <v>6</v>
      </c>
      <c r="O248" s="104">
        <f>+SUM('[1]6.EXPORTACION VARIETAL'!Q314:Q325)/1000</f>
        <v>10.197895016099997</v>
      </c>
      <c r="P248" s="6">
        <f t="shared" ref="P248:W248" si="571">+SUM(C240:C248)+SUM(B249:B251)</f>
        <v>10.51327</v>
      </c>
      <c r="Q248" s="6">
        <f t="shared" si="571"/>
        <v>10.953000000000001</v>
      </c>
      <c r="R248" s="6">
        <f t="shared" si="571"/>
        <v>9.7999999999999989</v>
      </c>
      <c r="S248" s="6">
        <f t="shared" si="571"/>
        <v>8.6900000000000013</v>
      </c>
      <c r="T248" s="6">
        <f t="shared" si="571"/>
        <v>10.737</v>
      </c>
      <c r="U248" s="6">
        <f t="shared" si="571"/>
        <v>13.713985000000001</v>
      </c>
      <c r="V248" s="6">
        <f t="shared" si="571"/>
        <v>10.130040000000001</v>
      </c>
      <c r="W248" s="105">
        <f t="shared" si="571"/>
        <v>10.535</v>
      </c>
      <c r="X248" s="105"/>
      <c r="Y248" s="117"/>
      <c r="Z248" s="113"/>
    </row>
    <row r="249" spans="1:26" x14ac:dyDescent="0.25">
      <c r="A249" s="89" t="s">
        <v>7</v>
      </c>
      <c r="B249" s="217">
        <f>+'[1]6.EXPORTACION VARIETAL'!Q326/1000</f>
        <v>0.82226999999999995</v>
      </c>
      <c r="C249" s="158">
        <f>+'[1]6.EXPORTACION VARIETAL'!Q338/1000</f>
        <v>0.874</v>
      </c>
      <c r="D249" s="158">
        <f>+'[1]6.EXPORTACION VARIETAL'!Q350/1000</f>
        <v>0.93899999999999995</v>
      </c>
      <c r="E249" s="158">
        <f>+'[1]6.EXPORTACION VARIETAL'!Q362/1000</f>
        <v>0.92100000000000004</v>
      </c>
      <c r="F249" s="158">
        <f>+'[1]6.EXPORTACION VARIETAL'!P374/1000</f>
        <v>0.82299999999999995</v>
      </c>
      <c r="G249" s="158">
        <f>+'[1]6.EXPORTACION VARIETAL'!Q386/1000</f>
        <v>0.996</v>
      </c>
      <c r="H249" s="158">
        <f>+'[1]6.EXPORTACION VARIETAL'!Q398/1000</f>
        <v>0.86403999999999992</v>
      </c>
      <c r="I249" s="158">
        <f>+'[1]6.EXPORTACION VARIETAL'!Q410/1000</f>
        <v>0.76600000000000001</v>
      </c>
      <c r="J249" s="253">
        <f>+'[1]6.EXPORTACION VARIETAL'!Q422/1000</f>
        <v>0.92900000000000005</v>
      </c>
      <c r="K249" s="254"/>
      <c r="L249" s="113"/>
      <c r="M249" s="2"/>
      <c r="N249" s="89" t="s">
        <v>7</v>
      </c>
      <c r="O249" s="104">
        <f>+SUM('[1]6.EXPORTACION VARIETAL'!Q315:Q326)/1000</f>
        <v>10.273295016099999</v>
      </c>
      <c r="P249" s="6">
        <f t="shared" ref="P249:W249" si="572">+SUM(C240:C249)+SUM(B250:B251)</f>
        <v>10.565000000000001</v>
      </c>
      <c r="Q249" s="6">
        <f t="shared" si="572"/>
        <v>11.018000000000001</v>
      </c>
      <c r="R249" s="6">
        <f t="shared" si="572"/>
        <v>9.782</v>
      </c>
      <c r="S249" s="6">
        <f t="shared" si="572"/>
        <v>8.5920000000000023</v>
      </c>
      <c r="T249" s="6">
        <f t="shared" si="572"/>
        <v>10.91</v>
      </c>
      <c r="U249" s="6">
        <f t="shared" si="572"/>
        <v>13.582025</v>
      </c>
      <c r="V249" s="6">
        <f t="shared" si="572"/>
        <v>10.032000000000002</v>
      </c>
      <c r="W249" s="105">
        <f t="shared" si="572"/>
        <v>10.698</v>
      </c>
      <c r="X249" s="90"/>
      <c r="Y249" s="117"/>
      <c r="Z249" s="113"/>
    </row>
    <row r="250" spans="1:26" x14ac:dyDescent="0.25">
      <c r="A250" s="89" t="s">
        <v>8</v>
      </c>
      <c r="B250" s="217">
        <f>+'[1]6.EXPORTACION VARIETAL'!Q327/1000</f>
        <v>0.626</v>
      </c>
      <c r="C250" s="158">
        <f>+'[1]6.EXPORTACION VARIETAL'!Q339/1000</f>
        <v>0.73199999999999998</v>
      </c>
      <c r="D250" s="158">
        <f>+'[1]6.EXPORTACION VARIETAL'!Q351/1000</f>
        <v>0.76200000000000001</v>
      </c>
      <c r="E250" s="158">
        <f>+'[1]6.EXPORTACION VARIETAL'!Q363/1000</f>
        <v>0.51800000000000002</v>
      </c>
      <c r="F250" s="158">
        <f>+'[1]6.EXPORTACION VARIETAL'!P375/1000</f>
        <v>0.73799999999999999</v>
      </c>
      <c r="G250" s="158">
        <f>+'[1]6.EXPORTACION VARIETAL'!Q387/1000</f>
        <v>1.044</v>
      </c>
      <c r="H250" s="158">
        <f>+'[1]6.EXPORTACION VARIETAL'!Q399/1000</f>
        <v>0.88900000000000001</v>
      </c>
      <c r="I250" s="158">
        <f>+'[1]6.EXPORTACION VARIETAL'!Q411/1000</f>
        <v>0.76700000000000002</v>
      </c>
      <c r="J250" s="253">
        <f>+'[1]6.EXPORTACION VARIETAL'!Q423/1000</f>
        <v>0.43099999999999999</v>
      </c>
      <c r="K250" s="254"/>
      <c r="L250" s="113"/>
      <c r="M250" s="2"/>
      <c r="N250" s="89" t="s">
        <v>8</v>
      </c>
      <c r="O250" s="104">
        <f>+SUM('[1]6.EXPORTACION VARIETAL'!Q316:Q327)/1000</f>
        <v>10.3462350161</v>
      </c>
      <c r="P250" s="6">
        <f t="shared" ref="P250:W250" si="573">+SUM(C240:C250)+SUM(B251)</f>
        <v>10.670999999999999</v>
      </c>
      <c r="Q250" s="6">
        <f t="shared" si="573"/>
        <v>11.048000000000002</v>
      </c>
      <c r="R250" s="6">
        <f t="shared" si="573"/>
        <v>9.5380000000000003</v>
      </c>
      <c r="S250" s="6">
        <f t="shared" si="573"/>
        <v>8.8120000000000012</v>
      </c>
      <c r="T250" s="6">
        <f t="shared" si="573"/>
        <v>11.216000000000001</v>
      </c>
      <c r="U250" s="6">
        <f t="shared" si="573"/>
        <v>13.427024999999999</v>
      </c>
      <c r="V250" s="6">
        <f t="shared" si="573"/>
        <v>9.91</v>
      </c>
      <c r="W250" s="105">
        <f t="shared" si="573"/>
        <v>10.362</v>
      </c>
      <c r="X250" s="90"/>
      <c r="Y250" s="117"/>
      <c r="Z250" s="113"/>
    </row>
    <row r="251" spans="1:26" x14ac:dyDescent="0.25">
      <c r="A251" s="89" t="s">
        <v>9</v>
      </c>
      <c r="B251" s="217">
        <f>+'[1]6.EXPORTACION VARIETAL'!Q328/1000</f>
        <v>0.873</v>
      </c>
      <c r="C251" s="158">
        <f>+'[1]6.EXPORTACION VARIETAL'!Q340/1000</f>
        <v>0.71699999999999997</v>
      </c>
      <c r="D251" s="158">
        <f>+'[1]6.EXPORTACION VARIETAL'!Q352/1000</f>
        <v>0.59</v>
      </c>
      <c r="E251" s="158">
        <f>+'[1]6.EXPORTACION VARIETAL'!Q364/1000</f>
        <v>0.74299999999999999</v>
      </c>
      <c r="F251" s="158">
        <f>+'[1]6.EXPORTACION VARIETAL'!P376/1000</f>
        <v>0.55500000000000005</v>
      </c>
      <c r="G251" s="158">
        <f>+'[1]6.EXPORTACION VARIETAL'!Q388/1000</f>
        <v>1.2</v>
      </c>
      <c r="H251" s="158">
        <f>+'[1]6.EXPORTACION VARIETAL'!Q400/1000</f>
        <v>0.77</v>
      </c>
      <c r="I251" s="158">
        <f>+'[1]6.EXPORTACION VARIETAL'!Q412/1000</f>
        <v>0.88400000000000001</v>
      </c>
      <c r="J251" s="253">
        <f>+'[1]6.EXPORTACION VARIETAL'!Q424/1000</f>
        <v>0.69</v>
      </c>
      <c r="K251" s="254"/>
      <c r="L251" s="113"/>
      <c r="M251" s="2"/>
      <c r="N251" s="89" t="s">
        <v>9</v>
      </c>
      <c r="O251" s="104">
        <f>+SUM('[1]6.EXPORTACION VARIETAL'!Q317:Q328)/1000</f>
        <v>10.686579999999999</v>
      </c>
      <c r="P251" s="6">
        <f t="shared" ref="P251:W251" si="574">+SUM(C240:C251)</f>
        <v>10.515000000000001</v>
      </c>
      <c r="Q251" s="6">
        <f t="shared" si="574"/>
        <v>10.921000000000001</v>
      </c>
      <c r="R251" s="6">
        <f t="shared" si="574"/>
        <v>9.6910000000000007</v>
      </c>
      <c r="S251" s="6">
        <f t="shared" si="574"/>
        <v>8.6240000000000006</v>
      </c>
      <c r="T251" s="6">
        <f t="shared" si="574"/>
        <v>11.861000000000001</v>
      </c>
      <c r="U251" s="6">
        <f t="shared" si="574"/>
        <v>12.997024999999999</v>
      </c>
      <c r="V251" s="6">
        <f t="shared" si="574"/>
        <v>10.024000000000001</v>
      </c>
      <c r="W251" s="105">
        <f t="shared" si="574"/>
        <v>10.167999999999999</v>
      </c>
      <c r="X251" s="90"/>
      <c r="Y251" s="117"/>
      <c r="Z251" s="113"/>
    </row>
    <row r="252" spans="1:26" ht="25.5" x14ac:dyDescent="0.25">
      <c r="A252" s="92" t="s">
        <v>13</v>
      </c>
      <c r="B252" s="218">
        <f>SUM(B240:B251)</f>
        <v>10.686579999999999</v>
      </c>
      <c r="C252" s="219">
        <f>SUM(C240:C251)</f>
        <v>10.515000000000001</v>
      </c>
      <c r="D252" s="219">
        <f>SUM(D240:D251)</f>
        <v>10.921000000000001</v>
      </c>
      <c r="E252" s="219">
        <f>SUM(E240:E251)</f>
        <v>9.6910000000000007</v>
      </c>
      <c r="F252" s="219">
        <f>SUM(F240:F251)</f>
        <v>8.6240000000000006</v>
      </c>
      <c r="G252" s="219">
        <f t="shared" ref="G252:I252" si="575">SUM(G240:G251)</f>
        <v>11.861000000000001</v>
      </c>
      <c r="H252" s="219">
        <f t="shared" si="575"/>
        <v>12.997024999999999</v>
      </c>
      <c r="I252" s="219">
        <f t="shared" si="575"/>
        <v>10.024000000000001</v>
      </c>
      <c r="J252" s="252">
        <f t="shared" ref="J252" si="576">SUM(J240:J251)</f>
        <v>10.167999999999999</v>
      </c>
      <c r="K252" s="251"/>
      <c r="L252" s="173"/>
      <c r="M252" s="3"/>
      <c r="N252" s="92" t="s">
        <v>14</v>
      </c>
      <c r="O252" s="106">
        <f t="shared" ref="O252:W252" si="577">+AVERAGE(O240:O251)</f>
        <v>10.536974592724997</v>
      </c>
      <c r="P252" s="83">
        <f t="shared" si="577"/>
        <v>10.542974166666665</v>
      </c>
      <c r="Q252" s="83">
        <f t="shared" si="577"/>
        <v>10.772666666666666</v>
      </c>
      <c r="R252" s="83">
        <f t="shared" si="577"/>
        <v>10.497166666666667</v>
      </c>
      <c r="S252" s="83">
        <f t="shared" si="577"/>
        <v>8.9219999999999988</v>
      </c>
      <c r="T252" s="83">
        <f t="shared" si="577"/>
        <v>9.907</v>
      </c>
      <c r="U252" s="83">
        <f t="shared" si="577"/>
        <v>13.025770416666665</v>
      </c>
      <c r="V252" s="83">
        <f t="shared" si="577"/>
        <v>11.398254583333335</v>
      </c>
      <c r="W252" s="107">
        <f t="shared" si="577"/>
        <v>10.168083333333334</v>
      </c>
      <c r="X252" s="93">
        <f t="shared" ref="X252" si="578">+AVERAGE(X240:X251)</f>
        <v>9.4427499999999984</v>
      </c>
      <c r="Y252" s="119">
        <f>+X252/W252-1</f>
        <v>-7.133432226656955E-2</v>
      </c>
      <c r="Z252" s="173">
        <f>+POWER(X252/S252,0.2)-1</f>
        <v>1.1410026314463417E-2</v>
      </c>
    </row>
    <row r="253" spans="1:26" ht="25.5" x14ac:dyDescent="0.25">
      <c r="A253" s="95" t="s">
        <v>15</v>
      </c>
      <c r="B253" s="108">
        <f>+B252/B$324</f>
        <v>1.4163556877027011E-2</v>
      </c>
      <c r="C253" s="84">
        <f t="shared" ref="C253" si="579">+C252/C$324</f>
        <v>1.4227955802002062E-2</v>
      </c>
      <c r="D253" s="84">
        <f t="shared" ref="D253" si="580">+D252/D$324</f>
        <v>1.4809902740937226E-2</v>
      </c>
      <c r="E253" s="84">
        <f t="shared" ref="E253" si="581">+E252/E$324</f>
        <v>1.3409974940187164E-2</v>
      </c>
      <c r="F253" s="84">
        <f t="shared" ref="F253:G253" si="582">+F252/F$324</f>
        <v>1.2087607119129647E-2</v>
      </c>
      <c r="G253" s="84">
        <f t="shared" si="582"/>
        <v>1.4486027535787609E-2</v>
      </c>
      <c r="H253" s="229">
        <f t="shared" ref="H253:I253" si="583">+H252/H$324</f>
        <v>1.7307835719032189E-2</v>
      </c>
      <c r="I253" s="84">
        <f t="shared" si="583"/>
        <v>1.572937441842584E-2</v>
      </c>
      <c r="J253" s="109">
        <f t="shared" ref="J253" si="584">+J252/J$324</f>
        <v>1.5644641387215646E-2</v>
      </c>
      <c r="K253" s="96"/>
      <c r="L253" s="114"/>
      <c r="M253" s="3"/>
      <c r="N253" s="95" t="s">
        <v>15</v>
      </c>
      <c r="O253" s="108">
        <f>+O252/O$324</f>
        <v>1.4303117852014409E-2</v>
      </c>
      <c r="P253" s="84">
        <f t="shared" ref="P253" si="585">+P252/P$324</f>
        <v>1.4146152966156367E-2</v>
      </c>
      <c r="Q253" s="84">
        <f t="shared" ref="Q253" si="586">+Q252/Q$324</f>
        <v>1.4561626028715033E-2</v>
      </c>
      <c r="R253" s="84">
        <f t="shared" ref="R253" si="587">+R252/R$324</f>
        <v>1.4239203149024542E-2</v>
      </c>
      <c r="S253" s="84">
        <f t="shared" ref="S253:W253" si="588">+S252/S$324</f>
        <v>1.2584872128911481E-2</v>
      </c>
      <c r="T253" s="84">
        <f t="shared" si="588"/>
        <v>1.2864106455123005E-2</v>
      </c>
      <c r="U253" s="84">
        <f t="shared" si="588"/>
        <v>1.6354855838850893E-2</v>
      </c>
      <c r="V253" s="84">
        <f t="shared" si="588"/>
        <v>1.6695245581582134E-2</v>
      </c>
      <c r="W253" s="109">
        <f t="shared" si="588"/>
        <v>1.5992086854815749E-2</v>
      </c>
      <c r="X253" s="96">
        <f t="shared" ref="X253" si="589">+X252/X$324</f>
        <v>1.4681560067835794E-2</v>
      </c>
      <c r="Y253" s="118"/>
      <c r="Z253" s="114"/>
    </row>
    <row r="254" spans="1:26" ht="26.25" thickBot="1" x14ac:dyDescent="0.3">
      <c r="A254" s="98" t="s">
        <v>12</v>
      </c>
      <c r="B254" s="110"/>
      <c r="C254" s="85">
        <f>+C252/B252-1</f>
        <v>-1.6055651106340774E-2</v>
      </c>
      <c r="D254" s="85">
        <f t="shared" ref="D254" si="590">+D252/C252-1</f>
        <v>3.8611507370423181E-2</v>
      </c>
      <c r="E254" s="85">
        <f t="shared" ref="E254" si="591">+E252/D252-1</f>
        <v>-0.11262704880505447</v>
      </c>
      <c r="F254" s="85">
        <f t="shared" ref="F254:J254" si="592">+F252/E252-1</f>
        <v>-0.11010215664018164</v>
      </c>
      <c r="G254" s="85">
        <f t="shared" si="592"/>
        <v>0.37534786641929507</v>
      </c>
      <c r="H254" s="85">
        <f t="shared" si="592"/>
        <v>9.5778180591855611E-2</v>
      </c>
      <c r="I254" s="85">
        <f t="shared" si="592"/>
        <v>-0.22874657854393587</v>
      </c>
      <c r="J254" s="85">
        <f t="shared" si="592"/>
        <v>1.4365522745410919E-2</v>
      </c>
      <c r="K254" s="100"/>
      <c r="L254" s="115"/>
      <c r="M254" s="2"/>
      <c r="N254" s="98" t="s">
        <v>12</v>
      </c>
      <c r="O254" s="110"/>
      <c r="P254" s="85">
        <f>+P252/O252-1</f>
        <v>5.6938297505348956E-4</v>
      </c>
      <c r="Q254" s="85">
        <f t="shared" ref="Q254" si="593">+Q252/P252-1</f>
        <v>2.1786309666413706E-2</v>
      </c>
      <c r="R254" s="85">
        <f t="shared" ref="R254" si="594">+R252/Q252-1</f>
        <v>-2.5573983538585199E-2</v>
      </c>
      <c r="S254" s="85">
        <f t="shared" ref="S254" si="595">+S252/R252-1</f>
        <v>-0.15005636441579484</v>
      </c>
      <c r="T254" s="85">
        <f t="shared" ref="T254" si="596">+T252/S252-1</f>
        <v>0.11040125532391865</v>
      </c>
      <c r="U254" s="85">
        <f t="shared" ref="U254" si="597">+U252/T252-1</f>
        <v>0.31480472561488493</v>
      </c>
      <c r="V254" s="85">
        <f t="shared" ref="V254" si="598">+V252/U252-1</f>
        <v>-0.12494584053553559</v>
      </c>
      <c r="W254" s="111">
        <f t="shared" ref="W254:X254" si="599">+W252/V252-1</f>
        <v>-0.10792628301167906</v>
      </c>
      <c r="X254" s="100">
        <f t="shared" si="599"/>
        <v>-7.133432226656955E-2</v>
      </c>
      <c r="Y254" s="99"/>
      <c r="Z254" s="115"/>
    </row>
    <row r="255" spans="1:26" ht="15.75" thickBo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6" ht="15.75" thickBot="1" x14ac:dyDescent="0.3">
      <c r="A256" s="335" t="s">
        <v>75</v>
      </c>
      <c r="B256" s="336"/>
      <c r="C256" s="336"/>
      <c r="D256" s="336"/>
      <c r="E256" s="336"/>
      <c r="F256" s="336"/>
      <c r="G256" s="336"/>
      <c r="H256" s="336"/>
      <c r="I256" s="336"/>
      <c r="J256" s="336"/>
      <c r="K256" s="336"/>
      <c r="L256" s="337"/>
      <c r="M256" s="2"/>
      <c r="N256" s="335" t="s">
        <v>76</v>
      </c>
      <c r="O256" s="336"/>
      <c r="P256" s="336"/>
      <c r="Q256" s="336"/>
      <c r="R256" s="336"/>
      <c r="S256" s="336"/>
      <c r="T256" s="336"/>
      <c r="U256" s="336"/>
      <c r="V256" s="336"/>
      <c r="W256" s="336"/>
      <c r="X256" s="336"/>
      <c r="Y256" s="336"/>
      <c r="Z256" s="337"/>
    </row>
    <row r="257" spans="1:26" ht="38.25" x14ac:dyDescent="0.25">
      <c r="A257" s="86"/>
      <c r="B257" s="102">
        <v>2016</v>
      </c>
      <c r="C257" s="82">
        <f>+B257+1</f>
        <v>2017</v>
      </c>
      <c r="D257" s="82">
        <f t="shared" ref="D257" si="600">+C257+1</f>
        <v>2018</v>
      </c>
      <c r="E257" s="82">
        <f t="shared" ref="E257" si="601">+D257+1</f>
        <v>2019</v>
      </c>
      <c r="F257" s="82">
        <f t="shared" ref="F257" si="602">+E257+1</f>
        <v>2020</v>
      </c>
      <c r="G257" s="82">
        <f t="shared" ref="G257" si="603">+F257+1</f>
        <v>2021</v>
      </c>
      <c r="H257" s="82">
        <v>2022</v>
      </c>
      <c r="I257" s="82">
        <v>2023</v>
      </c>
      <c r="J257" s="103">
        <v>2024</v>
      </c>
      <c r="K257" s="87">
        <v>2025</v>
      </c>
      <c r="L257" s="112" t="s">
        <v>16</v>
      </c>
      <c r="M257" s="2"/>
      <c r="N257" s="86"/>
      <c r="O257" s="102">
        <v>2016</v>
      </c>
      <c r="P257" s="82">
        <f>+O257+1</f>
        <v>2017</v>
      </c>
      <c r="Q257" s="82">
        <f t="shared" ref="Q257" si="604">+P257+1</f>
        <v>2018</v>
      </c>
      <c r="R257" s="82">
        <f t="shared" ref="R257" si="605">+Q257+1</f>
        <v>2019</v>
      </c>
      <c r="S257" s="82">
        <f t="shared" ref="S257" si="606">+R257+1</f>
        <v>2020</v>
      </c>
      <c r="T257" s="82">
        <f t="shared" ref="T257" si="607">+S257+1</f>
        <v>2021</v>
      </c>
      <c r="U257" s="82">
        <v>2022</v>
      </c>
      <c r="V257" s="82">
        <v>2023</v>
      </c>
      <c r="W257" s="103">
        <v>2024</v>
      </c>
      <c r="X257" s="87">
        <v>2025</v>
      </c>
      <c r="Y257" s="116" t="s">
        <v>16</v>
      </c>
      <c r="Z257" s="112" t="s">
        <v>21</v>
      </c>
    </row>
    <row r="258" spans="1:26" x14ac:dyDescent="0.25">
      <c r="A258" s="89" t="s">
        <v>10</v>
      </c>
      <c r="B258" s="217">
        <f>+'[1]6.EXPORTACION VARIETAL'!R317/1000</f>
        <v>2.6712699999999998</v>
      </c>
      <c r="C258" s="158">
        <f>+'[1]6.EXPORTACION VARIETAL'!R329/1000</f>
        <v>2.988</v>
      </c>
      <c r="D258" s="158">
        <f>+'[1]6.EXPORTACION VARIETAL'!R341/1000</f>
        <v>2.9630000000000001</v>
      </c>
      <c r="E258" s="158">
        <f>+'[1]6.EXPORTACION VARIETAL'!R353/1000</f>
        <v>2.677</v>
      </c>
      <c r="F258" s="158">
        <f>+'[1]6.EXPORTACION VARIETAL'!R365/1000</f>
        <v>2.883</v>
      </c>
      <c r="G258" s="158">
        <f>+'[1]6.EXPORTACION VARIETAL'!R377/1000</f>
        <v>3.637</v>
      </c>
      <c r="H258" s="158">
        <f>+'[1]6.EXPORTACION VARIETAL'!R389/1000</f>
        <v>3.093</v>
      </c>
      <c r="I258" s="158">
        <f>+'[1]6.EXPORTACION VARIETAL'!R401/1000</f>
        <v>3.3319999999999999</v>
      </c>
      <c r="J258" s="253">
        <f>+'[1]6.EXPORTACION VARIETAL'!R413/1000</f>
        <v>2.2799999999999998</v>
      </c>
      <c r="K258" s="254">
        <f>+'[1]6.EXPORTACION VARIETAL'!R425/1000</f>
        <v>2.2410000000000001</v>
      </c>
      <c r="L258" s="113">
        <f>+K258/J258-1</f>
        <v>-1.7105263157894623E-2</v>
      </c>
      <c r="M258" s="2"/>
      <c r="N258" s="89" t="s">
        <v>10</v>
      </c>
      <c r="O258" s="104">
        <f>+SUM('[1]6.EXPORTACION VARIETAL'!R306:R317)/1000</f>
        <v>37.211329999999997</v>
      </c>
      <c r="P258" s="6">
        <f t="shared" ref="P258:X258" si="608">+SUM(C258)+SUM(B259:B269)</f>
        <v>37.809090000000005</v>
      </c>
      <c r="Q258" s="6">
        <f t="shared" si="608"/>
        <v>35.365000000000002</v>
      </c>
      <c r="R258" s="6">
        <f t="shared" si="608"/>
        <v>34.559000000000005</v>
      </c>
      <c r="S258" s="6">
        <f t="shared" si="608"/>
        <v>37.029000000000003</v>
      </c>
      <c r="T258" s="6">
        <f t="shared" si="608"/>
        <v>41.937999999999995</v>
      </c>
      <c r="U258" s="6">
        <f t="shared" si="608"/>
        <v>48.063000000000002</v>
      </c>
      <c r="V258" s="6">
        <f t="shared" si="608"/>
        <v>45.069160000000011</v>
      </c>
      <c r="W258" s="105">
        <f t="shared" si="608"/>
        <v>36.477000000000004</v>
      </c>
      <c r="X258" s="90">
        <f t="shared" si="608"/>
        <v>38.485000000000007</v>
      </c>
      <c r="Y258" s="117">
        <f t="shared" ref="Y258:Y259" si="609">+X258/W258-1</f>
        <v>5.504838665460432E-2</v>
      </c>
      <c r="Z258" s="113">
        <f t="shared" ref="Z258:Z259" si="610">+POWER(X258/S258,0.2)-1</f>
        <v>7.7432582719336729E-3</v>
      </c>
    </row>
    <row r="259" spans="1:26" x14ac:dyDescent="0.25">
      <c r="A259" s="89" t="s">
        <v>11</v>
      </c>
      <c r="B259" s="217">
        <f>+'[1]6.EXPORTACION VARIETAL'!R318/1000</f>
        <v>2.4012099999999998</v>
      </c>
      <c r="C259" s="158">
        <f>+'[1]6.EXPORTACION VARIETAL'!R330/1000</f>
        <v>1.87</v>
      </c>
      <c r="D259" s="158">
        <f>+'[1]6.EXPORTACION VARIETAL'!R342/1000</f>
        <v>2.2360000000000002</v>
      </c>
      <c r="E259" s="158">
        <f>+'[1]6.EXPORTACION VARIETAL'!R354/1000</f>
        <v>2.1120000000000001</v>
      </c>
      <c r="F259" s="158">
        <f>+'[1]6.EXPORTACION VARIETAL'!R366/1000</f>
        <v>2.847</v>
      </c>
      <c r="G259" s="158">
        <f>+'[1]6.EXPORTACION VARIETAL'!R378/1000</f>
        <v>2.8050000000000002</v>
      </c>
      <c r="H259" s="158">
        <f>+'[1]6.EXPORTACION VARIETAL'!R390/1000</f>
        <v>4.5028000000000006</v>
      </c>
      <c r="I259" s="158">
        <f>+'[1]6.EXPORTACION VARIETAL'!R402/1000</f>
        <v>1.831</v>
      </c>
      <c r="J259" s="253">
        <f>+'[1]6.EXPORTACION VARIETAL'!R414/1000</f>
        <v>2.4830000000000001</v>
      </c>
      <c r="K259" s="254">
        <f>+'[1]6.EXPORTACION VARIETAL'!R426/1000</f>
        <v>2.411</v>
      </c>
      <c r="L259" s="113">
        <f>+K259/J259-1</f>
        <v>-2.8997180829641533E-2</v>
      </c>
      <c r="M259" s="2"/>
      <c r="N259" s="89" t="s">
        <v>11</v>
      </c>
      <c r="O259" s="104">
        <f>+SUM('[1]6.EXPORTACION VARIETAL'!R307:R318)/1000</f>
        <v>36.966539999999995</v>
      </c>
      <c r="P259" s="6">
        <f t="shared" ref="P259:X259" si="611">+SUM(C258:C259)+SUM(B260:B269)</f>
        <v>37.277879999999996</v>
      </c>
      <c r="Q259" s="6">
        <f t="shared" si="611"/>
        <v>35.730999999999995</v>
      </c>
      <c r="R259" s="6">
        <f t="shared" si="611"/>
        <v>34.435000000000002</v>
      </c>
      <c r="S259" s="6">
        <f t="shared" si="611"/>
        <v>37.76400000000001</v>
      </c>
      <c r="T259" s="6">
        <f t="shared" si="611"/>
        <v>41.896000000000001</v>
      </c>
      <c r="U259" s="6">
        <f t="shared" si="611"/>
        <v>49.760800000000003</v>
      </c>
      <c r="V259" s="6">
        <f t="shared" si="611"/>
        <v>42.397360000000006</v>
      </c>
      <c r="W259" s="105">
        <f t="shared" si="611"/>
        <v>37.128999999999998</v>
      </c>
      <c r="X259" s="90">
        <f t="shared" si="611"/>
        <v>38.412999999999997</v>
      </c>
      <c r="Y259" s="117">
        <f t="shared" si="609"/>
        <v>3.4582132564841439E-2</v>
      </c>
      <c r="Z259" s="113">
        <f t="shared" si="610"/>
        <v>3.4137488330492349E-3</v>
      </c>
    </row>
    <row r="260" spans="1:26" x14ac:dyDescent="0.25">
      <c r="A260" s="89" t="s">
        <v>0</v>
      </c>
      <c r="B260" s="217">
        <f>+'[1]6.EXPORTACION VARIETAL'!R319/1000</f>
        <v>2.9516199999999997</v>
      </c>
      <c r="C260" s="158">
        <f>+'[1]6.EXPORTACION VARIETAL'!R331/1000</f>
        <v>2.9350000000000001</v>
      </c>
      <c r="D260" s="158">
        <f>+'[1]6.EXPORTACION VARIETAL'!R343/1000</f>
        <v>2.847</v>
      </c>
      <c r="E260" s="158">
        <f>+'[1]6.EXPORTACION VARIETAL'!R355/1000</f>
        <v>3.036</v>
      </c>
      <c r="F260" s="158">
        <f>+'[1]6.EXPORTACION VARIETAL'!R367/1000</f>
        <v>2.7149999999999999</v>
      </c>
      <c r="G260" s="158">
        <f>+'[1]6.EXPORTACION VARIETAL'!R379/1000</f>
        <v>3.8170000000000002</v>
      </c>
      <c r="H260" s="158">
        <f>+'[1]6.EXPORTACION VARIETAL'!R391/1000</f>
        <v>3.8214000000000001</v>
      </c>
      <c r="I260" s="158">
        <f>+'[1]6.EXPORTACION VARIETAL'!R403/1000</f>
        <v>3.4460000000000002</v>
      </c>
      <c r="J260" s="253">
        <f>+'[1]6.EXPORTACION VARIETAL'!R415/1000</f>
        <v>2.2690000000000001</v>
      </c>
      <c r="K260" s="254">
        <f>+'[1]6.EXPORTACION VARIETAL'!R427/1000</f>
        <v>2.8319999999999999</v>
      </c>
      <c r="L260" s="113">
        <f>+K260/J260-1</f>
        <v>0.24812692816218584</v>
      </c>
      <c r="M260" s="2"/>
      <c r="N260" s="89" t="s">
        <v>0</v>
      </c>
      <c r="O260" s="104">
        <f>+SUM('[1]6.EXPORTACION VARIETAL'!R308:R319)/1000</f>
        <v>36.653160000000007</v>
      </c>
      <c r="P260" s="6">
        <f t="shared" ref="P260:W260" si="612">+SUM(C258:C260)+SUM(B261:B269)</f>
        <v>37.26126</v>
      </c>
      <c r="Q260" s="6">
        <f t="shared" si="612"/>
        <v>35.643000000000001</v>
      </c>
      <c r="R260" s="6">
        <f t="shared" si="612"/>
        <v>34.623999999999995</v>
      </c>
      <c r="S260" s="6">
        <f t="shared" si="612"/>
        <v>37.442999999999998</v>
      </c>
      <c r="T260" s="6">
        <f t="shared" si="612"/>
        <v>42.997999999999998</v>
      </c>
      <c r="U260" s="6">
        <f t="shared" si="612"/>
        <v>49.765199999999993</v>
      </c>
      <c r="V260" s="6">
        <f t="shared" si="612"/>
        <v>42.02196</v>
      </c>
      <c r="W260" s="105">
        <f t="shared" si="612"/>
        <v>35.951999999999998</v>
      </c>
      <c r="X260" s="90">
        <f t="shared" ref="X260" si="613">+SUM(K258:K260)+SUM(J261:J269)</f>
        <v>38.975999999999999</v>
      </c>
      <c r="Y260" s="117">
        <f>+X260/W260-1</f>
        <v>8.4112149532710401E-2</v>
      </c>
      <c r="Z260" s="113">
        <f>+POWER(X260/S260,0.2)-1</f>
        <v>8.0575478056741368E-3</v>
      </c>
    </row>
    <row r="261" spans="1:26" x14ac:dyDescent="0.25">
      <c r="A261" s="89" t="s">
        <v>1</v>
      </c>
      <c r="B261" s="217">
        <f>+'[1]6.EXPORTACION VARIETAL'!R320/1000</f>
        <v>4.2571000000000003</v>
      </c>
      <c r="C261" s="158">
        <f>+'[1]6.EXPORTACION VARIETAL'!R332/1000</f>
        <v>2.9060000000000001</v>
      </c>
      <c r="D261" s="158">
        <f>+'[1]6.EXPORTACION VARIETAL'!R344/1000</f>
        <v>2.8140000000000001</v>
      </c>
      <c r="E261" s="158">
        <f>+'[1]6.EXPORTACION VARIETAL'!R356/1000</f>
        <v>3.3620000000000001</v>
      </c>
      <c r="F261" s="158">
        <f>+'[1]6.EXPORTACION VARIETAL'!R368/1000</f>
        <v>4.2649999999999997</v>
      </c>
      <c r="G261" s="158">
        <f>+'[1]6.EXPORTACION VARIETAL'!R380/1000</f>
        <v>3.8130000000000002</v>
      </c>
      <c r="H261" s="158">
        <f>+'[1]6.EXPORTACION VARIETAL'!R392/1000</f>
        <v>4.2918000000000003</v>
      </c>
      <c r="I261" s="158">
        <f>+'[1]6.EXPORTACION VARIETAL'!R404/1000</f>
        <v>3.3130000000000002</v>
      </c>
      <c r="J261" s="253">
        <f>+'[1]6.EXPORTACION VARIETAL'!R416/1000</f>
        <v>2.911</v>
      </c>
      <c r="K261" s="254">
        <f>+'[1]6.EXPORTACION VARIETAL'!R428/1000</f>
        <v>3.52</v>
      </c>
      <c r="L261" s="113">
        <f>+K261/J261-1</f>
        <v>0.20920645826176565</v>
      </c>
      <c r="M261" s="2"/>
      <c r="N261" s="89" t="s">
        <v>1</v>
      </c>
      <c r="O261" s="104">
        <f>+SUM('[1]6.EXPORTACION VARIETAL'!R309:R320)/1000</f>
        <v>38.257259999999995</v>
      </c>
      <c r="P261" s="6">
        <f t="shared" ref="P261:W261" si="614">+SUM(C258:C261)+SUM(B262:B269)</f>
        <v>35.910160000000005</v>
      </c>
      <c r="Q261" s="6">
        <f t="shared" si="614"/>
        <v>35.551000000000002</v>
      </c>
      <c r="R261" s="6">
        <f t="shared" si="614"/>
        <v>35.171999999999997</v>
      </c>
      <c r="S261" s="6">
        <f t="shared" si="614"/>
        <v>38.346000000000004</v>
      </c>
      <c r="T261" s="6">
        <f t="shared" si="614"/>
        <v>42.545999999999999</v>
      </c>
      <c r="U261" s="6">
        <f t="shared" si="614"/>
        <v>50.244</v>
      </c>
      <c r="V261" s="6">
        <f t="shared" si="614"/>
        <v>41.04316</v>
      </c>
      <c r="W261" s="105">
        <f t="shared" si="614"/>
        <v>35.549999999999997</v>
      </c>
      <c r="X261" s="90">
        <f t="shared" ref="X261" si="615">+SUM(K258:K261)+SUM(J262:J269)</f>
        <v>39.585000000000001</v>
      </c>
      <c r="Y261" s="117">
        <f>+X261/W261-1</f>
        <v>0.11350210970464136</v>
      </c>
      <c r="Z261" s="113">
        <f>+POWER(X261/S261,0.2)-1</f>
        <v>6.3802755396940025E-3</v>
      </c>
    </row>
    <row r="262" spans="1:26" x14ac:dyDescent="0.25">
      <c r="A262" s="89" t="s">
        <v>2</v>
      </c>
      <c r="B262" s="217">
        <f>+'[1]6.EXPORTACION VARIETAL'!R321/1000</f>
        <v>3.0829</v>
      </c>
      <c r="C262" s="158">
        <f>+'[1]6.EXPORTACION VARIETAL'!R333/1000</f>
        <v>2.827</v>
      </c>
      <c r="D262" s="158">
        <f>+'[1]6.EXPORTACION VARIETAL'!R345/1000</f>
        <v>2.681</v>
      </c>
      <c r="E262" s="158">
        <f>+'[1]6.EXPORTACION VARIETAL'!R357/1000</f>
        <v>3.262</v>
      </c>
      <c r="F262" s="158">
        <f>+'[1]6.EXPORTACION VARIETAL'!R369/1000</f>
        <v>2.71</v>
      </c>
      <c r="G262" s="158">
        <f>+'[1]6.EXPORTACION VARIETAL'!R381/1000</f>
        <v>4.351</v>
      </c>
      <c r="H262" s="158">
        <f>+'[1]6.EXPORTACION VARIETAL'!R393/1000</f>
        <v>3.5832899999999999</v>
      </c>
      <c r="I262" s="158">
        <f>+'[1]6.EXPORTACION VARIETAL'!R405/1000</f>
        <v>3.3149999999999999</v>
      </c>
      <c r="J262" s="253">
        <f>+'[1]6.EXPORTACION VARIETAL'!R417/1000</f>
        <v>3.5880000000000001</v>
      </c>
      <c r="K262" s="254"/>
      <c r="L262" s="113"/>
      <c r="M262" s="2"/>
      <c r="N262" s="89" t="s">
        <v>2</v>
      </c>
      <c r="O262" s="104">
        <f>+SUM('[1]6.EXPORTACION VARIETAL'!R310:R321)/1000</f>
        <v>37.814207912599997</v>
      </c>
      <c r="P262" s="6">
        <f t="shared" ref="P262:W262" si="616">+SUM(C258:C262)+SUM(B263:B269)</f>
        <v>35.654260000000008</v>
      </c>
      <c r="Q262" s="6">
        <f t="shared" si="616"/>
        <v>35.405000000000001</v>
      </c>
      <c r="R262" s="6">
        <f t="shared" si="616"/>
        <v>35.753</v>
      </c>
      <c r="S262" s="6">
        <f t="shared" si="616"/>
        <v>37.794000000000004</v>
      </c>
      <c r="T262" s="6">
        <f t="shared" si="616"/>
        <v>44.186999999999998</v>
      </c>
      <c r="U262" s="6">
        <f t="shared" si="616"/>
        <v>49.476289999999999</v>
      </c>
      <c r="V262" s="6">
        <f t="shared" si="616"/>
        <v>40.77487</v>
      </c>
      <c r="W262" s="105">
        <f t="shared" si="616"/>
        <v>35.823</v>
      </c>
      <c r="X262" s="90"/>
      <c r="Y262" s="117"/>
      <c r="Z262" s="113"/>
    </row>
    <row r="263" spans="1:26" x14ac:dyDescent="0.25">
      <c r="A263" s="89" t="s">
        <v>3</v>
      </c>
      <c r="B263" s="217">
        <f>+'[1]6.EXPORTACION VARIETAL'!R322/1000</f>
        <v>2.7870100000000004</v>
      </c>
      <c r="C263" s="158">
        <f>+'[1]6.EXPORTACION VARIETAL'!R334/1000</f>
        <v>3.56</v>
      </c>
      <c r="D263" s="158">
        <f>+'[1]6.EXPORTACION VARIETAL'!R346/1000</f>
        <v>2.3410000000000002</v>
      </c>
      <c r="E263" s="158">
        <f>+'[1]6.EXPORTACION VARIETAL'!R358/1000</f>
        <v>2.4860000000000002</v>
      </c>
      <c r="F263" s="158">
        <f>+'[1]6.EXPORTACION VARIETAL'!R370/1000</f>
        <v>2.9409999999999998</v>
      </c>
      <c r="G263" s="158">
        <f>+'[1]6.EXPORTACION VARIETAL'!R382/1000</f>
        <v>4.0469999999999997</v>
      </c>
      <c r="H263" s="158">
        <f>+'[1]6.EXPORTACION VARIETAL'!R394/1000</f>
        <v>4.5472700000000001</v>
      </c>
      <c r="I263" s="158">
        <f>+'[1]6.EXPORTACION VARIETAL'!R406/1000</f>
        <v>2.9380000000000002</v>
      </c>
      <c r="J263" s="253">
        <f>+'[1]6.EXPORTACION VARIETAL'!R418/1000</f>
        <v>2.903</v>
      </c>
      <c r="K263" s="254"/>
      <c r="L263" s="113"/>
      <c r="M263" s="2"/>
      <c r="N263" s="89" t="s">
        <v>3</v>
      </c>
      <c r="O263" s="104">
        <f>+SUM('[1]6.EXPORTACION VARIETAL'!R311:R322)/1000</f>
        <v>36.844687912600001</v>
      </c>
      <c r="P263" s="6">
        <f t="shared" ref="P263:W263" si="617">+SUM(C258:C263)+SUM(B264:B269)</f>
        <v>36.427250000000001</v>
      </c>
      <c r="Q263" s="6">
        <f t="shared" si="617"/>
        <v>34.186000000000007</v>
      </c>
      <c r="R263" s="6">
        <f t="shared" si="617"/>
        <v>35.897999999999996</v>
      </c>
      <c r="S263" s="6">
        <f t="shared" si="617"/>
        <v>38.249000000000002</v>
      </c>
      <c r="T263" s="6">
        <f t="shared" si="617"/>
        <v>45.293000000000006</v>
      </c>
      <c r="U263" s="6">
        <f t="shared" si="617"/>
        <v>49.976560000000006</v>
      </c>
      <c r="V263" s="6">
        <f t="shared" si="617"/>
        <v>39.165599999999998</v>
      </c>
      <c r="W263" s="105">
        <f t="shared" si="617"/>
        <v>35.787999999999997</v>
      </c>
      <c r="X263" s="90"/>
      <c r="Y263" s="117"/>
      <c r="Z263" s="113"/>
    </row>
    <row r="264" spans="1:26" x14ac:dyDescent="0.25">
      <c r="A264" s="89" t="s">
        <v>4</v>
      </c>
      <c r="B264" s="217">
        <f>+'[1]6.EXPORTACION VARIETAL'!R323/1000</f>
        <v>2.6810700000000001</v>
      </c>
      <c r="C264" s="158">
        <f>+'[1]6.EXPORTACION VARIETAL'!R335/1000</f>
        <v>2.9740000000000002</v>
      </c>
      <c r="D264" s="158">
        <f>+'[1]6.EXPORTACION VARIETAL'!R347/1000</f>
        <v>3.3839999999999999</v>
      </c>
      <c r="E264" s="158">
        <f>+'[1]6.EXPORTACION VARIETAL'!R359/1000</f>
        <v>3.387</v>
      </c>
      <c r="F264" s="158">
        <f>+'[1]6.EXPORTACION VARIETAL'!R371/1000</f>
        <v>4.63</v>
      </c>
      <c r="G264" s="158">
        <f>+'[1]6.EXPORTACION VARIETAL'!R383/1000</f>
        <v>4.399</v>
      </c>
      <c r="H264" s="158">
        <f>+'[1]6.EXPORTACION VARIETAL'!R395/1000</f>
        <v>3.5454699999999999</v>
      </c>
      <c r="I264" s="158">
        <f>+'[1]6.EXPORTACION VARIETAL'!R407/1000</f>
        <v>3.44</v>
      </c>
      <c r="J264" s="253">
        <f>+'[1]6.EXPORTACION VARIETAL'!R419/1000</f>
        <v>4.8140000000000001</v>
      </c>
      <c r="K264" s="254"/>
      <c r="L264" s="113"/>
      <c r="M264" s="2"/>
      <c r="N264" s="89" t="s">
        <v>4</v>
      </c>
      <c r="O264" s="104">
        <f>+SUM('[1]6.EXPORTACION VARIETAL'!R312:R323)/1000</f>
        <v>36.338327912600001</v>
      </c>
      <c r="P264" s="6">
        <f t="shared" ref="P264:W264" si="618">+SUM(C258:C264)+SUM(B265:B269)</f>
        <v>36.720179999999999</v>
      </c>
      <c r="Q264" s="6">
        <f t="shared" si="618"/>
        <v>34.596000000000004</v>
      </c>
      <c r="R264" s="6">
        <f t="shared" si="618"/>
        <v>35.900999999999996</v>
      </c>
      <c r="S264" s="6">
        <f t="shared" si="618"/>
        <v>39.492000000000004</v>
      </c>
      <c r="T264" s="6">
        <f t="shared" si="618"/>
        <v>45.062000000000005</v>
      </c>
      <c r="U264" s="6">
        <f t="shared" si="618"/>
        <v>49.12303</v>
      </c>
      <c r="V264" s="6">
        <f t="shared" si="618"/>
        <v>39.060130000000001</v>
      </c>
      <c r="W264" s="105">
        <f t="shared" si="618"/>
        <v>37.161999999999999</v>
      </c>
      <c r="X264" s="90"/>
      <c r="Y264" s="117"/>
      <c r="Z264" s="113"/>
    </row>
    <row r="265" spans="1:26" x14ac:dyDescent="0.25">
      <c r="A265" s="89" t="s">
        <v>5</v>
      </c>
      <c r="B265" s="217">
        <f>+'[1]6.EXPORTACION VARIETAL'!R324/1000</f>
        <v>4.3769300000000007</v>
      </c>
      <c r="C265" s="158">
        <f>+'[1]6.EXPORTACION VARIETAL'!R336/1000</f>
        <v>3.9860000000000002</v>
      </c>
      <c r="D265" s="158">
        <f>+'[1]6.EXPORTACION VARIETAL'!R348/1000</f>
        <v>3.68</v>
      </c>
      <c r="E265" s="158">
        <f>+'[1]6.EXPORTACION VARIETAL'!R360/1000</f>
        <v>4.18</v>
      </c>
      <c r="F265" s="158">
        <f>+'[1]6.EXPORTACION VARIETAL'!R372/1000</f>
        <v>4.5860000000000003</v>
      </c>
      <c r="G265" s="158">
        <f>+'[1]6.EXPORTACION VARIETAL'!R384/1000</f>
        <v>4.226</v>
      </c>
      <c r="H265" s="158">
        <f>+'[1]6.EXPORTACION VARIETAL'!R396/1000</f>
        <v>4.5082100000000001</v>
      </c>
      <c r="I265" s="158">
        <f>+'[1]6.EXPORTACION VARIETAL'!R408/1000</f>
        <v>4.3140000000000001</v>
      </c>
      <c r="J265" s="253">
        <f>+'[1]6.EXPORTACION VARIETAL'!R420/1000</f>
        <v>4.0250000000000004</v>
      </c>
      <c r="K265" s="254"/>
      <c r="L265" s="113"/>
      <c r="M265" s="2"/>
      <c r="N265" s="89" t="s">
        <v>5</v>
      </c>
      <c r="O265" s="104">
        <f>+SUM('[1]6.EXPORTACION VARIETAL'!R313:R324)/1000</f>
        <v>37.146807912600003</v>
      </c>
      <c r="P265" s="6">
        <f t="shared" ref="P265:W265" si="619">+SUM(C258:C265)+SUM(B266:B269)</f>
        <v>36.329250000000002</v>
      </c>
      <c r="Q265" s="6">
        <f t="shared" si="619"/>
        <v>34.290000000000006</v>
      </c>
      <c r="R265" s="6">
        <f t="shared" si="619"/>
        <v>36.400999999999996</v>
      </c>
      <c r="S265" s="6">
        <f t="shared" si="619"/>
        <v>39.897999999999996</v>
      </c>
      <c r="T265" s="6">
        <f t="shared" si="619"/>
        <v>44.701999999999998</v>
      </c>
      <c r="U265" s="6">
        <f t="shared" si="619"/>
        <v>49.405239999999999</v>
      </c>
      <c r="V265" s="6">
        <f t="shared" si="619"/>
        <v>38.865920000000003</v>
      </c>
      <c r="W265" s="105">
        <f t="shared" si="619"/>
        <v>36.872999999999998</v>
      </c>
      <c r="X265" s="105"/>
      <c r="Y265" s="117"/>
      <c r="Z265" s="113"/>
    </row>
    <row r="266" spans="1:26" x14ac:dyDescent="0.25">
      <c r="A266" s="89" t="s">
        <v>6</v>
      </c>
      <c r="B266" s="217">
        <f>+'[1]6.EXPORTACION VARIETAL'!R325/1000</f>
        <v>3.24614</v>
      </c>
      <c r="C266" s="158">
        <f>+'[1]6.EXPORTACION VARIETAL'!R337/1000</f>
        <v>2.6880000000000002</v>
      </c>
      <c r="D266" s="158">
        <f>+'[1]6.EXPORTACION VARIETAL'!R349/1000</f>
        <v>3.0739999999999998</v>
      </c>
      <c r="E266" s="158">
        <f>+'[1]6.EXPORTACION VARIETAL'!R361/1000</f>
        <v>3.024</v>
      </c>
      <c r="F266" s="158">
        <f>+'[1]6.EXPORTACION VARIETAL'!R373/1000</f>
        <v>3.5920000000000001</v>
      </c>
      <c r="G266" s="158">
        <f>+'[1]6.EXPORTACION VARIETAL'!R385/1000</f>
        <v>4.702</v>
      </c>
      <c r="H266" s="158">
        <f>+'[1]6.EXPORTACION VARIETAL'!R397/1000</f>
        <v>3.5761599999999998</v>
      </c>
      <c r="I266" s="158">
        <f>+'[1]6.EXPORTACION VARIETAL'!R409/1000</f>
        <v>3.202</v>
      </c>
      <c r="J266" s="253">
        <f>+'[1]6.EXPORTACION VARIETAL'!R421/1000</f>
        <v>3.1829999999999998</v>
      </c>
      <c r="K266" s="254"/>
      <c r="L266" s="113"/>
      <c r="M266" s="2"/>
      <c r="N266" s="89" t="s">
        <v>6</v>
      </c>
      <c r="O266" s="104">
        <f>+SUM('[1]6.EXPORTACION VARIETAL'!R314:R325)/1000</f>
        <v>36.898737912599998</v>
      </c>
      <c r="P266" s="6">
        <f t="shared" ref="P266:W266" si="620">+SUM(C258:C266)+SUM(B267:B269)</f>
        <v>35.77111</v>
      </c>
      <c r="Q266" s="6">
        <f t="shared" si="620"/>
        <v>34.676000000000002</v>
      </c>
      <c r="R266" s="6">
        <f t="shared" si="620"/>
        <v>36.350999999999999</v>
      </c>
      <c r="S266" s="6">
        <f t="shared" si="620"/>
        <v>40.465999999999994</v>
      </c>
      <c r="T266" s="6">
        <f t="shared" si="620"/>
        <v>45.812000000000005</v>
      </c>
      <c r="U266" s="6">
        <f t="shared" si="620"/>
        <v>48.279400000000003</v>
      </c>
      <c r="V266" s="6">
        <f t="shared" si="620"/>
        <v>38.491759999999999</v>
      </c>
      <c r="W266" s="105">
        <f t="shared" si="620"/>
        <v>36.853999999999999</v>
      </c>
      <c r="X266" s="105"/>
      <c r="Y266" s="117"/>
      <c r="Z266" s="113"/>
    </row>
    <row r="267" spans="1:26" x14ac:dyDescent="0.25">
      <c r="A267" s="89" t="s">
        <v>7</v>
      </c>
      <c r="B267" s="217">
        <f>+'[1]6.EXPORTACION VARIETAL'!R326/1000</f>
        <v>3.4851100000000002</v>
      </c>
      <c r="C267" s="158">
        <f>+'[1]6.EXPORTACION VARIETAL'!R338/1000</f>
        <v>3.266</v>
      </c>
      <c r="D267" s="158">
        <f>+'[1]6.EXPORTACION VARIETAL'!R350/1000</f>
        <v>3.6150000000000002</v>
      </c>
      <c r="E267" s="158">
        <f>+'[1]6.EXPORTACION VARIETAL'!R362/1000</f>
        <v>3.3290000000000002</v>
      </c>
      <c r="F267" s="158">
        <f>+'[1]6.EXPORTACION VARIETAL'!R374/1000</f>
        <v>3.6579999999999999</v>
      </c>
      <c r="G267" s="158">
        <f>+'[1]6.EXPORTACION VARIETAL'!R386/1000</f>
        <v>4.0860000000000003</v>
      </c>
      <c r="H267" s="158">
        <f>+'[1]6.EXPORTACION VARIETAL'!R398/1000</f>
        <v>3.3467600000000002</v>
      </c>
      <c r="I267" s="158">
        <f>+'[1]6.EXPORTACION VARIETAL'!R410/1000</f>
        <v>2.9710000000000001</v>
      </c>
      <c r="J267" s="253">
        <f>+'[1]6.EXPORTACION VARIETAL'!R422/1000</f>
        <v>4.3440000000000003</v>
      </c>
      <c r="K267" s="254"/>
      <c r="L267" s="113"/>
      <c r="M267" s="2"/>
      <c r="N267" s="89" t="s">
        <v>7</v>
      </c>
      <c r="O267" s="104">
        <f>+SUM('[1]6.EXPORTACION VARIETAL'!R315:R326)/1000</f>
        <v>36.858147912599996</v>
      </c>
      <c r="P267" s="6">
        <f t="shared" ref="P267:W267" si="621">+SUM(C258:C267)+SUM(B268:B269)</f>
        <v>35.552</v>
      </c>
      <c r="Q267" s="6">
        <f t="shared" si="621"/>
        <v>35.025000000000006</v>
      </c>
      <c r="R267" s="6">
        <f t="shared" si="621"/>
        <v>36.064999999999998</v>
      </c>
      <c r="S267" s="6">
        <f t="shared" si="621"/>
        <v>40.795000000000002</v>
      </c>
      <c r="T267" s="6">
        <f t="shared" si="621"/>
        <v>46.24</v>
      </c>
      <c r="U267" s="6">
        <f t="shared" si="621"/>
        <v>47.54016</v>
      </c>
      <c r="V267" s="6">
        <f t="shared" si="621"/>
        <v>38.116000000000007</v>
      </c>
      <c r="W267" s="105">
        <f t="shared" si="621"/>
        <v>38.226999999999997</v>
      </c>
      <c r="X267" s="90"/>
      <c r="Y267" s="117"/>
      <c r="Z267" s="113"/>
    </row>
    <row r="268" spans="1:26" x14ac:dyDescent="0.25">
      <c r="A268" s="89" t="s">
        <v>8</v>
      </c>
      <c r="B268" s="217">
        <f>+'[1]6.EXPORTACION VARIETAL'!R327/1000</f>
        <v>2.6869999999999998</v>
      </c>
      <c r="C268" s="158">
        <f>+'[1]6.EXPORTACION VARIETAL'!R339/1000</f>
        <v>2.702</v>
      </c>
      <c r="D268" s="158">
        <f>+'[1]6.EXPORTACION VARIETAL'!R351/1000</f>
        <v>2.645</v>
      </c>
      <c r="E268" s="158">
        <f>+'[1]6.EXPORTACION VARIETAL'!R363/1000</f>
        <v>2.7330000000000001</v>
      </c>
      <c r="F268" s="158">
        <f>+'[1]6.EXPORTACION VARIETAL'!R375/1000</f>
        <v>3.105</v>
      </c>
      <c r="G268" s="158">
        <f>+'[1]6.EXPORTACION VARIETAL'!R387/1000</f>
        <v>3.65</v>
      </c>
      <c r="H268" s="158">
        <f>+'[1]6.EXPORTACION VARIETAL'!R399/1000</f>
        <v>3.0110000000000001</v>
      </c>
      <c r="I268" s="158">
        <f>+'[1]6.EXPORTACION VARIETAL'!R411/1000</f>
        <v>3.113</v>
      </c>
      <c r="J268" s="253">
        <f>+'[1]6.EXPORTACION VARIETAL'!R423/1000</f>
        <v>2.831</v>
      </c>
      <c r="K268" s="254"/>
      <c r="L268" s="113"/>
      <c r="M268" s="2"/>
      <c r="N268" s="89" t="s">
        <v>8</v>
      </c>
      <c r="O268" s="104">
        <f>+SUM('[1]6.EXPORTACION VARIETAL'!R316:R327)/1000</f>
        <v>36.996607912599998</v>
      </c>
      <c r="P268" s="6">
        <f t="shared" ref="P268:W268" si="622">+SUM(C258:C268)+SUM(B269)</f>
        <v>35.567</v>
      </c>
      <c r="Q268" s="6">
        <f t="shared" si="622"/>
        <v>34.968000000000011</v>
      </c>
      <c r="R268" s="6">
        <f t="shared" si="622"/>
        <v>36.152999999999999</v>
      </c>
      <c r="S268" s="6">
        <f t="shared" si="622"/>
        <v>41.166999999999994</v>
      </c>
      <c r="T268" s="6">
        <f t="shared" si="622"/>
        <v>46.785000000000004</v>
      </c>
      <c r="U268" s="6">
        <f t="shared" si="622"/>
        <v>46.901160000000004</v>
      </c>
      <c r="V268" s="6">
        <f t="shared" si="622"/>
        <v>38.218000000000004</v>
      </c>
      <c r="W268" s="105">
        <f t="shared" si="622"/>
        <v>37.945</v>
      </c>
      <c r="X268" s="90"/>
      <c r="Y268" s="117"/>
      <c r="Z268" s="113"/>
    </row>
    <row r="269" spans="1:26" x14ac:dyDescent="0.25">
      <c r="A269" s="89" t="s">
        <v>9</v>
      </c>
      <c r="B269" s="217">
        <f>+'[1]6.EXPORTACION VARIETAL'!R328/1000</f>
        <v>2.8650000000000002</v>
      </c>
      <c r="C269" s="158">
        <f>+'[1]6.EXPORTACION VARIETAL'!R340/1000</f>
        <v>2.6880000000000002</v>
      </c>
      <c r="D269" s="158">
        <f>+'[1]6.EXPORTACION VARIETAL'!R352/1000</f>
        <v>2.5649999999999999</v>
      </c>
      <c r="E269" s="158">
        <f>+'[1]6.EXPORTACION VARIETAL'!R364/1000</f>
        <v>3.2349999999999999</v>
      </c>
      <c r="F269" s="158">
        <f>+'[1]6.EXPORTACION VARIETAL'!R376/1000</f>
        <v>3.2519999999999998</v>
      </c>
      <c r="G269" s="158">
        <f>+'[1]6.EXPORTACION VARIETAL'!R388/1000</f>
        <v>5.0739999999999998</v>
      </c>
      <c r="H269" s="158">
        <f>+'[1]6.EXPORTACION VARIETAL'!R400/1000</f>
        <v>3.0030000000000001</v>
      </c>
      <c r="I269" s="158">
        <f>+'[1]6.EXPORTACION VARIETAL'!R412/1000</f>
        <v>2.3140000000000001</v>
      </c>
      <c r="J269" s="253">
        <f>+'[1]6.EXPORTACION VARIETAL'!R424/1000</f>
        <v>2.8929999999999998</v>
      </c>
      <c r="K269" s="254"/>
      <c r="L269" s="113"/>
      <c r="M269" s="2"/>
      <c r="N269" s="89" t="s">
        <v>9</v>
      </c>
      <c r="O269" s="104">
        <f>+SUM('[1]6.EXPORTACION VARIETAL'!R317:R328)/1000</f>
        <v>37.492359999999998</v>
      </c>
      <c r="P269" s="6">
        <f t="shared" ref="P269:W269" si="623">+SUM(C258:C269)</f>
        <v>35.39</v>
      </c>
      <c r="Q269" s="6">
        <f t="shared" si="623"/>
        <v>34.845000000000006</v>
      </c>
      <c r="R269" s="6">
        <f t="shared" si="623"/>
        <v>36.823</v>
      </c>
      <c r="S269" s="6">
        <f t="shared" si="623"/>
        <v>41.183999999999997</v>
      </c>
      <c r="T269" s="6">
        <f t="shared" si="623"/>
        <v>48.606999999999999</v>
      </c>
      <c r="U269" s="6">
        <f t="shared" si="623"/>
        <v>44.830160000000006</v>
      </c>
      <c r="V269" s="6">
        <f t="shared" si="623"/>
        <v>37.529000000000003</v>
      </c>
      <c r="W269" s="105">
        <f t="shared" si="623"/>
        <v>38.524000000000001</v>
      </c>
      <c r="X269" s="90"/>
      <c r="Y269" s="117"/>
      <c r="Z269" s="113"/>
    </row>
    <row r="270" spans="1:26" ht="25.5" x14ac:dyDescent="0.25">
      <c r="A270" s="92" t="s">
        <v>13</v>
      </c>
      <c r="B270" s="218">
        <f>SUM(B258:B269)</f>
        <v>37.492360000000005</v>
      </c>
      <c r="C270" s="219">
        <f t="shared" ref="C270:G270" si="624">SUM(C258:C269)</f>
        <v>35.39</v>
      </c>
      <c r="D270" s="219">
        <f t="shared" si="624"/>
        <v>34.845000000000006</v>
      </c>
      <c r="E270" s="219">
        <f t="shared" si="624"/>
        <v>36.823</v>
      </c>
      <c r="F270" s="219">
        <f t="shared" si="624"/>
        <v>41.183999999999997</v>
      </c>
      <c r="G270" s="219">
        <f t="shared" si="624"/>
        <v>48.606999999999999</v>
      </c>
      <c r="H270" s="219">
        <f t="shared" ref="H270:I270" si="625">SUM(H258:H269)</f>
        <v>44.830160000000006</v>
      </c>
      <c r="I270" s="219">
        <f t="shared" si="625"/>
        <v>37.529000000000003</v>
      </c>
      <c r="J270" s="252">
        <f t="shared" ref="J270" si="626">SUM(J258:J269)</f>
        <v>38.524000000000001</v>
      </c>
      <c r="K270" s="251"/>
      <c r="L270" s="173"/>
      <c r="M270" s="3"/>
      <c r="N270" s="92" t="s">
        <v>14</v>
      </c>
      <c r="O270" s="106">
        <f>+AVERAGE(O258:O269)</f>
        <v>37.123181282349996</v>
      </c>
      <c r="P270" s="83">
        <f>+AVERAGE(P258:P269)</f>
        <v>36.305786666666677</v>
      </c>
      <c r="Q270" s="83">
        <f t="shared" ref="Q270:W270" si="627">+AVERAGE(Q258:Q269)</f>
        <v>35.023416666666677</v>
      </c>
      <c r="R270" s="83">
        <f t="shared" si="627"/>
        <v>35.677916666666668</v>
      </c>
      <c r="S270" s="83">
        <f t="shared" si="627"/>
        <v>39.135583333333329</v>
      </c>
      <c r="T270" s="83">
        <f t="shared" si="627"/>
        <v>44.672166666666669</v>
      </c>
      <c r="U270" s="83">
        <f t="shared" si="627"/>
        <v>48.613750000000003</v>
      </c>
      <c r="V270" s="83">
        <f t="shared" si="627"/>
        <v>40.062743333333337</v>
      </c>
      <c r="W270" s="107">
        <f t="shared" si="627"/>
        <v>36.858666666666664</v>
      </c>
      <c r="X270" s="93">
        <f t="shared" ref="X270" si="628">+AVERAGE(X258:X269)</f>
        <v>38.864750000000001</v>
      </c>
      <c r="Y270" s="119">
        <f>+X270/W270-1</f>
        <v>5.4426367385327801E-2</v>
      </c>
      <c r="Z270" s="173">
        <f>+POWER(X270/S270,0.2)-1</f>
        <v>-1.3879244757871723E-3</v>
      </c>
    </row>
    <row r="271" spans="1:26" ht="25.5" x14ac:dyDescent="0.25">
      <c r="A271" s="95" t="s">
        <v>15</v>
      </c>
      <c r="B271" s="108">
        <f>+B270/B$324</f>
        <v>4.9690843404903394E-2</v>
      </c>
      <c r="C271" s="84">
        <f t="shared" ref="C271" si="629">+C270/C$324</f>
        <v>4.7886576874260865E-2</v>
      </c>
      <c r="D271" s="84">
        <f t="shared" ref="D271" si="630">+D270/D$324</f>
        <v>4.725309596263691E-2</v>
      </c>
      <c r="E271" s="84">
        <f t="shared" ref="E271" si="631">+E270/E$324</f>
        <v>5.0954030257198635E-2</v>
      </c>
      <c r="F271" s="84">
        <f t="shared" ref="F271:G271" si="632">+F270/F$324</f>
        <v>5.7724491140333407E-2</v>
      </c>
      <c r="G271" s="84">
        <f t="shared" si="632"/>
        <v>5.9364500500128849E-2</v>
      </c>
      <c r="H271" s="229">
        <f t="shared" ref="H271:I271" si="633">+H270/H$324</f>
        <v>5.9699280761399492E-2</v>
      </c>
      <c r="I271" s="84">
        <f t="shared" si="633"/>
        <v>5.8889434611841915E-2</v>
      </c>
      <c r="J271" s="109">
        <f t="shared" ref="J271" si="634">+J270/J$324</f>
        <v>5.9273619669659279E-2</v>
      </c>
      <c r="K271" s="96"/>
      <c r="L271" s="114"/>
      <c r="M271" s="3"/>
      <c r="N271" s="95" t="s">
        <v>15</v>
      </c>
      <c r="O271" s="108">
        <f>+O270/O$324</f>
        <v>5.0391811449346E-2</v>
      </c>
      <c r="P271" s="84">
        <f t="shared" ref="P271" si="635">+P270/P$324</f>
        <v>4.8713693462998031E-2</v>
      </c>
      <c r="Q271" s="84">
        <f t="shared" ref="Q271" si="636">+Q270/Q$324</f>
        <v>4.7341843159960276E-2</v>
      </c>
      <c r="R271" s="84">
        <f t="shared" ref="R271" si="637">+R270/R$324</f>
        <v>4.8396402522963518E-2</v>
      </c>
      <c r="S271" s="84">
        <f t="shared" ref="S271:W271" si="638">+S270/S$324</f>
        <v>5.5202455944895687E-2</v>
      </c>
      <c r="T271" s="84">
        <f t="shared" si="638"/>
        <v>5.8006208497122985E-2</v>
      </c>
      <c r="U271" s="84">
        <f t="shared" si="638"/>
        <v>6.1038299279298887E-2</v>
      </c>
      <c r="V271" s="84">
        <f t="shared" si="638"/>
        <v>5.8680680777204584E-2</v>
      </c>
      <c r="W271" s="109">
        <f t="shared" si="638"/>
        <v>5.7970315482534604E-2</v>
      </c>
      <c r="X271" s="96">
        <f t="shared" ref="X271" si="639">+X270/X$324</f>
        <v>6.042679957072053E-2</v>
      </c>
      <c r="Y271" s="118"/>
      <c r="Z271" s="114"/>
    </row>
    <row r="272" spans="1:26" ht="26.25" thickBot="1" x14ac:dyDescent="0.3">
      <c r="A272" s="98" t="s">
        <v>12</v>
      </c>
      <c r="B272" s="110"/>
      <c r="C272" s="85">
        <f>+C270/B270-1</f>
        <v>-5.6074357549111498E-2</v>
      </c>
      <c r="D272" s="85">
        <f t="shared" ref="D272" si="640">+D270/C270-1</f>
        <v>-1.5399830460581909E-2</v>
      </c>
      <c r="E272" s="85">
        <f t="shared" ref="E272" si="641">+E270/D270-1</f>
        <v>5.676567656765652E-2</v>
      </c>
      <c r="F272" s="85">
        <f t="shared" ref="F272:J272" si="642">+F270/E270-1</f>
        <v>0.11843141514814093</v>
      </c>
      <c r="G272" s="85">
        <f t="shared" si="642"/>
        <v>0.18023989898989901</v>
      </c>
      <c r="H272" s="85">
        <f t="shared" si="642"/>
        <v>-7.7701565618120694E-2</v>
      </c>
      <c r="I272" s="85">
        <f t="shared" si="642"/>
        <v>-0.16286267994582226</v>
      </c>
      <c r="J272" s="85">
        <f t="shared" si="642"/>
        <v>2.6512830078072813E-2</v>
      </c>
      <c r="K272" s="100"/>
      <c r="L272" s="115"/>
      <c r="M272" s="2"/>
      <c r="N272" s="98" t="s">
        <v>12</v>
      </c>
      <c r="O272" s="110"/>
      <c r="P272" s="85">
        <f>+P270/O270-1</f>
        <v>-2.2018442047474718E-2</v>
      </c>
      <c r="Q272" s="85">
        <f t="shared" ref="Q272" si="643">+Q270/P270-1</f>
        <v>-3.5321366584720737E-2</v>
      </c>
      <c r="R272" s="85">
        <f t="shared" ref="R272" si="644">+R270/Q270-1</f>
        <v>1.8687497174509238E-2</v>
      </c>
      <c r="S272" s="85">
        <f t="shared" ref="S272" si="645">+S270/R270-1</f>
        <v>9.6913356768308923E-2</v>
      </c>
      <c r="T272" s="85">
        <f t="shared" ref="T272" si="646">+T270/S270-1</f>
        <v>0.14147184893543185</v>
      </c>
      <c r="U272" s="85">
        <f t="shared" ref="U272" si="647">+U270/T270-1</f>
        <v>8.8233538407584078E-2</v>
      </c>
      <c r="V272" s="85">
        <f t="shared" ref="V272" si="648">+V270/U270-1</f>
        <v>-0.17589687416968791</v>
      </c>
      <c r="W272" s="111">
        <f t="shared" ref="W272:X272" si="649">+W270/V270-1</f>
        <v>-7.9976466913607269E-2</v>
      </c>
      <c r="X272" s="100">
        <f t="shared" si="649"/>
        <v>5.4426367385327801E-2</v>
      </c>
      <c r="Y272" s="99"/>
      <c r="Z272" s="115"/>
    </row>
    <row r="273" spans="1:26" ht="15.75" thickBot="1" x14ac:dyDescent="0.3"/>
    <row r="274" spans="1:26" ht="15.75" thickBot="1" x14ac:dyDescent="0.3">
      <c r="A274" s="335" t="s">
        <v>77</v>
      </c>
      <c r="B274" s="336"/>
      <c r="C274" s="336"/>
      <c r="D274" s="336"/>
      <c r="E274" s="336"/>
      <c r="F274" s="336"/>
      <c r="G274" s="336"/>
      <c r="H274" s="336"/>
      <c r="I274" s="336"/>
      <c r="J274" s="336"/>
      <c r="K274" s="336"/>
      <c r="L274" s="337"/>
      <c r="M274" s="2"/>
      <c r="N274" s="335" t="s">
        <v>78</v>
      </c>
      <c r="O274" s="336"/>
      <c r="P274" s="336"/>
      <c r="Q274" s="336"/>
      <c r="R274" s="336"/>
      <c r="S274" s="336"/>
      <c r="T274" s="336"/>
      <c r="U274" s="336"/>
      <c r="V274" s="336"/>
      <c r="W274" s="336"/>
      <c r="X274" s="336"/>
      <c r="Y274" s="336"/>
      <c r="Z274" s="337"/>
    </row>
    <row r="275" spans="1:26" ht="38.25" x14ac:dyDescent="0.25">
      <c r="A275" s="86"/>
      <c r="B275" s="102">
        <v>2016</v>
      </c>
      <c r="C275" s="82">
        <f>+B275+1</f>
        <v>2017</v>
      </c>
      <c r="D275" s="82">
        <f t="shared" ref="D275" si="650">+C275+1</f>
        <v>2018</v>
      </c>
      <c r="E275" s="82">
        <f t="shared" ref="E275" si="651">+D275+1</f>
        <v>2019</v>
      </c>
      <c r="F275" s="82">
        <f t="shared" ref="F275" si="652">+E275+1</f>
        <v>2020</v>
      </c>
      <c r="G275" s="82">
        <f t="shared" ref="G275" si="653">+F275+1</f>
        <v>2021</v>
      </c>
      <c r="H275" s="82">
        <v>2022</v>
      </c>
      <c r="I275" s="82">
        <v>2023</v>
      </c>
      <c r="J275" s="103">
        <v>2024</v>
      </c>
      <c r="K275" s="87">
        <v>2025</v>
      </c>
      <c r="L275" s="112" t="s">
        <v>16</v>
      </c>
      <c r="M275" s="2"/>
      <c r="N275" s="86"/>
      <c r="O275" s="102">
        <v>2016</v>
      </c>
      <c r="P275" s="82">
        <f>+O275+1</f>
        <v>2017</v>
      </c>
      <c r="Q275" s="82">
        <f t="shared" ref="Q275" si="654">+P275+1</f>
        <v>2018</v>
      </c>
      <c r="R275" s="82">
        <f t="shared" ref="R275" si="655">+Q275+1</f>
        <v>2019</v>
      </c>
      <c r="S275" s="82">
        <f t="shared" ref="S275" si="656">+R275+1</f>
        <v>2020</v>
      </c>
      <c r="T275" s="82">
        <f t="shared" ref="T275" si="657">+S275+1</f>
        <v>2021</v>
      </c>
      <c r="U275" s="82">
        <v>2022</v>
      </c>
      <c r="V275" s="82">
        <v>2023</v>
      </c>
      <c r="W275" s="103">
        <v>2024</v>
      </c>
      <c r="X275" s="87">
        <v>2025</v>
      </c>
      <c r="Y275" s="116" t="s">
        <v>16</v>
      </c>
      <c r="Z275" s="112" t="s">
        <v>21</v>
      </c>
    </row>
    <row r="276" spans="1:26" x14ac:dyDescent="0.25">
      <c r="A276" s="89" t="s">
        <v>10</v>
      </c>
      <c r="B276" s="217">
        <f>+'[1]6.EXPORTACION VARIETAL'!S317/1000</f>
        <v>0.88024000000000002</v>
      </c>
      <c r="C276" s="158">
        <f>+'[1]6.EXPORTACION VARIETAL'!S329/1000</f>
        <v>0.998</v>
      </c>
      <c r="D276" s="158">
        <f>+'[1]6.EXPORTACION VARIETAL'!S341/1000</f>
        <v>1.0369999999999999</v>
      </c>
      <c r="E276" s="158">
        <f>+'[1]6.EXPORTACION VARIETAL'!S353/1000</f>
        <v>0.79800000000000004</v>
      </c>
      <c r="F276" s="158">
        <f>+'[1]6.EXPORTACION VARIETAL'!S365/1000</f>
        <v>0.82299999999999995</v>
      </c>
      <c r="G276" s="158">
        <f>+'[1]6.EXPORTACION VARIETAL'!S377/1000</f>
        <v>0.69299999999999995</v>
      </c>
      <c r="H276" s="158">
        <f>+'[1]6.EXPORTACION VARIETAL'!S389/1000</f>
        <v>0.85099999999999998</v>
      </c>
      <c r="I276" s="158">
        <f>+'[1]6.EXPORTACION VARIETAL'!S401/1000</f>
        <v>0.78800000000000003</v>
      </c>
      <c r="J276" s="253">
        <f>+'[1]6.EXPORTACION VARIETAL'!S413/1000</f>
        <v>0.65900000000000003</v>
      </c>
      <c r="K276" s="254">
        <f>+'[1]6.EXPORTACION VARIETAL'!S425/1000</f>
        <v>0.75900000000000001</v>
      </c>
      <c r="L276" s="113">
        <f>+K276/J276-1</f>
        <v>0.15174506828528078</v>
      </c>
      <c r="M276" s="2"/>
      <c r="N276" s="89" t="s">
        <v>10</v>
      </c>
      <c r="O276" s="104">
        <f>+SUM('[1]6.EXPORTACION VARIETAL'!S306:S317)/1000</f>
        <v>16.145</v>
      </c>
      <c r="P276" s="6">
        <f t="shared" ref="P276:X276" si="658">+SUM(C276)+SUM(B277:B287)</f>
        <v>16.014680000000002</v>
      </c>
      <c r="Q276" s="6">
        <f t="shared" si="658"/>
        <v>14.431000000000001</v>
      </c>
      <c r="R276" s="6">
        <f t="shared" si="658"/>
        <v>13.268999999999998</v>
      </c>
      <c r="S276" s="6">
        <f t="shared" si="658"/>
        <v>12.779</v>
      </c>
      <c r="T276" s="6">
        <f t="shared" si="658"/>
        <v>11.339</v>
      </c>
      <c r="U276" s="6">
        <f t="shared" si="658"/>
        <v>13.016999999999999</v>
      </c>
      <c r="V276" s="6">
        <f t="shared" si="658"/>
        <v>12.19835</v>
      </c>
      <c r="W276" s="105">
        <f t="shared" si="658"/>
        <v>9.51</v>
      </c>
      <c r="X276" s="90">
        <f t="shared" si="658"/>
        <v>11.271000000000001</v>
      </c>
      <c r="Y276" s="117">
        <f t="shared" ref="Y276:Y277" si="659">+X276/W276-1</f>
        <v>0.18517350157728707</v>
      </c>
      <c r="Z276" s="113">
        <f t="shared" ref="Z276:Z277" si="660">+POWER(X276/S276,0.2)-1</f>
        <v>-2.4801294926505291E-2</v>
      </c>
    </row>
    <row r="277" spans="1:26" x14ac:dyDescent="0.25">
      <c r="A277" s="89" t="s">
        <v>11</v>
      </c>
      <c r="B277" s="217">
        <f>+'[1]6.EXPORTACION VARIETAL'!S318/1000</f>
        <v>1.1552100000000001</v>
      </c>
      <c r="C277" s="158">
        <f>+'[1]6.EXPORTACION VARIETAL'!S330/1000</f>
        <v>0.751</v>
      </c>
      <c r="D277" s="158">
        <f>+'[1]6.EXPORTACION VARIETAL'!S342/1000</f>
        <v>0.65500000000000003</v>
      </c>
      <c r="E277" s="158">
        <f>+'[1]6.EXPORTACION VARIETAL'!S354/1000</f>
        <v>1.0189999999999999</v>
      </c>
      <c r="F277" s="158">
        <f>+'[1]6.EXPORTACION VARIETAL'!S366/1000</f>
        <v>0.73</v>
      </c>
      <c r="G277" s="158">
        <f>+'[1]6.EXPORTACION VARIETAL'!S378/1000</f>
        <v>0.76500000000000001</v>
      </c>
      <c r="H277" s="158">
        <f>+'[1]6.EXPORTACION VARIETAL'!S390/1000</f>
        <v>0.70660000000000001</v>
      </c>
      <c r="I277" s="158">
        <f>+'[1]6.EXPORTACION VARIETAL'!S402/1000</f>
        <v>0.40799999999999997</v>
      </c>
      <c r="J277" s="253">
        <f>+'[1]6.EXPORTACION VARIETAL'!S414/1000</f>
        <v>0.85399999999999998</v>
      </c>
      <c r="K277" s="254">
        <f>+'[1]6.EXPORTACION VARIETAL'!S426/1000</f>
        <v>0.754</v>
      </c>
      <c r="L277" s="113">
        <f>+K277/J277-1</f>
        <v>-0.11709601873536302</v>
      </c>
      <c r="M277" s="2"/>
      <c r="N277" s="89" t="s">
        <v>11</v>
      </c>
      <c r="O277" s="104">
        <f>+SUM('[1]6.EXPORTACION VARIETAL'!S307:S318)/1000</f>
        <v>16.063209999999998</v>
      </c>
      <c r="P277" s="6">
        <f t="shared" ref="P277:X277" si="661">+SUM(C276:C277)+SUM(B278:B287)</f>
        <v>15.610469999999999</v>
      </c>
      <c r="Q277" s="6">
        <f t="shared" si="661"/>
        <v>14.334999999999999</v>
      </c>
      <c r="R277" s="6">
        <f t="shared" si="661"/>
        <v>13.632999999999999</v>
      </c>
      <c r="S277" s="6">
        <f t="shared" si="661"/>
        <v>12.490000000000002</v>
      </c>
      <c r="T277" s="6">
        <f t="shared" si="661"/>
        <v>11.374000000000001</v>
      </c>
      <c r="U277" s="6">
        <f t="shared" si="661"/>
        <v>12.958600000000001</v>
      </c>
      <c r="V277" s="6">
        <f t="shared" si="661"/>
        <v>11.899749999999999</v>
      </c>
      <c r="W277" s="105">
        <f t="shared" si="661"/>
        <v>9.9559999999999995</v>
      </c>
      <c r="X277" s="90">
        <f t="shared" si="661"/>
        <v>11.170999999999999</v>
      </c>
      <c r="Y277" s="117">
        <f t="shared" si="659"/>
        <v>0.1220369626355966</v>
      </c>
      <c r="Z277" s="113">
        <f t="shared" si="660"/>
        <v>-2.2074157913567372E-2</v>
      </c>
    </row>
    <row r="278" spans="1:26" x14ac:dyDescent="0.25">
      <c r="A278" s="89" t="s">
        <v>0</v>
      </c>
      <c r="B278" s="217">
        <f>+'[1]6.EXPORTACION VARIETAL'!S319/1000</f>
        <v>1.5777699999999999</v>
      </c>
      <c r="C278" s="158">
        <f>+'[1]6.EXPORTACION VARIETAL'!S331/1000</f>
        <v>1.2589999999999999</v>
      </c>
      <c r="D278" s="158">
        <f>+'[1]6.EXPORTACION VARIETAL'!S343/1000</f>
        <v>1.3660000000000001</v>
      </c>
      <c r="E278" s="158">
        <f>+'[1]6.EXPORTACION VARIETAL'!S355/1000</f>
        <v>1.23</v>
      </c>
      <c r="F278" s="158">
        <f>+'[1]6.EXPORTACION VARIETAL'!S367/1000</f>
        <v>0.78900000000000003</v>
      </c>
      <c r="G278" s="158">
        <f>+'[1]6.EXPORTACION VARIETAL'!S379/1000</f>
        <v>1.08</v>
      </c>
      <c r="H278" s="158">
        <f>+'[1]6.EXPORTACION VARIETAL'!S391/1000</f>
        <v>0.7923</v>
      </c>
      <c r="I278" s="158">
        <f>+'[1]6.EXPORTACION VARIETAL'!S403/1000</f>
        <v>0.77800000000000002</v>
      </c>
      <c r="J278" s="253">
        <f>+'[1]6.EXPORTACION VARIETAL'!S415/1000</f>
        <v>0.68799999999999994</v>
      </c>
      <c r="K278" s="254">
        <f>+'[1]6.EXPORTACION VARIETAL'!S427/1000</f>
        <v>0.81499999999999995</v>
      </c>
      <c r="L278" s="113">
        <f>+K278/J278-1</f>
        <v>0.18459302325581395</v>
      </c>
      <c r="M278" s="2"/>
      <c r="N278" s="89" t="s">
        <v>0</v>
      </c>
      <c r="O278" s="104">
        <f>+SUM('[1]6.EXPORTACION VARIETAL'!S308:S319)/1000</f>
        <v>16.477979999999999</v>
      </c>
      <c r="P278" s="6">
        <f t="shared" ref="P278:W278" si="662">+SUM(C276:C278)+SUM(B279:B287)</f>
        <v>15.291699999999999</v>
      </c>
      <c r="Q278" s="6">
        <f t="shared" si="662"/>
        <v>14.442</v>
      </c>
      <c r="R278" s="6">
        <f t="shared" si="662"/>
        <v>13.497</v>
      </c>
      <c r="S278" s="6">
        <f t="shared" si="662"/>
        <v>12.049000000000001</v>
      </c>
      <c r="T278" s="6">
        <f t="shared" si="662"/>
        <v>11.664999999999999</v>
      </c>
      <c r="U278" s="6">
        <f t="shared" si="662"/>
        <v>12.6709</v>
      </c>
      <c r="V278" s="6">
        <f t="shared" si="662"/>
        <v>11.885450000000002</v>
      </c>
      <c r="W278" s="105">
        <f t="shared" si="662"/>
        <v>9.8659999999999997</v>
      </c>
      <c r="X278" s="90">
        <f t="shared" ref="X278" si="663">+SUM(K276:K278)+SUM(J279:J287)</f>
        <v>11.298</v>
      </c>
      <c r="Y278" s="117">
        <f>+X278/W278-1</f>
        <v>0.14514494222582619</v>
      </c>
      <c r="Z278" s="113">
        <f>+POWER(X278/S278,0.2)-1</f>
        <v>-1.2788710490587385E-2</v>
      </c>
    </row>
    <row r="279" spans="1:26" x14ac:dyDescent="0.25">
      <c r="A279" s="89" t="s">
        <v>1</v>
      </c>
      <c r="B279" s="217">
        <f>+'[1]6.EXPORTACION VARIETAL'!S320/1000</f>
        <v>1.9185999999999999</v>
      </c>
      <c r="C279" s="158">
        <f>+'[1]6.EXPORTACION VARIETAL'!S332/1000</f>
        <v>1.2549999999999999</v>
      </c>
      <c r="D279" s="158">
        <f>+'[1]6.EXPORTACION VARIETAL'!S344/1000</f>
        <v>1.0089999999999999</v>
      </c>
      <c r="E279" s="158">
        <f>+'[1]6.EXPORTACION VARIETAL'!S356/1000</f>
        <v>0.93300000000000005</v>
      </c>
      <c r="F279" s="158">
        <f>+'[1]6.EXPORTACION VARIETAL'!S368/1000</f>
        <v>1.1890000000000001</v>
      </c>
      <c r="G279" s="158">
        <f>+'[1]6.EXPORTACION VARIETAL'!S380/1000</f>
        <v>0.77700000000000002</v>
      </c>
      <c r="H279" s="158">
        <f>+'[1]6.EXPORTACION VARIETAL'!S392/1000</f>
        <v>0.98080000000000001</v>
      </c>
      <c r="I279" s="158">
        <f>+'[1]6.EXPORTACION VARIETAL'!S404/1000</f>
        <v>0.51600000000000001</v>
      </c>
      <c r="J279" s="253">
        <f>+'[1]6.EXPORTACION VARIETAL'!S416/1000</f>
        <v>0.92</v>
      </c>
      <c r="K279" s="254">
        <f>+'[1]6.EXPORTACION VARIETAL'!S428/1000</f>
        <v>0.87</v>
      </c>
      <c r="L279" s="113">
        <f>+K279/J279-1</f>
        <v>-5.4347826086956541E-2</v>
      </c>
      <c r="M279" s="2"/>
      <c r="N279" s="89" t="s">
        <v>1</v>
      </c>
      <c r="O279" s="104">
        <f>+SUM('[1]6.EXPORTACION VARIETAL'!S309:S320)/1000</f>
        <v>16.765579999999996</v>
      </c>
      <c r="P279" s="6">
        <f t="shared" ref="P279:W279" si="664">+SUM(C276:C279)+SUM(B280:B287)</f>
        <v>14.6281</v>
      </c>
      <c r="Q279" s="6">
        <f t="shared" si="664"/>
        <v>14.196</v>
      </c>
      <c r="R279" s="6">
        <f t="shared" si="664"/>
        <v>13.420999999999999</v>
      </c>
      <c r="S279" s="6">
        <f t="shared" si="664"/>
        <v>12.305000000000001</v>
      </c>
      <c r="T279" s="6">
        <f t="shared" si="664"/>
        <v>11.253</v>
      </c>
      <c r="U279" s="6">
        <f t="shared" si="664"/>
        <v>12.874700000000001</v>
      </c>
      <c r="V279" s="6">
        <f t="shared" si="664"/>
        <v>11.42065</v>
      </c>
      <c r="W279" s="105">
        <f t="shared" si="664"/>
        <v>10.27</v>
      </c>
      <c r="X279" s="90">
        <f t="shared" ref="X279" si="665">+SUM(K276:K279)+SUM(J280:J287)</f>
        <v>11.248000000000001</v>
      </c>
      <c r="Y279" s="117">
        <f>+X279/W279-1</f>
        <v>9.5228821811100373E-2</v>
      </c>
      <c r="Z279" s="113">
        <f>+POWER(X279/S279,0.2)-1</f>
        <v>-1.7802695524322898E-2</v>
      </c>
    </row>
    <row r="280" spans="1:26" x14ac:dyDescent="0.25">
      <c r="A280" s="89" t="s">
        <v>2</v>
      </c>
      <c r="B280" s="217">
        <f>+'[1]6.EXPORTACION VARIETAL'!S321/1000</f>
        <v>1.1703399999999999</v>
      </c>
      <c r="C280" s="158">
        <f>+'[1]6.EXPORTACION VARIETAL'!S333/1000</f>
        <v>1.147</v>
      </c>
      <c r="D280" s="158">
        <f>+'[1]6.EXPORTACION VARIETAL'!S345/1000</f>
        <v>0.91400000000000003</v>
      </c>
      <c r="E280" s="158">
        <f>+'[1]6.EXPORTACION VARIETAL'!S357/1000</f>
        <v>1.0109999999999999</v>
      </c>
      <c r="F280" s="158">
        <f>+'[1]6.EXPORTACION VARIETAL'!S369/1000</f>
        <v>0.86899999999999999</v>
      </c>
      <c r="G280" s="158">
        <f>+'[1]6.EXPORTACION VARIETAL'!S381/1000</f>
        <v>0.85199999999999998</v>
      </c>
      <c r="H280" s="158">
        <f>+'[1]6.EXPORTACION VARIETAL'!S393/1000</f>
        <v>1.10249</v>
      </c>
      <c r="I280" s="158">
        <f>+'[1]6.EXPORTACION VARIETAL'!S405/1000</f>
        <v>0.80800000000000005</v>
      </c>
      <c r="J280" s="253">
        <f>+'[1]6.EXPORTACION VARIETAL'!S417/1000</f>
        <v>0.96099999999999997</v>
      </c>
      <c r="K280" s="254"/>
      <c r="L280" s="113"/>
      <c r="M280" s="2"/>
      <c r="N280" s="89" t="s">
        <v>2</v>
      </c>
      <c r="O280" s="104">
        <f>+SUM('[1]6.EXPORTACION VARIETAL'!S310:S321)/1000</f>
        <v>16.505644824199997</v>
      </c>
      <c r="P280" s="6">
        <f t="shared" ref="P280:W280" si="666">+SUM(C276:C280)+SUM(B281:B287)</f>
        <v>14.604760000000001</v>
      </c>
      <c r="Q280" s="6">
        <f t="shared" si="666"/>
        <v>13.962999999999999</v>
      </c>
      <c r="R280" s="6">
        <f t="shared" si="666"/>
        <v>13.517999999999999</v>
      </c>
      <c r="S280" s="6">
        <f t="shared" si="666"/>
        <v>12.163</v>
      </c>
      <c r="T280" s="6">
        <f t="shared" si="666"/>
        <v>11.236000000000001</v>
      </c>
      <c r="U280" s="6">
        <f t="shared" si="666"/>
        <v>13.12519</v>
      </c>
      <c r="V280" s="6">
        <f t="shared" si="666"/>
        <v>11.12616</v>
      </c>
      <c r="W280" s="105">
        <f t="shared" si="666"/>
        <v>10.422999999999998</v>
      </c>
      <c r="X280" s="90"/>
      <c r="Y280" s="117"/>
      <c r="Z280" s="113"/>
    </row>
    <row r="281" spans="1:26" x14ac:dyDescent="0.25">
      <c r="A281" s="89" t="s">
        <v>3</v>
      </c>
      <c r="B281" s="217">
        <f>+'[1]6.EXPORTACION VARIETAL'!S322/1000</f>
        <v>1.1816</v>
      </c>
      <c r="C281" s="158">
        <f>+'[1]6.EXPORTACION VARIETAL'!S334/1000</f>
        <v>1.157</v>
      </c>
      <c r="D281" s="158">
        <f>+'[1]6.EXPORTACION VARIETAL'!S346/1000</f>
        <v>1.252</v>
      </c>
      <c r="E281" s="158">
        <f>+'[1]6.EXPORTACION VARIETAL'!S358/1000</f>
        <v>0.91800000000000004</v>
      </c>
      <c r="F281" s="158">
        <f>+'[1]6.EXPORTACION VARIETAL'!S370/1000</f>
        <v>0.745</v>
      </c>
      <c r="G281" s="158">
        <f>+'[1]6.EXPORTACION VARIETAL'!S382/1000</f>
        <v>1.3080000000000001</v>
      </c>
      <c r="H281" s="158">
        <f>+'[1]6.EXPORTACION VARIETAL'!S394/1000</f>
        <v>1.0996600000000001</v>
      </c>
      <c r="I281" s="158">
        <f>+'[1]6.EXPORTACION VARIETAL'!S406/1000</f>
        <v>0.85</v>
      </c>
      <c r="J281" s="253">
        <f>+'[1]6.EXPORTACION VARIETAL'!S418/1000</f>
        <v>0.70599999999999996</v>
      </c>
      <c r="K281" s="254"/>
      <c r="L281" s="113"/>
      <c r="M281" s="2"/>
      <c r="N281" s="89" t="s">
        <v>3</v>
      </c>
      <c r="O281" s="104">
        <f>+SUM('[1]6.EXPORTACION VARIETAL'!S311:S322)/1000</f>
        <v>16.1634148242</v>
      </c>
      <c r="P281" s="6">
        <f t="shared" ref="P281:W281" si="667">+SUM(C276:C281)+SUM(B282:B287)</f>
        <v>14.580159999999999</v>
      </c>
      <c r="Q281" s="6">
        <f t="shared" si="667"/>
        <v>14.058</v>
      </c>
      <c r="R281" s="6">
        <f t="shared" si="667"/>
        <v>13.184000000000001</v>
      </c>
      <c r="S281" s="6">
        <f t="shared" si="667"/>
        <v>11.990000000000002</v>
      </c>
      <c r="T281" s="6">
        <f t="shared" si="667"/>
        <v>11.798999999999999</v>
      </c>
      <c r="U281" s="6">
        <f t="shared" si="667"/>
        <v>12.91685</v>
      </c>
      <c r="V281" s="6">
        <f t="shared" si="667"/>
        <v>10.8765</v>
      </c>
      <c r="W281" s="105">
        <f t="shared" si="667"/>
        <v>10.279</v>
      </c>
      <c r="X281" s="90"/>
      <c r="Y281" s="117"/>
      <c r="Z281" s="113"/>
    </row>
    <row r="282" spans="1:26" x14ac:dyDescent="0.25">
      <c r="A282" s="89" t="s">
        <v>4</v>
      </c>
      <c r="B282" s="217">
        <f>+'[1]6.EXPORTACION VARIETAL'!S323/1000</f>
        <v>1.1188399999999998</v>
      </c>
      <c r="C282" s="158">
        <f>+'[1]6.EXPORTACION VARIETAL'!S335/1000</f>
        <v>1.3089999999999999</v>
      </c>
      <c r="D282" s="158">
        <f>+'[1]6.EXPORTACION VARIETAL'!S347/1000</f>
        <v>1.266</v>
      </c>
      <c r="E282" s="158">
        <f>+'[1]6.EXPORTACION VARIETAL'!S359/1000</f>
        <v>1.46</v>
      </c>
      <c r="F282" s="158">
        <f>+'[1]6.EXPORTACION VARIETAL'!S371/1000</f>
        <v>0.91</v>
      </c>
      <c r="G282" s="158">
        <f>+'[1]6.EXPORTACION VARIETAL'!S383/1000</f>
        <v>1.1539999999999999</v>
      </c>
      <c r="H282" s="158">
        <f>+'[1]6.EXPORTACION VARIETAL'!S395/1000</f>
        <v>0.87912000000000001</v>
      </c>
      <c r="I282" s="158">
        <f>+'[1]6.EXPORTACION VARIETAL'!S407/1000</f>
        <v>0.90400000000000003</v>
      </c>
      <c r="J282" s="253">
        <f>+'[1]6.EXPORTACION VARIETAL'!S419/1000</f>
        <v>1.3280000000000001</v>
      </c>
      <c r="K282" s="254"/>
      <c r="L282" s="113"/>
      <c r="M282" s="2"/>
      <c r="N282" s="89" t="s">
        <v>4</v>
      </c>
      <c r="O282" s="104">
        <f>+SUM('[1]6.EXPORTACION VARIETAL'!S312:S323)/1000</f>
        <v>15.9487148242</v>
      </c>
      <c r="P282" s="6">
        <f t="shared" ref="P282:W282" si="668">+SUM(C276:C282)+SUM(B283:B287)</f>
        <v>14.770320000000002</v>
      </c>
      <c r="Q282" s="6">
        <f t="shared" si="668"/>
        <v>14.015000000000001</v>
      </c>
      <c r="R282" s="6">
        <f t="shared" si="668"/>
        <v>13.378</v>
      </c>
      <c r="S282" s="6">
        <f t="shared" si="668"/>
        <v>11.440000000000001</v>
      </c>
      <c r="T282" s="6">
        <f t="shared" si="668"/>
        <v>12.042999999999999</v>
      </c>
      <c r="U282" s="6">
        <f t="shared" si="668"/>
        <v>12.641970000000001</v>
      </c>
      <c r="V282" s="6">
        <f t="shared" si="668"/>
        <v>10.90138</v>
      </c>
      <c r="W282" s="105">
        <f t="shared" si="668"/>
        <v>10.702999999999999</v>
      </c>
      <c r="X282" s="90"/>
      <c r="Y282" s="117"/>
      <c r="Z282" s="113"/>
    </row>
    <row r="283" spans="1:26" x14ac:dyDescent="0.25">
      <c r="A283" s="89" t="s">
        <v>5</v>
      </c>
      <c r="B283" s="217">
        <f>+'[1]6.EXPORTACION VARIETAL'!S324/1000</f>
        <v>1.77491</v>
      </c>
      <c r="C283" s="158">
        <f>+'[1]6.EXPORTACION VARIETAL'!S336/1000</f>
        <v>1.6060000000000001</v>
      </c>
      <c r="D283" s="158">
        <f>+'[1]6.EXPORTACION VARIETAL'!S348/1000</f>
        <v>1.6830000000000001</v>
      </c>
      <c r="E283" s="158">
        <f>+'[1]6.EXPORTACION VARIETAL'!S360/1000</f>
        <v>1.415</v>
      </c>
      <c r="F283" s="158">
        <f>+'[1]6.EXPORTACION VARIETAL'!S372/1000</f>
        <v>1.1830000000000001</v>
      </c>
      <c r="G283" s="158">
        <f>+'[1]6.EXPORTACION VARIETAL'!S384/1000</f>
        <v>1.294</v>
      </c>
      <c r="H283" s="158">
        <f>+'[1]6.EXPORTACION VARIETAL'!S396/1000</f>
        <v>1.3804799999999999</v>
      </c>
      <c r="I283" s="158">
        <f>+'[1]6.EXPORTACION VARIETAL'!S408/1000</f>
        <v>1.08</v>
      </c>
      <c r="J283" s="253">
        <f>+'[1]6.EXPORTACION VARIETAL'!S420/1000</f>
        <v>1.081</v>
      </c>
      <c r="K283" s="254"/>
      <c r="L283" s="113"/>
      <c r="M283" s="2"/>
      <c r="N283" s="89" t="s">
        <v>5</v>
      </c>
      <c r="O283" s="104">
        <f>+SUM('[1]6.EXPORTACION VARIETAL'!S313:S324)/1000</f>
        <v>16.234004824199999</v>
      </c>
      <c r="P283" s="6">
        <f t="shared" ref="P283:W283" si="669">+SUM(C276:C283)+SUM(B284:B287)</f>
        <v>14.601410000000001</v>
      </c>
      <c r="Q283" s="6">
        <f t="shared" si="669"/>
        <v>14.092000000000001</v>
      </c>
      <c r="R283" s="6">
        <f t="shared" si="669"/>
        <v>13.11</v>
      </c>
      <c r="S283" s="6">
        <f t="shared" si="669"/>
        <v>11.208</v>
      </c>
      <c r="T283" s="6">
        <f t="shared" si="669"/>
        <v>12.154</v>
      </c>
      <c r="U283" s="6">
        <f t="shared" si="669"/>
        <v>12.72845</v>
      </c>
      <c r="V283" s="6">
        <f t="shared" si="669"/>
        <v>10.600899999999999</v>
      </c>
      <c r="W283" s="105">
        <f t="shared" si="669"/>
        <v>10.704000000000001</v>
      </c>
      <c r="X283" s="105"/>
      <c r="Y283" s="117"/>
      <c r="Z283" s="113"/>
    </row>
    <row r="284" spans="1:26" x14ac:dyDescent="0.25">
      <c r="A284" s="89" t="s">
        <v>6</v>
      </c>
      <c r="B284" s="217">
        <f>+'[1]6.EXPORTACION VARIETAL'!S325/1000</f>
        <v>1.3534900000000001</v>
      </c>
      <c r="C284" s="158">
        <f>+'[1]6.EXPORTACION VARIETAL'!S337/1000</f>
        <v>1.214</v>
      </c>
      <c r="D284" s="158">
        <f>+'[1]6.EXPORTACION VARIETAL'!S349/1000</f>
        <v>0.86299999999999999</v>
      </c>
      <c r="E284" s="158">
        <f>+'[1]6.EXPORTACION VARIETAL'!S361/1000</f>
        <v>0.95299999999999996</v>
      </c>
      <c r="F284" s="158">
        <f>+'[1]6.EXPORTACION VARIETAL'!S373/1000</f>
        <v>1.2270000000000001</v>
      </c>
      <c r="G284" s="158">
        <f>+'[1]6.EXPORTACION VARIETAL'!S385/1000</f>
        <v>1.4079999999999999</v>
      </c>
      <c r="H284" s="158">
        <f>+'[1]6.EXPORTACION VARIETAL'!S397/1000</f>
        <v>1.36686</v>
      </c>
      <c r="I284" s="158">
        <f>+'[1]6.EXPORTACION VARIETAL'!S409/1000</f>
        <v>0.88700000000000001</v>
      </c>
      <c r="J284" s="253">
        <f>+'[1]6.EXPORTACION VARIETAL'!S421/1000</f>
        <v>0.95799999999999996</v>
      </c>
      <c r="K284" s="254"/>
      <c r="L284" s="113"/>
      <c r="M284" s="2"/>
      <c r="N284" s="89" t="s">
        <v>6</v>
      </c>
      <c r="O284" s="104">
        <f>+SUM('[1]6.EXPORTACION VARIETAL'!S314:S325)/1000</f>
        <v>15.9810448242</v>
      </c>
      <c r="P284" s="6">
        <f t="shared" ref="P284:W284" si="670">+SUM(C276:C284)+SUM(B285:B287)</f>
        <v>14.461920000000001</v>
      </c>
      <c r="Q284" s="6">
        <f t="shared" si="670"/>
        <v>13.741</v>
      </c>
      <c r="R284" s="6">
        <f t="shared" si="670"/>
        <v>13.2</v>
      </c>
      <c r="S284" s="6">
        <f t="shared" si="670"/>
        <v>11.481999999999999</v>
      </c>
      <c r="T284" s="6">
        <f t="shared" si="670"/>
        <v>12.334999999999999</v>
      </c>
      <c r="U284" s="6">
        <f t="shared" si="670"/>
        <v>12.687310000000002</v>
      </c>
      <c r="V284" s="6">
        <f t="shared" si="670"/>
        <v>10.121040000000001</v>
      </c>
      <c r="W284" s="105">
        <f t="shared" si="670"/>
        <v>10.775000000000002</v>
      </c>
      <c r="X284" s="105"/>
      <c r="Y284" s="117"/>
      <c r="Z284" s="113"/>
    </row>
    <row r="285" spans="1:26" x14ac:dyDescent="0.25">
      <c r="A285" s="89" t="s">
        <v>7</v>
      </c>
      <c r="B285" s="217">
        <f>+'[1]6.EXPORTACION VARIETAL'!S326/1000</f>
        <v>1.25892</v>
      </c>
      <c r="C285" s="158">
        <f>+'[1]6.EXPORTACION VARIETAL'!S338/1000</f>
        <v>1.3080000000000001</v>
      </c>
      <c r="D285" s="158">
        <f>+'[1]6.EXPORTACION VARIETAL'!S350/1000</f>
        <v>1.222</v>
      </c>
      <c r="E285" s="158">
        <f>+'[1]6.EXPORTACION VARIETAL'!S362/1000</f>
        <v>1.069</v>
      </c>
      <c r="F285" s="158">
        <f>+'[1]6.EXPORTACION VARIETAL'!S374/1000</f>
        <v>0.98799999999999999</v>
      </c>
      <c r="G285" s="158">
        <f>+'[1]6.EXPORTACION VARIETAL'!S386/1000</f>
        <v>0.98199999999999998</v>
      </c>
      <c r="H285" s="158">
        <f>+'[1]6.EXPORTACION VARIETAL'!S398/1000</f>
        <v>1.21204</v>
      </c>
      <c r="I285" s="158">
        <f>+'[1]6.EXPORTACION VARIETAL'!S410/1000</f>
        <v>0.92700000000000005</v>
      </c>
      <c r="J285" s="253">
        <f>+'[1]6.EXPORTACION VARIETAL'!S422/1000</f>
        <v>1.2430000000000001</v>
      </c>
      <c r="K285" s="254"/>
      <c r="L285" s="113"/>
      <c r="M285" s="2"/>
      <c r="N285" s="89" t="s">
        <v>7</v>
      </c>
      <c r="O285" s="104">
        <f>+SUM('[1]6.EXPORTACION VARIETAL'!S315:S326)/1000</f>
        <v>15.609804824200001</v>
      </c>
      <c r="P285" s="6">
        <f t="shared" ref="P285:W285" si="671">+SUM(C276:C285)+SUM(B286:B287)</f>
        <v>14.511000000000001</v>
      </c>
      <c r="Q285" s="6">
        <f t="shared" si="671"/>
        <v>13.654999999999999</v>
      </c>
      <c r="R285" s="6">
        <f t="shared" si="671"/>
        <v>13.046999999999997</v>
      </c>
      <c r="S285" s="6">
        <f t="shared" si="671"/>
        <v>11.401</v>
      </c>
      <c r="T285" s="6">
        <f t="shared" si="671"/>
        <v>12.328999999999999</v>
      </c>
      <c r="U285" s="6">
        <f t="shared" si="671"/>
        <v>12.917350000000003</v>
      </c>
      <c r="V285" s="6">
        <f t="shared" si="671"/>
        <v>9.8360000000000003</v>
      </c>
      <c r="W285" s="105">
        <f t="shared" si="671"/>
        <v>11.091000000000001</v>
      </c>
      <c r="X285" s="90"/>
      <c r="Y285" s="117"/>
      <c r="Z285" s="113"/>
    </row>
    <row r="286" spans="1:26" x14ac:dyDescent="0.25">
      <c r="A286" s="89" t="s">
        <v>8</v>
      </c>
      <c r="B286" s="217">
        <f>+'[1]6.EXPORTACION VARIETAL'!S327/1000</f>
        <v>1.2</v>
      </c>
      <c r="C286" s="158">
        <f>+'[1]6.EXPORTACION VARIETAL'!S339/1000</f>
        <v>1.266</v>
      </c>
      <c r="D286" s="158">
        <f>+'[1]6.EXPORTACION VARIETAL'!S351/1000</f>
        <v>1.1160000000000001</v>
      </c>
      <c r="E286" s="158">
        <f>+'[1]6.EXPORTACION VARIETAL'!S363/1000</f>
        <v>1.08</v>
      </c>
      <c r="F286" s="158">
        <f>+'[1]6.EXPORTACION VARIETAL'!S375/1000</f>
        <v>0.97899999999999998</v>
      </c>
      <c r="G286" s="158">
        <f>+'[1]6.EXPORTACION VARIETAL'!S387/1000</f>
        <v>1.2290000000000001</v>
      </c>
      <c r="H286" s="158">
        <f>+'[1]6.EXPORTACION VARIETAL'!S399/1000</f>
        <v>0.97099999999999997</v>
      </c>
      <c r="I286" s="158">
        <f>+'[1]6.EXPORTACION VARIETAL'!S411/1000</f>
        <v>0.83399999999999996</v>
      </c>
      <c r="J286" s="253">
        <f>+'[1]6.EXPORTACION VARIETAL'!S423/1000</f>
        <v>0.72499999999999998</v>
      </c>
      <c r="K286" s="254"/>
      <c r="L286" s="113"/>
      <c r="M286" s="2"/>
      <c r="N286" s="89" t="s">
        <v>8</v>
      </c>
      <c r="O286" s="104">
        <f>+SUM('[1]6.EXPORTACION VARIETAL'!S316:S327)/1000</f>
        <v>15.657204824200001</v>
      </c>
      <c r="P286" s="6">
        <f t="shared" ref="P286:W286" si="672">+SUM(C276:C286)+SUM(B287)</f>
        <v>14.577000000000002</v>
      </c>
      <c r="Q286" s="6">
        <f t="shared" si="672"/>
        <v>13.504999999999999</v>
      </c>
      <c r="R286" s="6">
        <f t="shared" si="672"/>
        <v>13.010999999999997</v>
      </c>
      <c r="S286" s="6">
        <f t="shared" si="672"/>
        <v>11.299999999999999</v>
      </c>
      <c r="T286" s="6">
        <f t="shared" si="672"/>
        <v>12.578999999999997</v>
      </c>
      <c r="U286" s="6">
        <f t="shared" si="672"/>
        <v>12.659350000000002</v>
      </c>
      <c r="V286" s="6">
        <f t="shared" si="672"/>
        <v>9.6989999999999998</v>
      </c>
      <c r="W286" s="105">
        <f t="shared" si="672"/>
        <v>10.982000000000001</v>
      </c>
      <c r="X286" s="90"/>
      <c r="Y286" s="117"/>
      <c r="Z286" s="113"/>
    </row>
    <row r="287" spans="1:26" x14ac:dyDescent="0.25">
      <c r="A287" s="89" t="s">
        <v>9</v>
      </c>
      <c r="B287" s="217">
        <f>+'[1]6.EXPORTACION VARIETAL'!S328/1000</f>
        <v>1.3069999999999999</v>
      </c>
      <c r="C287" s="158">
        <f>+'[1]6.EXPORTACION VARIETAL'!S340/1000</f>
        <v>1.1220000000000001</v>
      </c>
      <c r="D287" s="158">
        <f>+'[1]6.EXPORTACION VARIETAL'!S352/1000</f>
        <v>1.125</v>
      </c>
      <c r="E287" s="158">
        <f>+'[1]6.EXPORTACION VARIETAL'!S364/1000</f>
        <v>0.86799999999999999</v>
      </c>
      <c r="F287" s="158">
        <f>+'[1]6.EXPORTACION VARIETAL'!S376/1000</f>
        <v>1.0369999999999999</v>
      </c>
      <c r="G287" s="158">
        <f>+'[1]6.EXPORTACION VARIETAL'!S388/1000</f>
        <v>1.3169999999999999</v>
      </c>
      <c r="H287" s="158">
        <f>+'[1]6.EXPORTACION VARIETAL'!S400/1000</f>
        <v>0.91900000000000004</v>
      </c>
      <c r="I287" s="158">
        <f>+'[1]6.EXPORTACION VARIETAL'!S412/1000</f>
        <v>0.85899999999999999</v>
      </c>
      <c r="J287" s="253">
        <f>+'[1]6.EXPORTACION VARIETAL'!S424/1000</f>
        <v>1.048</v>
      </c>
      <c r="K287" s="254"/>
      <c r="L287" s="113"/>
      <c r="M287" s="2"/>
      <c r="N287" s="89" t="s">
        <v>9</v>
      </c>
      <c r="O287" s="104">
        <f>+SUM('[1]6.EXPORTACION VARIETAL'!S317:S328)/1000</f>
        <v>15.89692</v>
      </c>
      <c r="P287" s="6">
        <f t="shared" ref="P287:W287" si="673">+SUM(C276:C287)</f>
        <v>14.392000000000001</v>
      </c>
      <c r="Q287" s="6">
        <f t="shared" si="673"/>
        <v>13.507999999999999</v>
      </c>
      <c r="R287" s="6">
        <f t="shared" si="673"/>
        <v>12.753999999999998</v>
      </c>
      <c r="S287" s="6">
        <f t="shared" si="673"/>
        <v>11.468999999999998</v>
      </c>
      <c r="T287" s="6">
        <f t="shared" si="673"/>
        <v>12.858999999999998</v>
      </c>
      <c r="U287" s="6">
        <f t="shared" si="673"/>
        <v>12.261350000000002</v>
      </c>
      <c r="V287" s="6">
        <f t="shared" si="673"/>
        <v>9.6389999999999993</v>
      </c>
      <c r="W287" s="105">
        <f t="shared" si="673"/>
        <v>11.171000000000001</v>
      </c>
      <c r="X287" s="90"/>
      <c r="Y287" s="117"/>
      <c r="Z287" s="113"/>
    </row>
    <row r="288" spans="1:26" ht="25.5" x14ac:dyDescent="0.25">
      <c r="A288" s="92" t="s">
        <v>13</v>
      </c>
      <c r="B288" s="218">
        <f>SUM(B276:B287)</f>
        <v>15.89692</v>
      </c>
      <c r="C288" s="219">
        <f t="shared" ref="C288:G288" si="674">SUM(C276:C287)</f>
        <v>14.392000000000001</v>
      </c>
      <c r="D288" s="219">
        <f t="shared" si="674"/>
        <v>13.507999999999999</v>
      </c>
      <c r="E288" s="219">
        <f t="shared" si="674"/>
        <v>12.753999999999998</v>
      </c>
      <c r="F288" s="219">
        <f t="shared" si="674"/>
        <v>11.468999999999998</v>
      </c>
      <c r="G288" s="219">
        <f t="shared" si="674"/>
        <v>12.858999999999998</v>
      </c>
      <c r="H288" s="219">
        <f t="shared" ref="H288" si="675">SUM(H276:H287)</f>
        <v>12.261350000000002</v>
      </c>
      <c r="I288" s="219">
        <f t="shared" ref="I288:J288" si="676">SUM(I276:I287)</f>
        <v>9.6389999999999993</v>
      </c>
      <c r="J288" s="252">
        <f t="shared" si="676"/>
        <v>11.171000000000001</v>
      </c>
      <c r="K288" s="251"/>
      <c r="L288" s="173"/>
      <c r="M288" s="3"/>
      <c r="N288" s="92" t="s">
        <v>14</v>
      </c>
      <c r="O288" s="106">
        <f t="shared" ref="O288" si="677">+AVERAGE(O276:O287)</f>
        <v>16.120710314116668</v>
      </c>
      <c r="P288" s="83">
        <f>+AVERAGE(P276:P287)</f>
        <v>14.836959999999999</v>
      </c>
      <c r="Q288" s="83">
        <f t="shared" ref="Q288:W288" si="678">+AVERAGE(Q276:Q287)</f>
        <v>13.995083333333332</v>
      </c>
      <c r="R288" s="83">
        <f t="shared" si="678"/>
        <v>13.251833333333332</v>
      </c>
      <c r="S288" s="83">
        <f t="shared" si="678"/>
        <v>11.839666666666666</v>
      </c>
      <c r="T288" s="83">
        <f t="shared" si="678"/>
        <v>11.91375</v>
      </c>
      <c r="U288" s="83">
        <f t="shared" si="678"/>
        <v>12.788251666666666</v>
      </c>
      <c r="V288" s="83">
        <f t="shared" si="678"/>
        <v>10.850348333333335</v>
      </c>
      <c r="W288" s="107">
        <f t="shared" si="678"/>
        <v>10.477500000000003</v>
      </c>
      <c r="X288" s="93">
        <f t="shared" ref="X288" si="679">+AVERAGE(X276:X287)</f>
        <v>11.247</v>
      </c>
      <c r="Y288" s="119">
        <f>+X288/W288-1</f>
        <v>7.3443092340729876E-2</v>
      </c>
      <c r="Z288" s="173">
        <f>+POWER(X288/S288,0.2)-1</f>
        <v>-1.0218245243377777E-2</v>
      </c>
    </row>
    <row r="289" spans="1:26" ht="25.5" x14ac:dyDescent="0.25">
      <c r="A289" s="95" t="s">
        <v>15</v>
      </c>
      <c r="B289" s="108">
        <f>+B288/B$324</f>
        <v>2.1069128812917531E-2</v>
      </c>
      <c r="C289" s="84">
        <f t="shared" ref="C289" si="680">+C288/C$324</f>
        <v>1.9473964802892409E-2</v>
      </c>
      <c r="D289" s="84">
        <f t="shared" ref="D289" si="681">+D288/D$324</f>
        <v>1.8318117958481827E-2</v>
      </c>
      <c r="E289" s="84">
        <f t="shared" ref="E289" si="682">+E288/E$324</f>
        <v>1.7648418159854202E-2</v>
      </c>
      <c r="F289" s="84">
        <f t="shared" ref="F289:G289" si="683">+F288/F$324</f>
        <v>1.607522797417647E-2</v>
      </c>
      <c r="G289" s="84">
        <f t="shared" si="683"/>
        <v>1.5704900774192128E-2</v>
      </c>
      <c r="H289" s="229">
        <f t="shared" ref="H289" si="684">+H288/H$324</f>
        <v>1.6328154442540148E-2</v>
      </c>
      <c r="I289" s="84">
        <f t="shared" ref="I289:J289" si="685">+I288/I$324</f>
        <v>1.5125243417718141E-2</v>
      </c>
      <c r="J289" s="109">
        <f t="shared" si="685"/>
        <v>1.718787263341719E-2</v>
      </c>
      <c r="K289" s="96"/>
      <c r="L289" s="114"/>
      <c r="M289" s="3"/>
      <c r="N289" s="95" t="s">
        <v>15</v>
      </c>
      <c r="O289" s="108">
        <f>+O288/O$324</f>
        <v>2.1882601827681251E-2</v>
      </c>
      <c r="P289" s="84">
        <f t="shared" ref="P289" si="686">+P288/P$324</f>
        <v>1.9907656264238217E-2</v>
      </c>
      <c r="Q289" s="84">
        <f t="shared" ref="Q289" si="687">+Q288/Q$324</f>
        <v>1.8917430200572679E-2</v>
      </c>
      <c r="R289" s="84">
        <f t="shared" ref="R289" si="688">+R288/R$324</f>
        <v>1.7975855097122878E-2</v>
      </c>
      <c r="S289" s="84">
        <f t="shared" ref="S289:W289" si="689">+S288/S$324</f>
        <v>1.6700368868968352E-2</v>
      </c>
      <c r="T289" s="84">
        <f t="shared" si="689"/>
        <v>1.54698443807128E-2</v>
      </c>
      <c r="U289" s="84">
        <f t="shared" si="689"/>
        <v>1.6056632793993317E-2</v>
      </c>
      <c r="V289" s="84">
        <f t="shared" si="689"/>
        <v>1.5892716621331567E-2</v>
      </c>
      <c r="W289" s="109">
        <f t="shared" si="689"/>
        <v>1.6478729031659398E-2</v>
      </c>
      <c r="X289" s="96">
        <f t="shared" ref="X289" si="690">+X288/X$324</f>
        <v>1.7486802688088662E-2</v>
      </c>
      <c r="Y289" s="118"/>
      <c r="Z289" s="114"/>
    </row>
    <row r="290" spans="1:26" ht="26.25" thickBot="1" x14ac:dyDescent="0.3">
      <c r="A290" s="98" t="s">
        <v>12</v>
      </c>
      <c r="B290" s="110"/>
      <c r="C290" s="85">
        <f>+C288/B288-1</f>
        <v>-9.4667394690292062E-2</v>
      </c>
      <c r="D290" s="85">
        <f t="shared" ref="D290" si="691">+D288/C288-1</f>
        <v>-6.1423012784880604E-2</v>
      </c>
      <c r="E290" s="85">
        <f t="shared" ref="E290" si="692">+E288/D288-1</f>
        <v>-5.5818774059816501E-2</v>
      </c>
      <c r="F290" s="85">
        <f t="shared" ref="F290:J290" si="693">+F288/E288-1</f>
        <v>-0.10075270503371492</v>
      </c>
      <c r="G290" s="85">
        <f t="shared" si="693"/>
        <v>0.12119626820123819</v>
      </c>
      <c r="H290" s="85">
        <f t="shared" si="693"/>
        <v>-4.6477175519091363E-2</v>
      </c>
      <c r="I290" s="85">
        <f t="shared" si="693"/>
        <v>-0.21387122951387916</v>
      </c>
      <c r="J290" s="85">
        <f t="shared" si="693"/>
        <v>0.15893764913372777</v>
      </c>
      <c r="K290" s="100"/>
      <c r="L290" s="115"/>
      <c r="M290" s="2"/>
      <c r="N290" s="98" t="s">
        <v>12</v>
      </c>
      <c r="O290" s="110"/>
      <c r="P290" s="85">
        <f>+P288/O288-1</f>
        <v>-7.9633607273031037E-2</v>
      </c>
      <c r="Q290" s="85">
        <f t="shared" ref="Q290" si="694">+Q288/P288-1</f>
        <v>-5.6741857271750296E-2</v>
      </c>
      <c r="R290" s="85">
        <f t="shared" ref="R290" si="695">+R288/Q288-1</f>
        <v>-5.3107936715870441E-2</v>
      </c>
      <c r="S290" s="85">
        <f t="shared" ref="S290" si="696">+S288/R288-1</f>
        <v>-0.1065638716655557</v>
      </c>
      <c r="T290" s="85">
        <f t="shared" ref="T290" si="697">+T288/S288-1</f>
        <v>6.2572144486050529E-3</v>
      </c>
      <c r="U290" s="85">
        <f t="shared" ref="U290" si="698">+U288/T288-1</f>
        <v>7.3402720945686006E-2</v>
      </c>
      <c r="V290" s="85">
        <f t="shared" ref="V290" si="699">+V288/U288-1</f>
        <v>-0.1515377851363835</v>
      </c>
      <c r="W290" s="111">
        <f t="shared" ref="W290:X290" si="700">+W288/V288-1</f>
        <v>-3.4362798490801039E-2</v>
      </c>
      <c r="X290" s="100">
        <f t="shared" si="700"/>
        <v>7.3443092340729876E-2</v>
      </c>
      <c r="Y290" s="99"/>
      <c r="Z290" s="115"/>
    </row>
    <row r="291" spans="1:26" ht="15.75" thickBo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6" ht="15.75" thickBot="1" x14ac:dyDescent="0.3">
      <c r="A292" s="335" t="s">
        <v>79</v>
      </c>
      <c r="B292" s="336"/>
      <c r="C292" s="336"/>
      <c r="D292" s="336"/>
      <c r="E292" s="336"/>
      <c r="F292" s="336"/>
      <c r="G292" s="336"/>
      <c r="H292" s="336"/>
      <c r="I292" s="336"/>
      <c r="J292" s="336"/>
      <c r="K292" s="336"/>
      <c r="L292" s="337"/>
      <c r="M292" s="2"/>
      <c r="N292" s="335" t="s">
        <v>100</v>
      </c>
      <c r="O292" s="336"/>
      <c r="P292" s="336"/>
      <c r="Q292" s="336"/>
      <c r="R292" s="336"/>
      <c r="S292" s="336"/>
      <c r="T292" s="336"/>
      <c r="U292" s="336"/>
      <c r="V292" s="336"/>
      <c r="W292" s="336"/>
      <c r="X292" s="336"/>
      <c r="Y292" s="336"/>
      <c r="Z292" s="337"/>
    </row>
    <row r="293" spans="1:26" ht="38.25" x14ac:dyDescent="0.25">
      <c r="A293" s="86"/>
      <c r="B293" s="102">
        <v>2016</v>
      </c>
      <c r="C293" s="82">
        <f>+B293+1</f>
        <v>2017</v>
      </c>
      <c r="D293" s="82">
        <f t="shared" ref="D293" si="701">+C293+1</f>
        <v>2018</v>
      </c>
      <c r="E293" s="82">
        <f t="shared" ref="E293" si="702">+D293+1</f>
        <v>2019</v>
      </c>
      <c r="F293" s="82">
        <f t="shared" ref="F293" si="703">+E293+1</f>
        <v>2020</v>
      </c>
      <c r="G293" s="82">
        <f t="shared" ref="G293" si="704">+F293+1</f>
        <v>2021</v>
      </c>
      <c r="H293" s="82">
        <v>2022</v>
      </c>
      <c r="I293" s="82">
        <v>2023</v>
      </c>
      <c r="J293" s="103">
        <v>2024</v>
      </c>
      <c r="K293" s="87">
        <v>2025</v>
      </c>
      <c r="L293" s="112" t="s">
        <v>16</v>
      </c>
      <c r="M293" s="2"/>
      <c r="N293" s="86"/>
      <c r="O293" s="102">
        <v>2016</v>
      </c>
      <c r="P293" s="82">
        <f>+O293+1</f>
        <v>2017</v>
      </c>
      <c r="Q293" s="82">
        <f t="shared" ref="Q293" si="705">+P293+1</f>
        <v>2018</v>
      </c>
      <c r="R293" s="82">
        <f t="shared" ref="R293" si="706">+Q293+1</f>
        <v>2019</v>
      </c>
      <c r="S293" s="82">
        <f t="shared" ref="S293" si="707">+R293+1</f>
        <v>2020</v>
      </c>
      <c r="T293" s="82">
        <f t="shared" ref="T293" si="708">+S293+1</f>
        <v>2021</v>
      </c>
      <c r="U293" s="82">
        <v>2022</v>
      </c>
      <c r="V293" s="82">
        <v>2023</v>
      </c>
      <c r="W293" s="103">
        <v>2024</v>
      </c>
      <c r="X293" s="87">
        <v>2025</v>
      </c>
      <c r="Y293" s="116" t="s">
        <v>16</v>
      </c>
      <c r="Z293" s="112" t="s">
        <v>21</v>
      </c>
    </row>
    <row r="294" spans="1:26" x14ac:dyDescent="0.25">
      <c r="A294" s="89" t="s">
        <v>10</v>
      </c>
      <c r="B294" s="217">
        <f>+'[1]6.EXPORTACION VARIETAL'!T317/1000</f>
        <v>7.1762400000000053</v>
      </c>
      <c r="C294" s="158">
        <f>+'[1]6.EXPORTACION VARIETAL'!T329/1000</f>
        <v>8.9169999999999998</v>
      </c>
      <c r="D294" s="158">
        <f>+'[1]6.EXPORTACION VARIETAL'!T341/1000</f>
        <v>8.0609999999999999</v>
      </c>
      <c r="E294" s="158">
        <f>+'[1]6.EXPORTACION VARIETAL'!T353/1000</f>
        <v>9.0030000000000001</v>
      </c>
      <c r="F294" s="158">
        <f>+'[1]6.EXPORTACION VARIETAL'!T365/1000</f>
        <v>8.6620000000000008</v>
      </c>
      <c r="G294" s="158">
        <f>+'[1]6.EXPORTACION VARIETAL'!T377/1000</f>
        <v>6.476</v>
      </c>
      <c r="H294" s="158">
        <f>+'[1]6.EXPORTACION VARIETAL'!T389/1000</f>
        <v>6.7949999999999999</v>
      </c>
      <c r="I294" s="158">
        <f>+'[1]6.EXPORTACION VARIETAL'!T401/1000</f>
        <v>5.798</v>
      </c>
      <c r="J294" s="253">
        <f>+'[1]6.EXPORTACION VARIETAL'!T413/1000</f>
        <v>4.5330000000000004</v>
      </c>
      <c r="K294" s="254">
        <f>+'[1]6.EXPORTACION VARIETAL'!T425/1000</f>
        <v>4.0640000000000001</v>
      </c>
      <c r="L294" s="113">
        <f>+K294/J294-1</f>
        <v>-0.10346348996249732</v>
      </c>
      <c r="M294" s="2"/>
      <c r="N294" s="89" t="s">
        <v>10</v>
      </c>
      <c r="O294" s="104">
        <f>+SUM('[1]6.EXPORTACION VARIETAL'!T306:T317)/1000</f>
        <v>119.08286000000003</v>
      </c>
      <c r="P294" s="6">
        <f t="shared" ref="P294:X294" si="709">+SUM(C294)+SUM(B295:B305)</f>
        <v>115.82024000000001</v>
      </c>
      <c r="Q294" s="6">
        <f t="shared" si="709"/>
        <v>107.46799999999999</v>
      </c>
      <c r="R294" s="6">
        <f t="shared" si="709"/>
        <v>107.75699999999999</v>
      </c>
      <c r="S294" s="6">
        <f t="shared" si="709"/>
        <v>103.99900000000001</v>
      </c>
      <c r="T294" s="6">
        <f t="shared" si="709"/>
        <v>101.23399999999999</v>
      </c>
      <c r="U294" s="6">
        <f t="shared" si="709"/>
        <v>116.05100000000002</v>
      </c>
      <c r="V294" s="6">
        <f t="shared" si="709"/>
        <v>98.364145000000008</v>
      </c>
      <c r="W294" s="105">
        <f t="shared" si="709"/>
        <v>82.16273000000001</v>
      </c>
      <c r="X294" s="90">
        <f t="shared" si="709"/>
        <v>82.390999999999991</v>
      </c>
      <c r="Y294" s="117">
        <f t="shared" ref="Y294:Y295" si="710">+X294/W294-1</f>
        <v>2.7782669830953566E-3</v>
      </c>
      <c r="Z294" s="113">
        <f t="shared" ref="Z294:Z295" si="711">+POWER(X294/S294,0.2)-1</f>
        <v>-4.5512770547993298E-2</v>
      </c>
    </row>
    <row r="295" spans="1:26" x14ac:dyDescent="0.25">
      <c r="A295" s="89" t="s">
        <v>11</v>
      </c>
      <c r="B295" s="217">
        <f>+'[1]6.EXPORTACION VARIETAL'!T318/1000</f>
        <v>8.85107</v>
      </c>
      <c r="C295" s="158">
        <f>+'[1]6.EXPORTACION VARIETAL'!T330/1000</f>
        <v>7.0869999999999997</v>
      </c>
      <c r="D295" s="158">
        <f>+'[1]6.EXPORTACION VARIETAL'!T342/1000</f>
        <v>8.0530000000000008</v>
      </c>
      <c r="E295" s="158">
        <f>+'[1]6.EXPORTACION VARIETAL'!T354/1000</f>
        <v>7.1559999999999997</v>
      </c>
      <c r="F295" s="158">
        <f>+'[1]6.EXPORTACION VARIETAL'!T366/1000</f>
        <v>7.9109999999999996</v>
      </c>
      <c r="G295" s="158">
        <f>+'[1]6.EXPORTACION VARIETAL'!T378/1000</f>
        <v>7.9649999999999999</v>
      </c>
      <c r="H295" s="158">
        <f>+'[1]6.EXPORTACION VARIETAL'!T390/1000</f>
        <v>6.4639000000000015</v>
      </c>
      <c r="I295" s="158">
        <f>+'[1]6.EXPORTACION VARIETAL'!T402/1000</f>
        <v>5.9409999999999998</v>
      </c>
      <c r="J295" s="253">
        <f>+'[1]6.EXPORTACION VARIETAL'!T414/1000</f>
        <v>5.2279999999999998</v>
      </c>
      <c r="K295" s="254">
        <f>+'[1]6.EXPORTACION VARIETAL'!T426/1000</f>
        <v>5.16</v>
      </c>
      <c r="L295" s="113">
        <f>+K295/J295-1</f>
        <v>-1.3006885998469664E-2</v>
      </c>
      <c r="M295" s="2"/>
      <c r="N295" s="89" t="s">
        <v>11</v>
      </c>
      <c r="O295" s="104">
        <f>+SUM('[1]6.EXPORTACION VARIETAL'!T307:T318)/1000</f>
        <v>118.81592999999999</v>
      </c>
      <c r="P295" s="6">
        <f t="shared" ref="P295:X295" si="712">+SUM(C294:C295)+SUM(B296:B305)</f>
        <v>114.05617000000001</v>
      </c>
      <c r="Q295" s="6">
        <f t="shared" si="712"/>
        <v>108.43399999999998</v>
      </c>
      <c r="R295" s="6">
        <f t="shared" si="712"/>
        <v>106.85999999999999</v>
      </c>
      <c r="S295" s="6">
        <f t="shared" si="712"/>
        <v>104.75399999999999</v>
      </c>
      <c r="T295" s="6">
        <f t="shared" si="712"/>
        <v>101.288</v>
      </c>
      <c r="U295" s="6">
        <f t="shared" si="712"/>
        <v>114.54989999999999</v>
      </c>
      <c r="V295" s="6">
        <f t="shared" si="712"/>
        <v>97.841245000000015</v>
      </c>
      <c r="W295" s="105">
        <f t="shared" si="712"/>
        <v>81.449729999999988</v>
      </c>
      <c r="X295" s="90">
        <f t="shared" si="712"/>
        <v>82.323000000000008</v>
      </c>
      <c r="Y295" s="117">
        <f t="shared" si="710"/>
        <v>1.0721582502483562E-2</v>
      </c>
      <c r="Z295" s="113">
        <f t="shared" si="711"/>
        <v>-4.7049999468791293E-2</v>
      </c>
    </row>
    <row r="296" spans="1:26" x14ac:dyDescent="0.25">
      <c r="A296" s="89" t="s">
        <v>0</v>
      </c>
      <c r="B296" s="217">
        <f>+'[1]6.EXPORTACION VARIETAL'!T319/1000</f>
        <v>10.059829999999994</v>
      </c>
      <c r="C296" s="158">
        <f>+'[1]6.EXPORTACION VARIETAL'!T331/1000</f>
        <v>8.4529999999999994</v>
      </c>
      <c r="D296" s="158">
        <f>+'[1]6.EXPORTACION VARIETAL'!T343/1000</f>
        <v>8.1479999999999997</v>
      </c>
      <c r="E296" s="158">
        <f>+'[1]6.EXPORTACION VARIETAL'!T355/1000</f>
        <v>8.4730000000000008</v>
      </c>
      <c r="F296" s="158">
        <f>+'[1]6.EXPORTACION VARIETAL'!T367/1000</f>
        <v>7.1779999999999999</v>
      </c>
      <c r="G296" s="158">
        <f>+'[1]6.EXPORTACION VARIETAL'!T379/1000</f>
        <v>9.9049999999999994</v>
      </c>
      <c r="H296" s="158">
        <f>+'[1]6.EXPORTACION VARIETAL'!T391/1000</f>
        <v>7.8060000000000072</v>
      </c>
      <c r="I296" s="158">
        <f>+'[1]6.EXPORTACION VARIETAL'!T403/1000</f>
        <v>9.1110000000000007</v>
      </c>
      <c r="J296" s="253">
        <f>+'[1]6.EXPORTACION VARIETAL'!T415/1000</f>
        <v>5.4580000000000002</v>
      </c>
      <c r="K296" s="254">
        <f>+'[1]6.EXPORTACION VARIETAL'!T427/1000</f>
        <v>6.6639999999999997</v>
      </c>
      <c r="L296" s="113">
        <f>+K296/J296-1</f>
        <v>0.22096005862953461</v>
      </c>
      <c r="M296" s="2"/>
      <c r="N296" s="89" t="s">
        <v>0</v>
      </c>
      <c r="O296" s="104">
        <f>+SUM('[1]6.EXPORTACION VARIETAL'!T308:T319)/1000</f>
        <v>119.39275999999998</v>
      </c>
      <c r="P296" s="6">
        <f t="shared" ref="P296:W296" si="713">+SUM(C294:C296)+SUM(B297:B305)</f>
        <v>112.44934000000001</v>
      </c>
      <c r="Q296" s="6">
        <f t="shared" si="713"/>
        <v>108.12899999999999</v>
      </c>
      <c r="R296" s="6">
        <f t="shared" si="713"/>
        <v>107.18499999999997</v>
      </c>
      <c r="S296" s="6">
        <f t="shared" si="713"/>
        <v>103.459</v>
      </c>
      <c r="T296" s="6">
        <f t="shared" si="713"/>
        <v>104.01499999999999</v>
      </c>
      <c r="U296" s="6">
        <f t="shared" si="713"/>
        <v>112.4509</v>
      </c>
      <c r="V296" s="6">
        <f t="shared" si="713"/>
        <v>99.146244999999993</v>
      </c>
      <c r="W296" s="105">
        <f t="shared" si="713"/>
        <v>77.796729999999997</v>
      </c>
      <c r="X296" s="90">
        <f t="shared" ref="X296" si="714">+SUM(K294:K296)+SUM(J297:J305)</f>
        <v>83.529000000000011</v>
      </c>
      <c r="Y296" s="117">
        <f>+X296/W296-1</f>
        <v>7.3682659926709082E-2</v>
      </c>
      <c r="Z296" s="113">
        <f>+POWER(X296/S296,0.2)-1</f>
        <v>-4.1893467725015565E-2</v>
      </c>
    </row>
    <row r="297" spans="1:26" x14ac:dyDescent="0.25">
      <c r="A297" s="89" t="s">
        <v>1</v>
      </c>
      <c r="B297" s="217">
        <f>+'[1]6.EXPORTACION VARIETAL'!T320/1000</f>
        <v>10.559360000000009</v>
      </c>
      <c r="C297" s="158">
        <f>+'[1]6.EXPORTACION VARIETAL'!T332/1000</f>
        <v>8.2289999999999992</v>
      </c>
      <c r="D297" s="158">
        <f>+'[1]6.EXPORTACION VARIETAL'!T344/1000</f>
        <v>7.1740000000000004</v>
      </c>
      <c r="E297" s="158">
        <f>+'[1]6.EXPORTACION VARIETAL'!T356/1000</f>
        <v>8.65</v>
      </c>
      <c r="F297" s="158">
        <f>+'[1]6.EXPORTACION VARIETAL'!T368/1000</f>
        <v>8.0670000000000002</v>
      </c>
      <c r="G297" s="158">
        <f>+'[1]6.EXPORTACION VARIETAL'!T380/1000</f>
        <v>9.4269999999999996</v>
      </c>
      <c r="H297" s="158">
        <f>+'[1]6.EXPORTACION VARIETAL'!T392/1000</f>
        <v>7.2708049999999931</v>
      </c>
      <c r="I297" s="158">
        <f>+'[1]6.EXPORTACION VARIETAL'!T404/1000</f>
        <v>5.7897900000000009</v>
      </c>
      <c r="J297" s="253">
        <f>+'[1]6.EXPORTACION VARIETAL'!T416/1000</f>
        <v>6.5540000000000003</v>
      </c>
      <c r="K297" s="254">
        <f>+'[1]6.EXPORTACION VARIETAL'!T428/1000</f>
        <v>6.569</v>
      </c>
      <c r="L297" s="113">
        <f>+K297/J297-1</f>
        <v>2.2886786695146544E-3</v>
      </c>
      <c r="M297" s="2"/>
      <c r="N297" s="89" t="s">
        <v>1</v>
      </c>
      <c r="O297" s="104">
        <f>+SUM('[1]6.EXPORTACION VARIETAL'!T309:T320)/1000</f>
        <v>118.74412</v>
      </c>
      <c r="P297" s="6">
        <f t="shared" ref="P297:W297" si="715">+SUM(C294:C297)+SUM(B298:B305)</f>
        <v>110.11897999999999</v>
      </c>
      <c r="Q297" s="6">
        <f t="shared" si="715"/>
        <v>107.07399999999998</v>
      </c>
      <c r="R297" s="6">
        <f t="shared" si="715"/>
        <v>108.66099999999999</v>
      </c>
      <c r="S297" s="6">
        <f t="shared" si="715"/>
        <v>102.87599999999999</v>
      </c>
      <c r="T297" s="6">
        <f t="shared" si="715"/>
        <v>105.37499999999999</v>
      </c>
      <c r="U297" s="6">
        <f t="shared" si="715"/>
        <v>110.29470500000001</v>
      </c>
      <c r="V297" s="6">
        <f t="shared" si="715"/>
        <v>97.665230000000008</v>
      </c>
      <c r="W297" s="105">
        <f t="shared" si="715"/>
        <v>78.560940000000002</v>
      </c>
      <c r="X297" s="90">
        <f t="shared" ref="X297" si="716">+SUM(K294:K297)+SUM(J298:J305)</f>
        <v>83.544000000000011</v>
      </c>
      <c r="Y297" s="117">
        <f>+X297/W297-1</f>
        <v>6.3429230862054542E-2</v>
      </c>
      <c r="Z297" s="113">
        <f>+POWER(X297/S297,0.2)-1</f>
        <v>-4.0775552359152201E-2</v>
      </c>
    </row>
    <row r="298" spans="1:26" x14ac:dyDescent="0.25">
      <c r="A298" s="89" t="s">
        <v>2</v>
      </c>
      <c r="B298" s="217">
        <f>+'[1]6.EXPORTACION VARIETAL'!T321/1000</f>
        <v>9.7610499999999885</v>
      </c>
      <c r="C298" s="158">
        <f>+'[1]6.EXPORTACION VARIETAL'!T333/1000</f>
        <v>8.548</v>
      </c>
      <c r="D298" s="158">
        <f>+'[1]6.EXPORTACION VARIETAL'!T345/1000</f>
        <v>8.7469999999999999</v>
      </c>
      <c r="E298" s="158">
        <f>+'[1]6.EXPORTACION VARIETAL'!T357/1000</f>
        <v>10.058</v>
      </c>
      <c r="F298" s="158">
        <f>+'[1]6.EXPORTACION VARIETAL'!T369/1000</f>
        <v>8.4149999999999991</v>
      </c>
      <c r="G298" s="158">
        <f>+'[1]6.EXPORTACION VARIETAL'!T381/1000</f>
        <v>11.694000000000001</v>
      </c>
      <c r="H298" s="158">
        <f>+'[1]6.EXPORTACION VARIETAL'!T393/1000</f>
        <v>10.298360000000001</v>
      </c>
      <c r="I298" s="158">
        <f>+'[1]6.EXPORTACION VARIETAL'!T405/1000</f>
        <v>7.5259999999999998</v>
      </c>
      <c r="J298" s="253">
        <f>+'[1]6.EXPORTACION VARIETAL'!T417/1000</f>
        <v>8.3019999999999996</v>
      </c>
      <c r="K298" s="254"/>
      <c r="L298" s="113"/>
      <c r="M298" s="2"/>
      <c r="N298" s="89" t="s">
        <v>2</v>
      </c>
      <c r="O298" s="104">
        <f>+SUM('[1]6.EXPORTACION VARIETAL'!T310:T321)/1000</f>
        <v>118.79560416810003</v>
      </c>
      <c r="P298" s="6">
        <f t="shared" ref="P298:W298" si="717">+SUM(C294:C298)+SUM(B299:B305)</f>
        <v>108.90593000000001</v>
      </c>
      <c r="Q298" s="6">
        <f t="shared" si="717"/>
        <v>107.273</v>
      </c>
      <c r="R298" s="6">
        <f t="shared" si="717"/>
        <v>109.97199999999998</v>
      </c>
      <c r="S298" s="6">
        <f t="shared" si="717"/>
        <v>101.233</v>
      </c>
      <c r="T298" s="6">
        <f t="shared" si="717"/>
        <v>108.654</v>
      </c>
      <c r="U298" s="6">
        <f t="shared" si="717"/>
        <v>108.89906500000001</v>
      </c>
      <c r="V298" s="6">
        <f t="shared" si="717"/>
        <v>94.892870000000002</v>
      </c>
      <c r="W298" s="105">
        <f t="shared" si="717"/>
        <v>79.336939999999998</v>
      </c>
      <c r="X298" s="90"/>
      <c r="Y298" s="117"/>
      <c r="Z298" s="113"/>
    </row>
    <row r="299" spans="1:26" x14ac:dyDescent="0.25">
      <c r="A299" s="89" t="s">
        <v>3</v>
      </c>
      <c r="B299" s="217">
        <f>+'[1]6.EXPORTACION VARIETAL'!T322/1000</f>
        <v>8.6618599999999937</v>
      </c>
      <c r="C299" s="158">
        <f>+'[1]6.EXPORTACION VARIETAL'!T334/1000</f>
        <v>10.154999999999999</v>
      </c>
      <c r="D299" s="158">
        <f>+'[1]6.EXPORTACION VARIETAL'!T346/1000</f>
        <v>8.6620000000000008</v>
      </c>
      <c r="E299" s="158">
        <f>+'[1]6.EXPORTACION VARIETAL'!T358/1000</f>
        <v>7.2409999999999997</v>
      </c>
      <c r="F299" s="158">
        <f>+'[1]6.EXPORTACION VARIETAL'!T370/1000</f>
        <v>7.7910000000000004</v>
      </c>
      <c r="G299" s="158">
        <f>+'[1]6.EXPORTACION VARIETAL'!T382/1000</f>
        <v>11.23</v>
      </c>
      <c r="H299" s="158">
        <f>+'[1]6.EXPORTACION VARIETAL'!T394/1000</f>
        <v>12.313729999999996</v>
      </c>
      <c r="I299" s="158">
        <f>+'[1]6.EXPORTACION VARIETAL'!T406/1000</f>
        <v>9.7859400000000019</v>
      </c>
      <c r="J299" s="253">
        <f>+'[1]6.EXPORTACION VARIETAL'!T418/1000</f>
        <v>9.4990000000000006</v>
      </c>
      <c r="K299" s="254"/>
      <c r="L299" s="113"/>
      <c r="M299" s="2"/>
      <c r="N299" s="89" t="s">
        <v>3</v>
      </c>
      <c r="O299" s="104">
        <f>+SUM('[1]6.EXPORTACION VARIETAL'!T311:T322)/1000</f>
        <v>115.48444416810001</v>
      </c>
      <c r="P299" s="6">
        <f t="shared" ref="P299:W299" si="718">+SUM(C294:C299)+SUM(B300:B305)</f>
        <v>110.39907000000002</v>
      </c>
      <c r="Q299" s="6">
        <f t="shared" si="718"/>
        <v>105.78</v>
      </c>
      <c r="R299" s="6">
        <f t="shared" si="718"/>
        <v>108.55099999999999</v>
      </c>
      <c r="S299" s="6">
        <f t="shared" si="718"/>
        <v>101.78300000000002</v>
      </c>
      <c r="T299" s="6">
        <f t="shared" si="718"/>
        <v>112.093</v>
      </c>
      <c r="U299" s="6">
        <f t="shared" si="718"/>
        <v>109.982795</v>
      </c>
      <c r="V299" s="6">
        <f t="shared" si="718"/>
        <v>92.365080000000006</v>
      </c>
      <c r="W299" s="105">
        <f t="shared" si="718"/>
        <v>79.05</v>
      </c>
      <c r="X299" s="90"/>
      <c r="Y299" s="117"/>
      <c r="Z299" s="113"/>
    </row>
    <row r="300" spans="1:26" x14ac:dyDescent="0.25">
      <c r="A300" s="89" t="s">
        <v>4</v>
      </c>
      <c r="B300" s="217">
        <f>+'[1]6.EXPORTACION VARIETAL'!T323/1000</f>
        <v>9.6982800000000129</v>
      </c>
      <c r="C300" s="158">
        <f>+'[1]6.EXPORTACION VARIETAL'!T335/1000</f>
        <v>8.8789999999999996</v>
      </c>
      <c r="D300" s="158">
        <f>+'[1]6.EXPORTACION VARIETAL'!T347/1000</f>
        <v>10.401999999999999</v>
      </c>
      <c r="E300" s="158">
        <f>+'[1]6.EXPORTACION VARIETAL'!T359/1000</f>
        <v>11.476000000000001</v>
      </c>
      <c r="F300" s="158">
        <f>+'[1]6.EXPORTACION VARIETAL'!T371/1000</f>
        <v>11.204000000000001</v>
      </c>
      <c r="G300" s="158">
        <f>+'[1]6.EXPORTACION VARIETAL'!T383/1000</f>
        <v>10.913</v>
      </c>
      <c r="H300" s="158">
        <f>+'[1]6.EXPORTACION VARIETAL'!T395/1000</f>
        <v>7.398760000000002</v>
      </c>
      <c r="I300" s="158">
        <f>+'[1]6.EXPORTACION VARIETAL'!T407/1000</f>
        <v>6.3550000000000004</v>
      </c>
      <c r="J300" s="253">
        <f>+'[1]6.EXPORTACION VARIETAL'!T419/1000</f>
        <v>10.25</v>
      </c>
      <c r="K300" s="254"/>
      <c r="L300" s="113"/>
      <c r="M300" s="2"/>
      <c r="N300" s="89" t="s">
        <v>4</v>
      </c>
      <c r="O300" s="104">
        <f>+SUM('[1]6.EXPORTACION VARIETAL'!T312:T323)/1000</f>
        <v>114.05154416810004</v>
      </c>
      <c r="P300" s="6">
        <f t="shared" ref="P300:W300" si="719">+SUM(C294:C300)+SUM(B301:B305)</f>
        <v>109.57979</v>
      </c>
      <c r="Q300" s="6">
        <f t="shared" si="719"/>
        <v>107.303</v>
      </c>
      <c r="R300" s="6">
        <f t="shared" si="719"/>
        <v>109.625</v>
      </c>
      <c r="S300" s="6">
        <f t="shared" si="719"/>
        <v>101.511</v>
      </c>
      <c r="T300" s="6">
        <f t="shared" si="719"/>
        <v>111.80200000000001</v>
      </c>
      <c r="U300" s="6">
        <f t="shared" si="719"/>
        <v>106.46855500000001</v>
      </c>
      <c r="V300" s="6">
        <f t="shared" si="719"/>
        <v>91.321320000000014</v>
      </c>
      <c r="W300" s="105">
        <f t="shared" si="719"/>
        <v>82.944999999999993</v>
      </c>
      <c r="X300" s="90"/>
      <c r="Y300" s="117"/>
      <c r="Z300" s="113"/>
    </row>
    <row r="301" spans="1:26" x14ac:dyDescent="0.25">
      <c r="A301" s="89" t="s">
        <v>5</v>
      </c>
      <c r="B301" s="217">
        <f>+'[1]6.EXPORTACION VARIETAL'!T324/1000</f>
        <v>12.035679999999992</v>
      </c>
      <c r="C301" s="158">
        <f>+'[1]6.EXPORTACION VARIETAL'!T336/1000</f>
        <v>12.54</v>
      </c>
      <c r="D301" s="158">
        <f>+'[1]6.EXPORTACION VARIETAL'!T348/1000</f>
        <v>12.513999999999999</v>
      </c>
      <c r="E301" s="158">
        <f>+'[1]6.EXPORTACION VARIETAL'!T360/1000</f>
        <v>11.393000000000001</v>
      </c>
      <c r="F301" s="158">
        <f>+'[1]6.EXPORTACION VARIETAL'!T372/1000</f>
        <v>8.7590000000000003</v>
      </c>
      <c r="G301" s="158">
        <f>+'[1]6.EXPORTACION VARIETAL'!T384/1000</f>
        <v>9.8140000000000001</v>
      </c>
      <c r="H301" s="158">
        <f>+'[1]6.EXPORTACION VARIETAL'!T396/1000</f>
        <v>10.250169999999999</v>
      </c>
      <c r="I301" s="158">
        <f>+'[1]6.EXPORTACION VARIETAL'!T408/1000</f>
        <v>8.4220000000000006</v>
      </c>
      <c r="J301" s="253">
        <f>+'[1]6.EXPORTACION VARIETAL'!T420/1000</f>
        <v>7.226</v>
      </c>
      <c r="K301" s="254"/>
      <c r="L301" s="113"/>
      <c r="M301" s="2"/>
      <c r="N301" s="89" t="s">
        <v>5</v>
      </c>
      <c r="O301" s="104">
        <f>+SUM('[1]6.EXPORTACION VARIETAL'!T313:T324)/1000</f>
        <v>115.65209416810002</v>
      </c>
      <c r="P301" s="6">
        <f t="shared" ref="P301:W301" si="720">+SUM(C294:C301)+SUM(B302:B305)</f>
        <v>110.08411000000001</v>
      </c>
      <c r="Q301" s="6">
        <f t="shared" si="720"/>
        <v>107.27699999999999</v>
      </c>
      <c r="R301" s="6">
        <f t="shared" si="720"/>
        <v>108.50399999999999</v>
      </c>
      <c r="S301" s="6">
        <f t="shared" si="720"/>
        <v>98.876999999999995</v>
      </c>
      <c r="T301" s="6">
        <f t="shared" si="720"/>
        <v>112.85700000000001</v>
      </c>
      <c r="U301" s="6">
        <f t="shared" si="720"/>
        <v>106.904725</v>
      </c>
      <c r="V301" s="6">
        <f t="shared" si="720"/>
        <v>89.493150000000014</v>
      </c>
      <c r="W301" s="105">
        <f t="shared" si="720"/>
        <v>81.748999999999995</v>
      </c>
      <c r="X301" s="105"/>
      <c r="Y301" s="117"/>
      <c r="Z301" s="113"/>
    </row>
    <row r="302" spans="1:26" x14ac:dyDescent="0.25">
      <c r="A302" s="89" t="s">
        <v>6</v>
      </c>
      <c r="B302" s="217">
        <f>+'[1]6.EXPORTACION VARIETAL'!T325/1000</f>
        <v>10.151560000000005</v>
      </c>
      <c r="C302" s="158">
        <f>+'[1]6.EXPORTACION VARIETAL'!T337/1000</f>
        <v>8.6080000000000005</v>
      </c>
      <c r="D302" s="158">
        <f>+'[1]6.EXPORTACION VARIETAL'!T349/1000</f>
        <v>7.8109999999999999</v>
      </c>
      <c r="E302" s="158">
        <f>+'[1]6.EXPORTACION VARIETAL'!T361/1000</f>
        <v>7.0060000000000002</v>
      </c>
      <c r="F302" s="158">
        <f>+'[1]6.EXPORTACION VARIETAL'!T373/1000</f>
        <v>10.038</v>
      </c>
      <c r="G302" s="158">
        <f>+'[1]6.EXPORTACION VARIETAL'!T385/1000</f>
        <v>10.257</v>
      </c>
      <c r="H302" s="158">
        <f>+'[1]6.EXPORTACION VARIETAL'!T397/1000</f>
        <v>9.6741600000000041</v>
      </c>
      <c r="I302" s="158">
        <f>+'[1]6.EXPORTACION VARIETAL'!T409/1000</f>
        <v>8.25</v>
      </c>
      <c r="J302" s="253">
        <f>+'[1]6.EXPORTACION VARIETAL'!T421/1000</f>
        <v>6.673</v>
      </c>
      <c r="K302" s="254"/>
      <c r="L302" s="113"/>
      <c r="M302" s="2"/>
      <c r="N302" s="89" t="s">
        <v>6</v>
      </c>
      <c r="O302" s="104">
        <f>+SUM('[1]6.EXPORTACION VARIETAL'!T314:T325)/1000</f>
        <v>113.93854416810002</v>
      </c>
      <c r="P302" s="6">
        <f t="shared" ref="P302:W302" si="721">+SUM(C294:C302)+SUM(B303:B305)</f>
        <v>108.54055000000001</v>
      </c>
      <c r="Q302" s="6">
        <f t="shared" si="721"/>
        <v>106.48</v>
      </c>
      <c r="R302" s="6">
        <f t="shared" si="721"/>
        <v>107.69899999999998</v>
      </c>
      <c r="S302" s="6">
        <f t="shared" si="721"/>
        <v>101.90899999999999</v>
      </c>
      <c r="T302" s="6">
        <f t="shared" si="721"/>
        <v>113.07600000000001</v>
      </c>
      <c r="U302" s="6">
        <f t="shared" si="721"/>
        <v>106.32188500000001</v>
      </c>
      <c r="V302" s="6">
        <f t="shared" si="721"/>
        <v>88.068989999999999</v>
      </c>
      <c r="W302" s="105">
        <f t="shared" si="721"/>
        <v>80.171999999999997</v>
      </c>
      <c r="X302" s="105"/>
      <c r="Y302" s="117"/>
      <c r="Z302" s="113"/>
    </row>
    <row r="303" spans="1:26" x14ac:dyDescent="0.25">
      <c r="A303" s="89" t="s">
        <v>7</v>
      </c>
      <c r="B303" s="217">
        <f>+'[1]6.EXPORTACION VARIETAL'!T326/1000</f>
        <v>9.8355500000000102</v>
      </c>
      <c r="C303" s="158">
        <f>+'[1]6.EXPORTACION VARIETAL'!T338/1000</f>
        <v>9.6660000000000004</v>
      </c>
      <c r="D303" s="158">
        <f>+'[1]6.EXPORTACION VARIETAL'!T350/1000</f>
        <v>9.7420000000000009</v>
      </c>
      <c r="E303" s="158">
        <f>+'[1]6.EXPORTACION VARIETAL'!T362/1000</f>
        <v>8.9740000000000002</v>
      </c>
      <c r="F303" s="158">
        <f>+'[1]6.EXPORTACION VARIETAL'!T374/1000</f>
        <v>8.83</v>
      </c>
      <c r="G303" s="158">
        <f>+'[1]6.EXPORTACION VARIETAL'!T386/1000</f>
        <v>9.7710000000000008</v>
      </c>
      <c r="H303" s="158">
        <f>+'[1]6.EXPORTACION VARIETAL'!T398/1000</f>
        <v>8.3952600000000022</v>
      </c>
      <c r="I303" s="158">
        <f>+'[1]6.EXPORTACION VARIETAL'!T410/1000</f>
        <v>5.6379999999999999</v>
      </c>
      <c r="J303" s="253">
        <f>+'[1]6.EXPORTACION VARIETAL'!T422/1000</f>
        <v>6.7709999999999999</v>
      </c>
      <c r="K303" s="254"/>
      <c r="L303" s="113"/>
      <c r="M303" s="2"/>
      <c r="N303" s="89" t="s">
        <v>7</v>
      </c>
      <c r="O303" s="104">
        <f>+SUM('[1]6.EXPORTACION VARIETAL'!T315:T326)/1000</f>
        <v>112.97411416810003</v>
      </c>
      <c r="P303" s="6">
        <f t="shared" ref="P303:W303" si="722">+SUM(C294:C303)+SUM(B304:B305)</f>
        <v>108.371</v>
      </c>
      <c r="Q303" s="6">
        <f t="shared" si="722"/>
        <v>106.55600000000001</v>
      </c>
      <c r="R303" s="6">
        <f t="shared" si="722"/>
        <v>106.93099999999998</v>
      </c>
      <c r="S303" s="6">
        <f t="shared" si="722"/>
        <v>101.76499999999999</v>
      </c>
      <c r="T303" s="6">
        <f t="shared" si="722"/>
        <v>114.01700000000001</v>
      </c>
      <c r="U303" s="6">
        <f t="shared" si="722"/>
        <v>104.94614500000002</v>
      </c>
      <c r="V303" s="6">
        <f t="shared" si="722"/>
        <v>85.311730000000011</v>
      </c>
      <c r="W303" s="105">
        <f t="shared" si="722"/>
        <v>81.305000000000007</v>
      </c>
      <c r="X303" s="90"/>
      <c r="Y303" s="117"/>
      <c r="Z303" s="113"/>
    </row>
    <row r="304" spans="1:26" x14ac:dyDescent="0.25">
      <c r="A304" s="89" t="s">
        <v>8</v>
      </c>
      <c r="B304" s="217">
        <f>+'[1]6.EXPORTACION VARIETAL'!T327/1000</f>
        <v>8.0359999999999996</v>
      </c>
      <c r="C304" s="158">
        <f>+'[1]6.EXPORTACION VARIETAL'!T339/1000</f>
        <v>8.5289999999999999</v>
      </c>
      <c r="D304" s="158">
        <f>+'[1]6.EXPORTACION VARIETAL'!T351/1000</f>
        <v>8.782</v>
      </c>
      <c r="E304" s="158">
        <f>+'[1]6.EXPORTACION VARIETAL'!T363/1000</f>
        <v>7.1580000000000004</v>
      </c>
      <c r="F304" s="158">
        <f>+'[1]6.EXPORTACION VARIETAL'!T375/1000</f>
        <v>8.4019999999999992</v>
      </c>
      <c r="G304" s="158">
        <f>+'[1]6.EXPORTACION VARIETAL'!T387/1000</f>
        <v>9.1289999999999996</v>
      </c>
      <c r="H304" s="158">
        <f>+'[1]6.EXPORTACION VARIETAL'!T399/1000</f>
        <v>6.2560000000000002</v>
      </c>
      <c r="I304" s="158">
        <f>+'[1]6.EXPORTACION VARIETAL'!T411/1000</f>
        <v>5.2629999999999999</v>
      </c>
      <c r="J304" s="253">
        <f>+'[1]6.EXPORTACION VARIETAL'!T423/1000</f>
        <v>6.149</v>
      </c>
      <c r="K304" s="254"/>
      <c r="L304" s="113"/>
      <c r="M304" s="2"/>
      <c r="N304" s="89" t="s">
        <v>8</v>
      </c>
      <c r="O304" s="104">
        <f>+SUM('[1]6.EXPORTACION VARIETAL'!T316:T327)/1000</f>
        <v>113.27508416810004</v>
      </c>
      <c r="P304" s="6">
        <f t="shared" ref="P304:W304" si="723">+SUM(C294:C304)+SUM(B305)</f>
        <v>108.86399999999999</v>
      </c>
      <c r="Q304" s="6">
        <f t="shared" si="723"/>
        <v>106.809</v>
      </c>
      <c r="R304" s="6">
        <f t="shared" si="723"/>
        <v>105.30699999999999</v>
      </c>
      <c r="S304" s="6">
        <f t="shared" si="723"/>
        <v>103.00899999999999</v>
      </c>
      <c r="T304" s="6">
        <f t="shared" si="723"/>
        <v>114.74400000000001</v>
      </c>
      <c r="U304" s="6">
        <f t="shared" si="723"/>
        <v>102.07314500000001</v>
      </c>
      <c r="V304" s="6">
        <f t="shared" si="723"/>
        <v>84.318730000000016</v>
      </c>
      <c r="W304" s="105">
        <f t="shared" si="723"/>
        <v>82.191000000000003</v>
      </c>
      <c r="X304" s="90"/>
      <c r="Y304" s="117"/>
      <c r="Z304" s="113"/>
    </row>
    <row r="305" spans="1:26" x14ac:dyDescent="0.25">
      <c r="A305" s="89" t="s">
        <v>9</v>
      </c>
      <c r="B305" s="217">
        <f>+'[1]6.EXPORTACION VARIETAL'!T328/1000</f>
        <v>9.2530000000000001</v>
      </c>
      <c r="C305" s="158">
        <f>+'[1]6.EXPORTACION VARIETAL'!T340/1000</f>
        <v>8.7129999999999992</v>
      </c>
      <c r="D305" s="158">
        <f>+'[1]6.EXPORTACION VARIETAL'!T352/1000</f>
        <v>8.7189999999999994</v>
      </c>
      <c r="E305" s="158">
        <f>+'[1]6.EXPORTACION VARIETAL'!T364/1000</f>
        <v>7.7519999999999998</v>
      </c>
      <c r="F305" s="158">
        <f>+'[1]6.EXPORTACION VARIETAL'!T376/1000</f>
        <v>8.1630000000000003</v>
      </c>
      <c r="G305" s="158">
        <f>+'[1]6.EXPORTACION VARIETAL'!T388/1000</f>
        <v>9.1509999999999998</v>
      </c>
      <c r="H305" s="158">
        <f>+'[1]6.EXPORTACION VARIETAL'!T400/1000</f>
        <v>6.4390000000000001</v>
      </c>
      <c r="I305" s="158">
        <f>+'[1]6.EXPORTACION VARIETAL'!T412/1000</f>
        <v>5.548</v>
      </c>
      <c r="J305" s="253">
        <f>+'[1]6.EXPORTACION VARIETAL'!T424/1000</f>
        <v>6.2169999999999996</v>
      </c>
      <c r="K305" s="254"/>
      <c r="L305" s="113"/>
      <c r="M305" s="2"/>
      <c r="N305" s="89" t="s">
        <v>9</v>
      </c>
      <c r="O305" s="104">
        <f>+SUM('[1]6.EXPORTACION VARIETAL'!T317:T328)/1000</f>
        <v>114.07948</v>
      </c>
      <c r="P305" s="6">
        <f t="shared" ref="P305:W305" si="724">+SUM(C294:C305)</f>
        <v>108.32399999999998</v>
      </c>
      <c r="Q305" s="6">
        <f t="shared" si="724"/>
        <v>106.815</v>
      </c>
      <c r="R305" s="6">
        <f t="shared" si="724"/>
        <v>104.33999999999999</v>
      </c>
      <c r="S305" s="6">
        <f t="shared" si="724"/>
        <v>103.41999999999999</v>
      </c>
      <c r="T305" s="6">
        <f t="shared" si="724"/>
        <v>115.73200000000001</v>
      </c>
      <c r="U305" s="6">
        <f t="shared" si="724"/>
        <v>99.361145000000022</v>
      </c>
      <c r="V305" s="6">
        <f t="shared" si="724"/>
        <v>83.427730000000011</v>
      </c>
      <c r="W305" s="105">
        <f t="shared" si="724"/>
        <v>82.86</v>
      </c>
      <c r="X305" s="90"/>
      <c r="Y305" s="117"/>
      <c r="Z305" s="113"/>
    </row>
    <row r="306" spans="1:26" ht="25.5" x14ac:dyDescent="0.25">
      <c r="A306" s="92" t="s">
        <v>13</v>
      </c>
      <c r="B306" s="218">
        <f>SUM(B294:B305)</f>
        <v>114.07948000000002</v>
      </c>
      <c r="C306" s="219">
        <f t="shared" ref="C306:G306" si="725">SUM(C294:C305)</f>
        <v>108.32399999999998</v>
      </c>
      <c r="D306" s="219">
        <f t="shared" si="725"/>
        <v>106.815</v>
      </c>
      <c r="E306" s="219">
        <f t="shared" si="725"/>
        <v>104.33999999999999</v>
      </c>
      <c r="F306" s="219">
        <f t="shared" si="725"/>
        <v>103.41999999999999</v>
      </c>
      <c r="G306" s="219">
        <f t="shared" si="725"/>
        <v>115.73200000000001</v>
      </c>
      <c r="H306" s="219">
        <f t="shared" ref="H306:I306" si="726">SUM(H294:H305)</f>
        <v>99.361145000000022</v>
      </c>
      <c r="I306" s="219">
        <f t="shared" si="726"/>
        <v>83.427730000000011</v>
      </c>
      <c r="J306" s="252">
        <f t="shared" ref="J306" si="727">SUM(J294:J305)</f>
        <v>82.86</v>
      </c>
      <c r="K306" s="251"/>
      <c r="L306" s="173"/>
      <c r="M306" s="3"/>
      <c r="N306" s="92" t="s">
        <v>14</v>
      </c>
      <c r="O306" s="106">
        <f t="shared" ref="O306" si="728">+AVERAGE(O294:O305)</f>
        <v>116.19054826472501</v>
      </c>
      <c r="P306" s="83">
        <f>+AVERAGE(P294:P305)</f>
        <v>110.4594316666667</v>
      </c>
      <c r="Q306" s="83">
        <f t="shared" ref="Q306:W306" si="729">+AVERAGE(Q294:Q305)</f>
        <v>107.11649999999999</v>
      </c>
      <c r="R306" s="83">
        <f t="shared" si="729"/>
        <v>107.61599999999999</v>
      </c>
      <c r="S306" s="83">
        <f t="shared" si="729"/>
        <v>102.38291666666665</v>
      </c>
      <c r="T306" s="83">
        <f t="shared" si="729"/>
        <v>109.57391666666666</v>
      </c>
      <c r="U306" s="83">
        <f t="shared" si="729"/>
        <v>108.19199708333336</v>
      </c>
      <c r="V306" s="83">
        <f t="shared" si="729"/>
        <v>91.851372083333345</v>
      </c>
      <c r="W306" s="107">
        <f t="shared" si="729"/>
        <v>80.798255833333343</v>
      </c>
      <c r="X306" s="93">
        <f t="shared" ref="X306" si="730">+AVERAGE(X294:X305)</f>
        <v>82.946750000000009</v>
      </c>
      <c r="Y306" s="119">
        <f>+X306/W306-1</f>
        <v>2.6590848335865891E-2</v>
      </c>
      <c r="Z306" s="173">
        <f>+POWER(X306/S306,0.2)-1</f>
        <v>-4.1230134900243964E-2</v>
      </c>
    </row>
    <row r="307" spans="1:26" ht="25.5" x14ac:dyDescent="0.25">
      <c r="A307" s="95" t="s">
        <v>15</v>
      </c>
      <c r="B307" s="108">
        <f>+B306/B$324</f>
        <v>0.15119628576042715</v>
      </c>
      <c r="C307" s="84">
        <f t="shared" ref="C307" si="731">+C306/C$324</f>
        <v>0.14657433041332107</v>
      </c>
      <c r="D307" s="84">
        <f t="shared" ref="D307" si="732">+D306/D$324</f>
        <v>0.14485118224276253</v>
      </c>
      <c r="E307" s="84">
        <f t="shared" ref="E307" si="733">+E306/E$324</f>
        <v>0.14438105306564117</v>
      </c>
      <c r="F307" s="84">
        <f t="shared" ref="F307:G307" si="734">+F306/F$324</f>
        <v>0.14495597498381121</v>
      </c>
      <c r="G307" s="84">
        <f t="shared" si="734"/>
        <v>0.14134532828359933</v>
      </c>
      <c r="H307" s="229">
        <f t="shared" ref="H307:I307" si="735">+H306/H$324</f>
        <v>0.1323169244126973</v>
      </c>
      <c r="I307" s="84">
        <f t="shared" si="735"/>
        <v>0.13091241041992599</v>
      </c>
      <c r="J307" s="109">
        <f t="shared" ref="J307" si="736">+J306/J$324</f>
        <v>0.12748967204412751</v>
      </c>
      <c r="K307" s="96"/>
      <c r="L307" s="114"/>
      <c r="M307" s="3"/>
      <c r="N307" s="95" t="s">
        <v>15</v>
      </c>
      <c r="O307" s="108">
        <f>+O306/O$324</f>
        <v>0.15771957030891395</v>
      </c>
      <c r="P307" s="84">
        <f t="shared" ref="P307" si="737">+P306/P$324</f>
        <v>0.14821017221608138</v>
      </c>
      <c r="Q307" s="84">
        <f t="shared" ref="Q307" si="738">+Q306/Q$324</f>
        <v>0.1447914859680228</v>
      </c>
      <c r="R307" s="84">
        <f t="shared" ref="R307" si="739">+R306/R$324</f>
        <v>0.14597901840992886</v>
      </c>
      <c r="S307" s="84">
        <f t="shared" ref="S307:W307" si="740">+S306/S$324</f>
        <v>0.14441559229264739</v>
      </c>
      <c r="T307" s="84">
        <f t="shared" si="740"/>
        <v>0.14228025928179841</v>
      </c>
      <c r="U307" s="84">
        <f t="shared" si="740"/>
        <v>0.13584336731063812</v>
      </c>
      <c r="V307" s="84">
        <f t="shared" si="740"/>
        <v>0.13453649440141494</v>
      </c>
      <c r="W307" s="109">
        <f t="shared" si="740"/>
        <v>0.127077314636907</v>
      </c>
      <c r="X307" s="96">
        <f t="shared" ref="X307" si="741">+X306/X$324</f>
        <v>0.12896536417428811</v>
      </c>
      <c r="Y307" s="118"/>
      <c r="Z307" s="114"/>
    </row>
    <row r="308" spans="1:26" ht="26.25" thickBot="1" x14ac:dyDescent="0.3">
      <c r="A308" s="98" t="s">
        <v>12</v>
      </c>
      <c r="B308" s="110"/>
      <c r="C308" s="85">
        <f>+C306/B306-1</f>
        <v>-5.0451492240322526E-2</v>
      </c>
      <c r="D308" s="85">
        <f t="shared" ref="D308" si="742">+D306/C306-1</f>
        <v>-1.3930430929433801E-2</v>
      </c>
      <c r="E308" s="85">
        <f t="shared" ref="E308" si="743">+E306/D306-1</f>
        <v>-2.3170902963067119E-2</v>
      </c>
      <c r="F308" s="85">
        <f t="shared" ref="F308:J308" si="744">+F306/E306-1</f>
        <v>-8.8173279662641102E-3</v>
      </c>
      <c r="G308" s="85">
        <f t="shared" si="744"/>
        <v>0.11904853993424891</v>
      </c>
      <c r="H308" s="85">
        <f t="shared" si="744"/>
        <v>-0.14145486987177258</v>
      </c>
      <c r="I308" s="85">
        <f t="shared" si="744"/>
        <v>-0.16035860899147258</v>
      </c>
      <c r="J308" s="85">
        <f t="shared" si="744"/>
        <v>-6.8050515098518893E-3</v>
      </c>
      <c r="K308" s="100"/>
      <c r="L308" s="115"/>
      <c r="M308" s="2"/>
      <c r="N308" s="98" t="s">
        <v>12</v>
      </c>
      <c r="O308" s="110"/>
      <c r="P308" s="85">
        <f>+P306/O306-1</f>
        <v>-4.932515323880482E-2</v>
      </c>
      <c r="Q308" s="85">
        <f t="shared" ref="Q308" si="745">+Q306/P306-1</f>
        <v>-3.0263886172750554E-2</v>
      </c>
      <c r="R308" s="85">
        <f t="shared" ref="R308" si="746">+R306/Q306-1</f>
        <v>4.6631471341949116E-3</v>
      </c>
      <c r="S308" s="85">
        <f t="shared" ref="S308" si="747">+S306/R306-1</f>
        <v>-4.8627372633561428E-2</v>
      </c>
      <c r="T308" s="85">
        <f t="shared" ref="T308" si="748">+T306/S306-1</f>
        <v>7.0236326861170761E-2</v>
      </c>
      <c r="U308" s="85">
        <f t="shared" ref="U308" si="749">+U306/T306-1</f>
        <v>-1.2611756751720549E-2</v>
      </c>
      <c r="V308" s="85">
        <f t="shared" ref="V308" si="750">+V306/U306-1</f>
        <v>-0.1510335832641474</v>
      </c>
      <c r="W308" s="111">
        <f t="shared" ref="W308:X308" si="751">+W306/V306-1</f>
        <v>-0.12033697482463213</v>
      </c>
      <c r="X308" s="100">
        <f t="shared" si="751"/>
        <v>2.6590848335865891E-2</v>
      </c>
      <c r="Y308" s="99"/>
      <c r="Z308" s="115"/>
    </row>
    <row r="309" spans="1:26" ht="15.75" thickBo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6" ht="15.75" thickBot="1" x14ac:dyDescent="0.3">
      <c r="A310" s="347" t="s">
        <v>80</v>
      </c>
      <c r="B310" s="348"/>
      <c r="C310" s="348"/>
      <c r="D310" s="348"/>
      <c r="E310" s="348"/>
      <c r="F310" s="348"/>
      <c r="G310" s="348"/>
      <c r="H310" s="348"/>
      <c r="I310" s="348"/>
      <c r="J310" s="348"/>
      <c r="K310" s="348"/>
      <c r="L310" s="349"/>
      <c r="M310" s="2"/>
      <c r="N310" s="347" t="s">
        <v>81</v>
      </c>
      <c r="O310" s="348"/>
      <c r="P310" s="348"/>
      <c r="Q310" s="348"/>
      <c r="R310" s="348"/>
      <c r="S310" s="348"/>
      <c r="T310" s="348"/>
      <c r="U310" s="348"/>
      <c r="V310" s="348"/>
      <c r="W310" s="348"/>
      <c r="X310" s="348"/>
      <c r="Y310" s="348"/>
      <c r="Z310" s="349"/>
    </row>
    <row r="311" spans="1:26" ht="38.25" x14ac:dyDescent="0.25">
      <c r="A311" s="86"/>
      <c r="B311" s="102">
        <v>2016</v>
      </c>
      <c r="C311" s="82">
        <f>+B311+1</f>
        <v>2017</v>
      </c>
      <c r="D311" s="82">
        <f t="shared" ref="D311" si="752">+C311+1</f>
        <v>2018</v>
      </c>
      <c r="E311" s="82">
        <f t="shared" ref="E311" si="753">+D311+1</f>
        <v>2019</v>
      </c>
      <c r="F311" s="82">
        <f t="shared" ref="F311" si="754">+E311+1</f>
        <v>2020</v>
      </c>
      <c r="G311" s="82">
        <f t="shared" ref="G311" si="755">+F311+1</f>
        <v>2021</v>
      </c>
      <c r="H311" s="82">
        <v>2022</v>
      </c>
      <c r="I311" s="82">
        <v>2023</v>
      </c>
      <c r="J311" s="82">
        <v>2024</v>
      </c>
      <c r="K311" s="102">
        <v>2025</v>
      </c>
      <c r="L311" s="88" t="s">
        <v>16</v>
      </c>
      <c r="M311" s="2"/>
      <c r="N311" s="86"/>
      <c r="O311" s="102">
        <v>2016</v>
      </c>
      <c r="P311" s="82">
        <f>+O311+1</f>
        <v>2017</v>
      </c>
      <c r="Q311" s="82">
        <f t="shared" ref="Q311" si="756">+P311+1</f>
        <v>2018</v>
      </c>
      <c r="R311" s="82">
        <f t="shared" ref="R311" si="757">+Q311+1</f>
        <v>2019</v>
      </c>
      <c r="S311" s="82">
        <f t="shared" ref="S311" si="758">+R311+1</f>
        <v>2020</v>
      </c>
      <c r="T311" s="82">
        <f t="shared" ref="T311" si="759">+S311+1</f>
        <v>2021</v>
      </c>
      <c r="U311" s="82">
        <v>2022</v>
      </c>
      <c r="V311" s="82">
        <v>2023</v>
      </c>
      <c r="W311" s="103">
        <v>2024</v>
      </c>
      <c r="X311" s="87">
        <v>2025</v>
      </c>
      <c r="Y311" s="116" t="s">
        <v>16</v>
      </c>
      <c r="Z311" s="112" t="s">
        <v>21</v>
      </c>
    </row>
    <row r="312" spans="1:26" x14ac:dyDescent="0.25">
      <c r="A312" s="89" t="s">
        <v>10</v>
      </c>
      <c r="B312" s="217">
        <f>+'[1]6.EXPORTACION VARIETAL'!U317/1000</f>
        <v>50.820680000000003</v>
      </c>
      <c r="C312" s="158">
        <f>+'[1]6.EXPORTACION VARIETAL'!U329/1000</f>
        <v>57.015999999999998</v>
      </c>
      <c r="D312" s="158">
        <f>+'[1]6.EXPORTACION VARIETAL'!U341/1000</f>
        <v>52.737000000000002</v>
      </c>
      <c r="E312" s="158">
        <f>+'[1]6.EXPORTACION VARIETAL'!U353/1000</f>
        <v>56.215000000000003</v>
      </c>
      <c r="F312" s="158">
        <f>+'[1]6.EXPORTACION VARIETAL'!U365/1000</f>
        <v>55.021000000000001</v>
      </c>
      <c r="G312" s="158">
        <f>+'[1]6.EXPORTACION VARIETAL'!U377/1000</f>
        <v>54.768000000000001</v>
      </c>
      <c r="H312" s="158">
        <f>+'[1]6.EXPORTACION VARIETAL'!U389/1000</f>
        <v>47.048000000000002</v>
      </c>
      <c r="I312" s="158">
        <f>+'[1]6.EXPORTACION VARIETAL'!U401/1000</f>
        <v>48.081000000000003</v>
      </c>
      <c r="J312" s="158">
        <f>+'[1]6.EXPORTACION VARIETAL'!U413/1000</f>
        <v>40.335000000000001</v>
      </c>
      <c r="K312" s="217">
        <f>+'[1]6.EXPORTACION VARIETAL'!U425/1000</f>
        <v>35.107999999999997</v>
      </c>
      <c r="L312" s="91">
        <f>+K312/J312-1</f>
        <v>-0.12958968637659607</v>
      </c>
      <c r="M312" s="2"/>
      <c r="N312" s="89" t="s">
        <v>10</v>
      </c>
      <c r="O312" s="104">
        <f>+SUM('[1]6.EXPORTACION VARIETAL'!U306:U317)/1000</f>
        <v>737.80832000000021</v>
      </c>
      <c r="P312" s="6">
        <f t="shared" ref="P312:X312" si="760">+SUM(C312)+SUM(B313:B323)</f>
        <v>760.70776999999998</v>
      </c>
      <c r="Q312" s="6">
        <f t="shared" si="760"/>
        <v>734.75900000000001</v>
      </c>
      <c r="R312" s="6">
        <f t="shared" si="760"/>
        <v>740.89</v>
      </c>
      <c r="S312" s="6">
        <f t="shared" si="760"/>
        <v>721.47700000000009</v>
      </c>
      <c r="T312" s="6">
        <f t="shared" si="760"/>
        <v>713.20500000000015</v>
      </c>
      <c r="U312" s="6">
        <f t="shared" si="760"/>
        <v>811.06900000000019</v>
      </c>
      <c r="V312" s="6">
        <f t="shared" si="760"/>
        <v>751.96600000000001</v>
      </c>
      <c r="W312" s="105">
        <f t="shared" si="760"/>
        <v>629.53300000000002</v>
      </c>
      <c r="X312" s="90">
        <f t="shared" si="760"/>
        <v>644.70799999999997</v>
      </c>
      <c r="Y312" s="117">
        <f t="shared" ref="Y312:Y313" si="761">+X312/W312-1</f>
        <v>2.4105170022858058E-2</v>
      </c>
      <c r="Z312" s="113">
        <f t="shared" ref="Z312:Z313" si="762">+POWER(X312/S312,0.2)-1</f>
        <v>-2.2249349176029609E-2</v>
      </c>
    </row>
    <row r="313" spans="1:26" x14ac:dyDescent="0.25">
      <c r="A313" s="89" t="s">
        <v>11</v>
      </c>
      <c r="B313" s="217">
        <f>+'[1]6.EXPORTACION VARIETAL'!U318/1000</f>
        <v>54.20214</v>
      </c>
      <c r="C313" s="158">
        <f>+'[1]6.EXPORTACION VARIETAL'!U330/1000</f>
        <v>43.622</v>
      </c>
      <c r="D313" s="158">
        <f>+'[1]6.EXPORTACION VARIETAL'!U342/1000</f>
        <v>51.698999999999998</v>
      </c>
      <c r="E313" s="158">
        <f>+'[1]6.EXPORTACION VARIETAL'!U354/1000</f>
        <v>53.478000000000002</v>
      </c>
      <c r="F313" s="158">
        <f>+'[1]6.EXPORTACION VARIETAL'!U366/1000</f>
        <v>50.576999999999998</v>
      </c>
      <c r="G313" s="158">
        <f>+'[1]6.EXPORTACION VARIETAL'!U378/1000</f>
        <v>57.929000000000002</v>
      </c>
      <c r="H313" s="158">
        <f>+'[1]6.EXPORTACION VARIETAL'!U390/1000</f>
        <v>60.786000000000001</v>
      </c>
      <c r="I313" s="158">
        <f>+'[1]6.EXPORTACION VARIETAL'!U402/1000</f>
        <v>42.63</v>
      </c>
      <c r="J313" s="158">
        <f>+'[1]6.EXPORTACION VARIETAL'!U414/1000</f>
        <v>45.481000000000002</v>
      </c>
      <c r="K313" s="217">
        <f>+'[1]6.EXPORTACION VARIETAL'!U426/1000</f>
        <v>45.170999999999999</v>
      </c>
      <c r="L313" s="91">
        <f>+K313/J313-1</f>
        <v>-6.8160330687540016E-3</v>
      </c>
      <c r="M313" s="2"/>
      <c r="N313" s="89" t="s">
        <v>11</v>
      </c>
      <c r="O313" s="104">
        <f>+SUM('[1]6.EXPORTACION VARIETAL'!U307:U318)/1000</f>
        <v>738.47546000000023</v>
      </c>
      <c r="P313" s="6">
        <f t="shared" ref="P313:X313" si="763">+SUM(C312:C313)+SUM(B314:B323)</f>
        <v>750.12762999999995</v>
      </c>
      <c r="Q313" s="6">
        <f t="shared" si="763"/>
        <v>742.83600000000001</v>
      </c>
      <c r="R313" s="6">
        <f t="shared" si="763"/>
        <v>742.66899999999998</v>
      </c>
      <c r="S313" s="6">
        <f t="shared" si="763"/>
        <v>718.57600000000002</v>
      </c>
      <c r="T313" s="6">
        <f t="shared" si="763"/>
        <v>720.55700000000002</v>
      </c>
      <c r="U313" s="6">
        <f t="shared" si="763"/>
        <v>813.92600000000016</v>
      </c>
      <c r="V313" s="6">
        <f t="shared" si="763"/>
        <v>733.81</v>
      </c>
      <c r="W313" s="105">
        <f t="shared" si="763"/>
        <v>632.3839999999999</v>
      </c>
      <c r="X313" s="90">
        <f t="shared" si="763"/>
        <v>644.39800000000002</v>
      </c>
      <c r="Y313" s="117">
        <f t="shared" si="761"/>
        <v>1.8997950612286374E-2</v>
      </c>
      <c r="Z313" s="113">
        <f t="shared" si="762"/>
        <v>-2.1555277324719735E-2</v>
      </c>
    </row>
    <row r="314" spans="1:26" x14ac:dyDescent="0.25">
      <c r="A314" s="89" t="s">
        <v>0</v>
      </c>
      <c r="B314" s="217">
        <f>+'[1]6.EXPORTACION VARIETAL'!U319/1000</f>
        <v>64.003590000000003</v>
      </c>
      <c r="C314" s="158">
        <f>+'[1]6.EXPORTACION VARIETAL'!U331/1000</f>
        <v>62.259</v>
      </c>
      <c r="D314" s="158">
        <f>+'[1]6.EXPORTACION VARIETAL'!U343/1000</f>
        <v>60.901000000000003</v>
      </c>
      <c r="E314" s="158">
        <f>+'[1]6.EXPORTACION VARIETAL'!U355/1000</f>
        <v>57.070999999999998</v>
      </c>
      <c r="F314" s="158">
        <f>+'[1]6.EXPORTACION VARIETAL'!U367/1000</f>
        <v>53.042999999999999</v>
      </c>
      <c r="G314" s="158">
        <f>+'[1]6.EXPORTACION VARIETAL'!U379/1000</f>
        <v>69.373000000000005</v>
      </c>
      <c r="H314" s="158">
        <f>+'[1]6.EXPORTACION VARIETAL'!U391/1000</f>
        <v>67.212000000000003</v>
      </c>
      <c r="I314" s="158">
        <f>+'[1]6.EXPORTACION VARIETAL'!U403/1000</f>
        <v>60.384</v>
      </c>
      <c r="J314" s="158">
        <f>+'[1]6.EXPORTACION VARIETAL'!U415/1000</f>
        <v>48.55</v>
      </c>
      <c r="K314" s="217">
        <f>+'[1]6.EXPORTACION VARIETAL'!U427/1000</f>
        <v>48.686</v>
      </c>
      <c r="L314" s="91">
        <f>+K314/J314-1</f>
        <v>2.8012358393409986E-3</v>
      </c>
      <c r="M314" s="2"/>
      <c r="N314" s="89" t="s">
        <v>0</v>
      </c>
      <c r="O314" s="104">
        <f>+SUM('[1]6.EXPORTACION VARIETAL'!U308:U319)/1000</f>
        <v>734.40905000000021</v>
      </c>
      <c r="P314" s="6">
        <f t="shared" ref="P314:W314" si="764">+SUM(C312:C314)+SUM(B315:B323)</f>
        <v>748.38303999999994</v>
      </c>
      <c r="Q314" s="6">
        <f t="shared" si="764"/>
        <v>741.47800000000007</v>
      </c>
      <c r="R314" s="6">
        <f t="shared" si="764"/>
        <v>738.83900000000006</v>
      </c>
      <c r="S314" s="6">
        <f t="shared" si="764"/>
        <v>714.548</v>
      </c>
      <c r="T314" s="6">
        <f t="shared" si="764"/>
        <v>736.88700000000017</v>
      </c>
      <c r="U314" s="6">
        <f t="shared" si="764"/>
        <v>811.7650000000001</v>
      </c>
      <c r="V314" s="6">
        <f t="shared" si="764"/>
        <v>726.98200000000008</v>
      </c>
      <c r="W314" s="105">
        <f t="shared" si="764"/>
        <v>620.54999999999995</v>
      </c>
      <c r="X314" s="90">
        <f t="shared" ref="X314" si="765">+SUM(K312:K314)+SUM(J315:J323)</f>
        <v>644.53399999999999</v>
      </c>
      <c r="Y314" s="117">
        <f>+X314/W314-1</f>
        <v>3.8649585045524182E-2</v>
      </c>
      <c r="Z314" s="113">
        <f>+POWER(X314/S314,0.2)-1</f>
        <v>-2.0413289237547927E-2</v>
      </c>
    </row>
    <row r="315" spans="1:26" x14ac:dyDescent="0.25">
      <c r="A315" s="89" t="s">
        <v>1</v>
      </c>
      <c r="B315" s="217">
        <f>+'[1]6.EXPORTACION VARIETAL'!U320/1000</f>
        <v>67.619910000000004</v>
      </c>
      <c r="C315" s="158">
        <f>+'[1]6.EXPORTACION VARIETAL'!U332/1000</f>
        <v>58.014000000000003</v>
      </c>
      <c r="D315" s="158">
        <f>+'[1]6.EXPORTACION VARIETAL'!U344/1000</f>
        <v>56.177999999999997</v>
      </c>
      <c r="E315" s="158">
        <f>+'[1]6.EXPORTACION VARIETAL'!U356/1000</f>
        <v>62.96</v>
      </c>
      <c r="F315" s="158">
        <f>+'[1]6.EXPORTACION VARIETAL'!U368/1000</f>
        <v>60.252000000000002</v>
      </c>
      <c r="G315" s="158">
        <f>+'[1]6.EXPORTACION VARIETAL'!U380/1000</f>
        <v>65.727999999999994</v>
      </c>
      <c r="H315" s="158">
        <f>+'[1]6.EXPORTACION VARIETAL'!U392/1000</f>
        <v>65.234999999999999</v>
      </c>
      <c r="I315" s="158">
        <f>+'[1]6.EXPORTACION VARIETAL'!U404/1000</f>
        <v>48.195</v>
      </c>
      <c r="J315" s="158">
        <f>+'[1]6.EXPORTACION VARIETAL'!U416/1000</f>
        <v>58.253</v>
      </c>
      <c r="K315" s="217">
        <f>+'[1]6.EXPORTACION VARIETAL'!U428/1000</f>
        <v>52.762</v>
      </c>
      <c r="L315" s="91">
        <f>+K315/J315-1</f>
        <v>-9.4261239764475646E-2</v>
      </c>
      <c r="M315" s="2"/>
      <c r="N315" s="89" t="s">
        <v>1</v>
      </c>
      <c r="O315" s="104">
        <f>+SUM('[1]6.EXPORTACION VARIETAL'!U309:U320)/1000</f>
        <v>732.96396000000004</v>
      </c>
      <c r="P315" s="6">
        <f t="shared" ref="P315:W315" si="766">+SUM(C312:C315)+SUM(B316:B323)</f>
        <v>738.77712999999994</v>
      </c>
      <c r="Q315" s="6">
        <f t="shared" si="766"/>
        <v>739.64199999999994</v>
      </c>
      <c r="R315" s="6">
        <f t="shared" si="766"/>
        <v>745.62100000000009</v>
      </c>
      <c r="S315" s="6">
        <f t="shared" si="766"/>
        <v>711.83999999999992</v>
      </c>
      <c r="T315" s="6">
        <f t="shared" si="766"/>
        <v>742.36300000000006</v>
      </c>
      <c r="U315" s="6">
        <f t="shared" si="766"/>
        <v>811.27199999999993</v>
      </c>
      <c r="V315" s="6">
        <f t="shared" si="766"/>
        <v>709.94200000000001</v>
      </c>
      <c r="W315" s="105">
        <f t="shared" si="766"/>
        <v>630.60799999999995</v>
      </c>
      <c r="X315" s="90">
        <f t="shared" ref="X315" si="767">+SUM(K312:K315)+SUM(J316:J323)</f>
        <v>639.04300000000001</v>
      </c>
      <c r="Y315" s="117">
        <f>+X315/W315-1</f>
        <v>1.3375980006596899E-2</v>
      </c>
      <c r="Z315" s="113">
        <f>+POWER(X315/S315,0.2)-1</f>
        <v>-2.1345181532729907E-2</v>
      </c>
    </row>
    <row r="316" spans="1:26" x14ac:dyDescent="0.25">
      <c r="A316" s="89" t="s">
        <v>2</v>
      </c>
      <c r="B316" s="217">
        <f>+'[1]6.EXPORTACION VARIETAL'!U321/1000</f>
        <v>64.744129999999998</v>
      </c>
      <c r="C316" s="158">
        <f>+'[1]6.EXPORTACION VARIETAL'!U333/1000</f>
        <v>62.203000000000003</v>
      </c>
      <c r="D316" s="158">
        <f>+'[1]6.EXPORTACION VARIETAL'!U345/1000</f>
        <v>64.832999999999998</v>
      </c>
      <c r="E316" s="158">
        <f>+'[1]6.EXPORTACION VARIETAL'!U357/1000</f>
        <v>67.599999999999994</v>
      </c>
      <c r="F316" s="158">
        <f>+'[1]6.EXPORTACION VARIETAL'!U369/1000</f>
        <v>56.021999999999998</v>
      </c>
      <c r="G316" s="158">
        <f>+'[1]6.EXPORTACION VARIETAL'!U381/1000</f>
        <v>68.603999999999999</v>
      </c>
      <c r="H316" s="158">
        <f>+'[1]6.EXPORTACION VARIETAL'!U393/1000</f>
        <v>68.760000000000005</v>
      </c>
      <c r="I316" s="158">
        <f>+'[1]6.EXPORTACION VARIETAL'!U405/1000</f>
        <v>57.197000000000003</v>
      </c>
      <c r="J316" s="158">
        <f>+'[1]6.EXPORTACION VARIETAL'!U417/1000</f>
        <v>56.966999999999999</v>
      </c>
      <c r="K316" s="217"/>
      <c r="L316" s="91"/>
      <c r="M316" s="2"/>
      <c r="N316" s="89" t="s">
        <v>2</v>
      </c>
      <c r="O316" s="104">
        <f>+SUM('[1]6.EXPORTACION VARIETAL'!U310:U321)/1000</f>
        <v>739.08581128770004</v>
      </c>
      <c r="P316" s="6">
        <f t="shared" ref="P316:W316" si="768">+SUM(C312:C316)+SUM(B317:B323)</f>
        <v>736.2360000000001</v>
      </c>
      <c r="Q316" s="6">
        <f t="shared" si="768"/>
        <v>742.27199999999993</v>
      </c>
      <c r="R316" s="6">
        <f t="shared" si="768"/>
        <v>748.38800000000003</v>
      </c>
      <c r="S316" s="6">
        <f t="shared" si="768"/>
        <v>700.26199999999994</v>
      </c>
      <c r="T316" s="6">
        <f t="shared" si="768"/>
        <v>754.94499999999994</v>
      </c>
      <c r="U316" s="6">
        <f t="shared" si="768"/>
        <v>811.42799999999988</v>
      </c>
      <c r="V316" s="6">
        <f t="shared" si="768"/>
        <v>698.37900000000013</v>
      </c>
      <c r="W316" s="105">
        <f t="shared" si="768"/>
        <v>630.37799999999993</v>
      </c>
      <c r="X316" s="90"/>
      <c r="Y316" s="117"/>
      <c r="Z316" s="113"/>
    </row>
    <row r="317" spans="1:26" x14ac:dyDescent="0.25">
      <c r="A317" s="89" t="s">
        <v>3</v>
      </c>
      <c r="B317" s="217">
        <f>+'[1]6.EXPORTACION VARIETAL'!U322/1000</f>
        <v>55.776780000000002</v>
      </c>
      <c r="C317" s="158">
        <f>+'[1]6.EXPORTACION VARIETAL'!U334/1000</f>
        <v>63.701000000000001</v>
      </c>
      <c r="D317" s="158">
        <f>+'[1]6.EXPORTACION VARIETAL'!U346/1000</f>
        <v>57.506999999999998</v>
      </c>
      <c r="E317" s="158">
        <f>+'[1]6.EXPORTACION VARIETAL'!U358/1000</f>
        <v>54.115000000000002</v>
      </c>
      <c r="F317" s="158">
        <f>+'[1]6.EXPORTACION VARIETAL'!U370/1000</f>
        <v>54.17</v>
      </c>
      <c r="G317" s="158">
        <f>+'[1]6.EXPORTACION VARIETAL'!U382/1000</f>
        <v>75.42</v>
      </c>
      <c r="H317" s="158">
        <f>+'[1]6.EXPORTACION VARIETAL'!U394/1000</f>
        <v>76.459000000000003</v>
      </c>
      <c r="I317" s="158">
        <f>+'[1]6.EXPORTACION VARIETAL'!U406/1000</f>
        <v>53.808</v>
      </c>
      <c r="J317" s="158">
        <f>+'[1]6.EXPORTACION VARIETAL'!U418/1000</f>
        <v>42.944000000000003</v>
      </c>
      <c r="K317" s="217"/>
      <c r="L317" s="91"/>
      <c r="M317" s="2"/>
      <c r="N317" s="89" t="s">
        <v>3</v>
      </c>
      <c r="O317" s="104">
        <f>+SUM('[1]6.EXPORTACION VARIETAL'!U311:U322)/1000</f>
        <v>723.29126128770019</v>
      </c>
      <c r="P317" s="6">
        <f t="shared" ref="P317:W317" si="769">+SUM(C312:C317)+SUM(B318:B323)</f>
        <v>744.16021999999998</v>
      </c>
      <c r="Q317" s="6">
        <f t="shared" si="769"/>
        <v>736.07799999999997</v>
      </c>
      <c r="R317" s="6">
        <f t="shared" si="769"/>
        <v>744.99600000000009</v>
      </c>
      <c r="S317" s="6">
        <f t="shared" si="769"/>
        <v>700.31700000000001</v>
      </c>
      <c r="T317" s="6">
        <f t="shared" si="769"/>
        <v>776.19499999999994</v>
      </c>
      <c r="U317" s="6">
        <f t="shared" si="769"/>
        <v>812.46699999999998</v>
      </c>
      <c r="V317" s="6">
        <f t="shared" si="769"/>
        <v>675.72800000000007</v>
      </c>
      <c r="W317" s="105">
        <f t="shared" si="769"/>
        <v>619.51400000000001</v>
      </c>
      <c r="X317" s="90"/>
      <c r="Y317" s="117"/>
      <c r="Z317" s="113"/>
    </row>
    <row r="318" spans="1:26" x14ac:dyDescent="0.25">
      <c r="A318" s="89" t="s">
        <v>4</v>
      </c>
      <c r="B318" s="217">
        <f>+'[1]6.EXPORTACION VARIETAL'!U323/1000</f>
        <v>55.028220000000005</v>
      </c>
      <c r="C318" s="158">
        <f>+'[1]6.EXPORTACION VARIETAL'!U335/1000</f>
        <v>61.652999999999999</v>
      </c>
      <c r="D318" s="158">
        <f>+'[1]6.EXPORTACION VARIETAL'!U347/1000</f>
        <v>71.177999999999997</v>
      </c>
      <c r="E318" s="158">
        <f>+'[1]6.EXPORTACION VARIETAL'!U359/1000</f>
        <v>64.498000000000005</v>
      </c>
      <c r="F318" s="158">
        <f>+'[1]6.EXPORTACION VARIETAL'!U371/1000</f>
        <v>68.816999999999993</v>
      </c>
      <c r="G318" s="158">
        <f>+'[1]6.EXPORTACION VARIETAL'!U383/1000</f>
        <v>74.013999999999996</v>
      </c>
      <c r="H318" s="158">
        <f>+'[1]6.EXPORTACION VARIETAL'!U395/1000</f>
        <v>57.68</v>
      </c>
      <c r="I318" s="158">
        <f>+'[1]6.EXPORTACION VARIETAL'!U407/1000</f>
        <v>52.661999999999999</v>
      </c>
      <c r="J318" s="158">
        <f>+'[1]6.EXPORTACION VARIETAL'!U419/1000</f>
        <v>72.263999999999996</v>
      </c>
      <c r="K318" s="217"/>
      <c r="L318" s="91"/>
      <c r="M318" s="2"/>
      <c r="N318" s="89" t="s">
        <v>4</v>
      </c>
      <c r="O318" s="104">
        <f>+SUM('[1]6.EXPORTACION VARIETAL'!U312:U323)/1000</f>
        <v>717.2814812877001</v>
      </c>
      <c r="P318" s="6">
        <f t="shared" ref="P318:W318" si="770">+SUM(C312:C318)+SUM(B319:B323)</f>
        <v>750.78500000000008</v>
      </c>
      <c r="Q318" s="6">
        <f t="shared" si="770"/>
        <v>745.60300000000007</v>
      </c>
      <c r="R318" s="6">
        <f t="shared" si="770"/>
        <v>738.31600000000003</v>
      </c>
      <c r="S318" s="6">
        <f t="shared" si="770"/>
        <v>704.63599999999997</v>
      </c>
      <c r="T318" s="6">
        <f t="shared" si="770"/>
        <v>781.39200000000005</v>
      </c>
      <c r="U318" s="6">
        <f t="shared" si="770"/>
        <v>796.13300000000004</v>
      </c>
      <c r="V318" s="6">
        <f t="shared" si="770"/>
        <v>670.71</v>
      </c>
      <c r="W318" s="105">
        <f t="shared" si="770"/>
        <v>639.11599999999999</v>
      </c>
      <c r="X318" s="90"/>
      <c r="Y318" s="117"/>
      <c r="Z318" s="113"/>
    </row>
    <row r="319" spans="1:26" x14ac:dyDescent="0.25">
      <c r="A319" s="89" t="s">
        <v>5</v>
      </c>
      <c r="B319" s="217">
        <f>+'[1]6.EXPORTACION VARIETAL'!U324/1000</f>
        <v>82.555279999999996</v>
      </c>
      <c r="C319" s="158">
        <f>+'[1]6.EXPORTACION VARIETAL'!U336/1000</f>
        <v>80.19</v>
      </c>
      <c r="D319" s="158">
        <f>+'[1]6.EXPORTACION VARIETAL'!U348/1000</f>
        <v>78.326999999999998</v>
      </c>
      <c r="E319" s="158">
        <f>+'[1]6.EXPORTACION VARIETAL'!U360/1000</f>
        <v>74.311000000000007</v>
      </c>
      <c r="F319" s="158">
        <f>+'[1]6.EXPORTACION VARIETAL'!U372/1000</f>
        <v>64.501000000000005</v>
      </c>
      <c r="G319" s="158">
        <f>+'[1]6.EXPORTACION VARIETAL'!U384/1000</f>
        <v>71.418000000000006</v>
      </c>
      <c r="H319" s="158">
        <f>+'[1]6.EXPORTACION VARIETAL'!U396/1000</f>
        <v>76.372</v>
      </c>
      <c r="I319" s="158">
        <f>+'[1]6.EXPORTACION VARIETAL'!U408/1000</f>
        <v>63.16</v>
      </c>
      <c r="J319" s="158">
        <f>+'[1]6.EXPORTACION VARIETAL'!U420/1000</f>
        <v>64.938000000000002</v>
      </c>
      <c r="K319" s="217"/>
      <c r="L319" s="91"/>
      <c r="M319" s="2"/>
      <c r="N319" s="89" t="s">
        <v>5</v>
      </c>
      <c r="O319" s="104">
        <f>+SUM('[1]6.EXPORTACION VARIETAL'!U313:U324)/1000</f>
        <v>738.5937612877002</v>
      </c>
      <c r="P319" s="6">
        <f t="shared" ref="P319:W319" si="771">+SUM(C312:C319)+SUM(B320:B323)</f>
        <v>748.4197200000001</v>
      </c>
      <c r="Q319" s="6">
        <f t="shared" si="771"/>
        <v>743.74</v>
      </c>
      <c r="R319" s="6">
        <f t="shared" si="771"/>
        <v>734.3</v>
      </c>
      <c r="S319" s="6">
        <f t="shared" si="771"/>
        <v>694.82600000000002</v>
      </c>
      <c r="T319" s="6">
        <f t="shared" si="771"/>
        <v>788.30899999999997</v>
      </c>
      <c r="U319" s="6">
        <f t="shared" si="771"/>
        <v>801.08699999999999</v>
      </c>
      <c r="V319" s="6">
        <f t="shared" si="771"/>
        <v>657.49799999999993</v>
      </c>
      <c r="W319" s="105">
        <f t="shared" si="771"/>
        <v>640.89400000000001</v>
      </c>
      <c r="X319" s="105"/>
      <c r="Y319" s="117"/>
      <c r="Z319" s="113"/>
    </row>
    <row r="320" spans="1:26" x14ac:dyDescent="0.25">
      <c r="A320" s="89" t="s">
        <v>6</v>
      </c>
      <c r="B320" s="217">
        <f>+'[1]6.EXPORTACION VARIETAL'!U325/1000</f>
        <v>68.618560000000002</v>
      </c>
      <c r="C320" s="158">
        <f>+'[1]6.EXPORTACION VARIETAL'!U337/1000</f>
        <v>60.662999999999997</v>
      </c>
      <c r="D320" s="158">
        <f>+'[1]6.EXPORTACION VARIETAL'!U349/1000</f>
        <v>55.43</v>
      </c>
      <c r="E320" s="158">
        <f>+'[1]6.EXPORTACION VARIETAL'!U361/1000</f>
        <v>53.783999999999999</v>
      </c>
      <c r="F320" s="158">
        <f>+'[1]6.EXPORTACION VARIETAL'!U373/1000</f>
        <v>65.989000000000004</v>
      </c>
      <c r="G320" s="158">
        <f>+'[1]6.EXPORTACION VARIETAL'!U385/1000</f>
        <v>76.826999999999998</v>
      </c>
      <c r="H320" s="158">
        <f>+'[1]6.EXPORTACION VARIETAL'!U397/1000</f>
        <v>67.528000000000006</v>
      </c>
      <c r="I320" s="158">
        <f>+'[1]6.EXPORTACION VARIETAL'!U409/1000</f>
        <v>57.561</v>
      </c>
      <c r="J320" s="158">
        <f>+'[1]6.EXPORTACION VARIETAL'!U421/1000</f>
        <v>57.53</v>
      </c>
      <c r="K320" s="217"/>
      <c r="L320" s="91"/>
      <c r="M320" s="2"/>
      <c r="N320" s="89" t="s">
        <v>6</v>
      </c>
      <c r="O320" s="104">
        <f>+SUM('[1]6.EXPORTACION VARIETAL'!U314:U325)/1000</f>
        <v>738.62605128770019</v>
      </c>
      <c r="P320" s="6">
        <f t="shared" ref="P320:W320" si="772">+SUM(C312:C320)+SUM(B321:B323)</f>
        <v>740.46415999999999</v>
      </c>
      <c r="Q320" s="6">
        <f t="shared" si="772"/>
        <v>738.50699999999995</v>
      </c>
      <c r="R320" s="6">
        <f t="shared" si="772"/>
        <v>732.654</v>
      </c>
      <c r="S320" s="6">
        <f t="shared" si="772"/>
        <v>707.03100000000006</v>
      </c>
      <c r="T320" s="6">
        <f t="shared" si="772"/>
        <v>799.14699999999993</v>
      </c>
      <c r="U320" s="6">
        <f t="shared" si="772"/>
        <v>791.78800000000001</v>
      </c>
      <c r="V320" s="6">
        <f t="shared" si="772"/>
        <v>647.53099999999995</v>
      </c>
      <c r="W320" s="105">
        <f t="shared" si="772"/>
        <v>640.86299999999994</v>
      </c>
      <c r="X320" s="105"/>
      <c r="Y320" s="117"/>
      <c r="Z320" s="113"/>
    </row>
    <row r="321" spans="1:26" x14ac:dyDescent="0.25">
      <c r="A321" s="89" t="s">
        <v>7</v>
      </c>
      <c r="B321" s="217">
        <f>+'[1]6.EXPORTACION VARIETAL'!U326/1000</f>
        <v>68.246160000000003</v>
      </c>
      <c r="C321" s="158">
        <f>+'[1]6.EXPORTACION VARIETAL'!U338/1000</f>
        <v>70.497</v>
      </c>
      <c r="D321" s="158">
        <f>+'[1]6.EXPORTACION VARIETAL'!U350/1000</f>
        <v>68.573999999999998</v>
      </c>
      <c r="E321" s="158">
        <f>+'[1]6.EXPORTACION VARIETAL'!U362/1000</f>
        <v>66.825000000000003</v>
      </c>
      <c r="F321" s="158">
        <f>+'[1]6.EXPORTACION VARIETAL'!U374/1000</f>
        <v>67.853999999999999</v>
      </c>
      <c r="G321" s="158">
        <f>+'[1]6.EXPORTACION VARIETAL'!U386/1000</f>
        <v>68.286000000000001</v>
      </c>
      <c r="H321" s="158">
        <f>+'[1]6.EXPORTACION VARIETAL'!U398/1000</f>
        <v>59.686999999999998</v>
      </c>
      <c r="I321" s="158">
        <f>+'[1]6.EXPORTACION VARIETAL'!U410/1000</f>
        <v>55.134999999999998</v>
      </c>
      <c r="J321" s="158">
        <f>+'[1]6.EXPORTACION VARIETAL'!U422/1000</f>
        <v>60.14</v>
      </c>
      <c r="K321" s="217"/>
      <c r="L321" s="91"/>
      <c r="M321" s="2"/>
      <c r="N321" s="89" t="s">
        <v>7</v>
      </c>
      <c r="O321" s="104">
        <f>+SUM('[1]6.EXPORTACION VARIETAL'!U315:U326)/1000</f>
        <v>739.7296112877001</v>
      </c>
      <c r="P321" s="6">
        <f t="shared" ref="P321:W321" si="773">+SUM(C312:C321)+SUM(B322:B323)</f>
        <v>742.71500000000003</v>
      </c>
      <c r="Q321" s="6">
        <f t="shared" si="773"/>
        <v>736.58399999999995</v>
      </c>
      <c r="R321" s="6">
        <f t="shared" si="773"/>
        <v>730.90500000000009</v>
      </c>
      <c r="S321" s="6">
        <f t="shared" si="773"/>
        <v>708.06000000000006</v>
      </c>
      <c r="T321" s="6">
        <f t="shared" si="773"/>
        <v>799.57899999999995</v>
      </c>
      <c r="U321" s="6">
        <f t="shared" si="773"/>
        <v>783.18900000000008</v>
      </c>
      <c r="V321" s="6">
        <f t="shared" si="773"/>
        <v>642.97900000000004</v>
      </c>
      <c r="W321" s="105">
        <f t="shared" si="773"/>
        <v>645.86799999999994</v>
      </c>
      <c r="X321" s="90"/>
      <c r="Y321" s="117"/>
      <c r="Z321" s="113"/>
    </row>
    <row r="322" spans="1:26" x14ac:dyDescent="0.25">
      <c r="A322" s="89" t="s">
        <v>8</v>
      </c>
      <c r="B322" s="217">
        <f>+'[1]6.EXPORTACION VARIETAL'!U327/1000</f>
        <v>58.334000000000003</v>
      </c>
      <c r="C322" s="158">
        <f>+'[1]6.EXPORTACION VARIETAL'!U339/1000</f>
        <v>59.274999999999999</v>
      </c>
      <c r="D322" s="158">
        <f>+'[1]6.EXPORTACION VARIETAL'!U351/1000</f>
        <v>61.36</v>
      </c>
      <c r="E322" s="158">
        <f>+'[1]6.EXPORTACION VARIETAL'!U363/1000</f>
        <v>56.628</v>
      </c>
      <c r="F322" s="158">
        <f>+'[1]6.EXPORTACION VARIETAL'!U375/1000</f>
        <v>60.893999999999998</v>
      </c>
      <c r="G322" s="158">
        <f>+'[1]6.EXPORTACION VARIETAL'!U387/1000</f>
        <v>71.474999999999994</v>
      </c>
      <c r="H322" s="158">
        <f>+'[1]6.EXPORTACION VARIETAL'!U399/1000</f>
        <v>50.588999999999999</v>
      </c>
      <c r="I322" s="158">
        <f>+'[1]6.EXPORTACION VARIETAL'!U411/1000</f>
        <v>47.500999999999998</v>
      </c>
      <c r="J322" s="158">
        <f>+'[1]6.EXPORTACION VARIETAL'!U423/1000</f>
        <v>51.826000000000001</v>
      </c>
      <c r="K322" s="217"/>
      <c r="L322" s="91"/>
      <c r="M322" s="2"/>
      <c r="N322" s="89" t="s">
        <v>8</v>
      </c>
      <c r="O322" s="104">
        <f>+SUM('[1]6.EXPORTACION VARIETAL'!U316:U327)/1000</f>
        <v>745.51176128769998</v>
      </c>
      <c r="P322" s="6">
        <f t="shared" ref="P322:W322" si="774">+SUM(C312:C322)+SUM(B323)</f>
        <v>743.65599999999995</v>
      </c>
      <c r="Q322" s="6">
        <f t="shared" si="774"/>
        <v>738.66899999999998</v>
      </c>
      <c r="R322" s="6">
        <f t="shared" si="774"/>
        <v>726.17300000000012</v>
      </c>
      <c r="S322" s="6">
        <f t="shared" si="774"/>
        <v>712.32600000000014</v>
      </c>
      <c r="T322" s="6">
        <f t="shared" si="774"/>
        <v>810.16</v>
      </c>
      <c r="U322" s="6">
        <f t="shared" si="774"/>
        <v>762.303</v>
      </c>
      <c r="V322" s="6">
        <f t="shared" si="774"/>
        <v>639.89099999999996</v>
      </c>
      <c r="W322" s="105">
        <f t="shared" si="774"/>
        <v>650.19299999999998</v>
      </c>
      <c r="X322" s="90"/>
      <c r="Y322" s="117"/>
      <c r="Z322" s="113"/>
    </row>
    <row r="323" spans="1:26" x14ac:dyDescent="0.25">
      <c r="A323" s="89" t="s">
        <v>9</v>
      </c>
      <c r="B323" s="217">
        <f>+'[1]6.EXPORTACION VARIETAL'!U328/1000</f>
        <v>64.563000000000002</v>
      </c>
      <c r="C323" s="158">
        <f>+'[1]6.EXPORTACION VARIETAL'!U340/1000</f>
        <v>59.945</v>
      </c>
      <c r="D323" s="158">
        <f>+'[1]6.EXPORTACION VARIETAL'!U352/1000</f>
        <v>58.688000000000002</v>
      </c>
      <c r="E323" s="158">
        <f>+'[1]6.EXPORTACION VARIETAL'!U364/1000</f>
        <v>55.186</v>
      </c>
      <c r="F323" s="158">
        <f>+'[1]6.EXPORTACION VARIETAL'!U376/1000</f>
        <v>56.317999999999998</v>
      </c>
      <c r="G323" s="158">
        <f>+'[1]6.EXPORTACION VARIETAL'!U388/1000</f>
        <v>64.947000000000003</v>
      </c>
      <c r="H323" s="158">
        <f>+'[1]6.EXPORTACION VARIETAL'!U400/1000</f>
        <v>53.576999999999998</v>
      </c>
      <c r="I323" s="158">
        <f>+'[1]6.EXPORTACION VARIETAL'!U412/1000</f>
        <v>50.965000000000003</v>
      </c>
      <c r="J323" s="158">
        <f>+'[1]6.EXPORTACION VARIETAL'!U424/1000</f>
        <v>50.707000000000001</v>
      </c>
      <c r="K323" s="217"/>
      <c r="L323" s="91"/>
      <c r="M323" s="2"/>
      <c r="N323" s="89" t="s">
        <v>9</v>
      </c>
      <c r="O323" s="104">
        <f>+SUM('[1]6.EXPORTACION VARIETAL'!U317:U328)/1000</f>
        <v>754.51245000000006</v>
      </c>
      <c r="P323" s="6">
        <f t="shared" ref="P323:W323" si="775">+SUM(C312:C323)</f>
        <v>739.03800000000001</v>
      </c>
      <c r="Q323" s="6">
        <f t="shared" si="775"/>
        <v>737.41199999999992</v>
      </c>
      <c r="R323" s="6">
        <f t="shared" si="775"/>
        <v>722.67100000000016</v>
      </c>
      <c r="S323" s="6">
        <f t="shared" si="775"/>
        <v>713.45800000000008</v>
      </c>
      <c r="T323" s="6">
        <f t="shared" si="775"/>
        <v>818.78899999999999</v>
      </c>
      <c r="U323" s="6">
        <f t="shared" si="775"/>
        <v>750.93299999999999</v>
      </c>
      <c r="V323" s="6">
        <f t="shared" si="775"/>
        <v>637.279</v>
      </c>
      <c r="W323" s="105">
        <f t="shared" si="775"/>
        <v>649.93499999999995</v>
      </c>
      <c r="X323" s="90"/>
      <c r="Y323" s="117"/>
      <c r="Z323" s="113"/>
    </row>
    <row r="324" spans="1:26" ht="25.5" x14ac:dyDescent="0.25">
      <c r="A324" s="92" t="s">
        <v>13</v>
      </c>
      <c r="B324" s="218">
        <f>SUM(B312:B323)</f>
        <v>754.51245000000006</v>
      </c>
      <c r="C324" s="219">
        <f t="shared" ref="C324:F324" si="776">SUM(C312:C323)</f>
        <v>739.03800000000001</v>
      </c>
      <c r="D324" s="219">
        <f t="shared" si="776"/>
        <v>737.41199999999992</v>
      </c>
      <c r="E324" s="219">
        <f t="shared" si="776"/>
        <v>722.67100000000016</v>
      </c>
      <c r="F324" s="219">
        <f t="shared" si="776"/>
        <v>713.45800000000008</v>
      </c>
      <c r="G324" s="219">
        <f t="shared" ref="G324:H324" si="777">SUM(G312:G323)</f>
        <v>818.78899999999999</v>
      </c>
      <c r="H324" s="219">
        <f t="shared" si="777"/>
        <v>750.93299999999999</v>
      </c>
      <c r="I324" s="219">
        <f t="shared" ref="I324" si="778">SUM(I312:I323)</f>
        <v>637.279</v>
      </c>
      <c r="J324" s="219">
        <f t="shared" ref="J324" si="779">SUM(J312:J323)</f>
        <v>649.93499999999995</v>
      </c>
      <c r="K324" s="218"/>
      <c r="L324" s="94"/>
      <c r="M324" s="3"/>
      <c r="N324" s="92" t="s">
        <v>14</v>
      </c>
      <c r="O324" s="106">
        <f t="shared" ref="O324" si="780">+AVERAGE(O312:O323)</f>
        <v>736.69074825115842</v>
      </c>
      <c r="P324" s="83">
        <f>+AVERAGE(P312:P323)</f>
        <v>745.28913916666659</v>
      </c>
      <c r="Q324" s="83">
        <f t="shared" ref="Q324:W324" si="781">+AVERAGE(Q312:Q323)</f>
        <v>739.79833333333329</v>
      </c>
      <c r="R324" s="83">
        <f t="shared" si="781"/>
        <v>737.20183333333341</v>
      </c>
      <c r="S324" s="83">
        <f t="shared" si="781"/>
        <v>708.94641666666666</v>
      </c>
      <c r="T324" s="83">
        <f t="shared" si="781"/>
        <v>770.12733333333335</v>
      </c>
      <c r="U324" s="83">
        <f t="shared" si="781"/>
        <v>796.44666666666672</v>
      </c>
      <c r="V324" s="83">
        <f t="shared" si="781"/>
        <v>682.72458333333327</v>
      </c>
      <c r="W324" s="107">
        <f t="shared" si="781"/>
        <v>635.81966666666676</v>
      </c>
      <c r="X324" s="93">
        <f t="shared" ref="X324" si="782">+AVERAGE(X312:X323)</f>
        <v>643.17075</v>
      </c>
      <c r="Y324" s="119">
        <f>+W324/V324-1</f>
        <v>-6.8702545377314572E-2</v>
      </c>
      <c r="Z324" s="173">
        <f>+POWER(W324/R324,0.2)-1</f>
        <v>-2.915586776360124E-2</v>
      </c>
    </row>
    <row r="325" spans="1:26" ht="26.25" thickBot="1" x14ac:dyDescent="0.3">
      <c r="A325" s="98" t="s">
        <v>12</v>
      </c>
      <c r="B325" s="110"/>
      <c r="C325" s="85">
        <f>+C324/B324-1</f>
        <v>-2.0509204321280672E-2</v>
      </c>
      <c r="D325" s="85">
        <f t="shared" ref="D325" si="783">+D324/C324-1</f>
        <v>-2.2001575020500486E-3</v>
      </c>
      <c r="E325" s="85">
        <f t="shared" ref="E325" si="784">+E324/D324-1</f>
        <v>-1.9990181879328994E-2</v>
      </c>
      <c r="F325" s="85">
        <f t="shared" ref="F325:J325" si="785">+F324/E324-1</f>
        <v>-1.2748539791966329E-2</v>
      </c>
      <c r="G325" s="85">
        <f t="shared" si="785"/>
        <v>0.14763447883407288</v>
      </c>
      <c r="H325" s="85">
        <f t="shared" si="785"/>
        <v>-8.2873609684546268E-2</v>
      </c>
      <c r="I325" s="85">
        <f t="shared" si="785"/>
        <v>-0.1513503867855055</v>
      </c>
      <c r="J325" s="85">
        <f t="shared" si="785"/>
        <v>1.9859433623263811E-2</v>
      </c>
      <c r="K325" s="198"/>
      <c r="L325" s="101"/>
      <c r="M325" s="2"/>
      <c r="N325" s="98" t="s">
        <v>12</v>
      </c>
      <c r="O325" s="110"/>
      <c r="P325" s="85">
        <f>+P324/O324-1</f>
        <v>1.1671642321992026E-2</v>
      </c>
      <c r="Q325" s="85">
        <f t="shared" ref="Q325" si="786">+Q324/P324-1</f>
        <v>-7.3673498576307672E-3</v>
      </c>
      <c r="R325" s="85">
        <f t="shared" ref="R325" si="787">+R324/Q324-1</f>
        <v>-3.5097402670546396E-3</v>
      </c>
      <c r="S325" s="85">
        <f t="shared" ref="S325" si="788">+S324/R324-1</f>
        <v>-3.8327925120461237E-2</v>
      </c>
      <c r="T325" s="85">
        <f t="shared" ref="T325:X325" si="789">+T324/S324-1</f>
        <v>8.6298365050391013E-2</v>
      </c>
      <c r="U325" s="85">
        <f t="shared" si="789"/>
        <v>3.4175300880979975E-2</v>
      </c>
      <c r="V325" s="85">
        <f t="shared" si="789"/>
        <v>-0.14278681560598339</v>
      </c>
      <c r="W325" s="111">
        <f t="shared" si="789"/>
        <v>-6.8702545377314572E-2</v>
      </c>
      <c r="X325" s="100">
        <f t="shared" si="789"/>
        <v>1.1561585334206148E-2</v>
      </c>
      <c r="Y325" s="99"/>
      <c r="Z325" s="115"/>
    </row>
    <row r="326" spans="1:26" ht="15.75" thickBot="1" x14ac:dyDescent="0.3"/>
    <row r="327" spans="1:26" ht="15.75" thickBot="1" x14ac:dyDescent="0.3">
      <c r="A327" s="341" t="s">
        <v>82</v>
      </c>
      <c r="B327" s="342"/>
      <c r="C327" s="342"/>
      <c r="D327" s="342"/>
      <c r="E327" s="342"/>
      <c r="F327" s="342"/>
      <c r="G327" s="342"/>
      <c r="H327" s="342"/>
      <c r="I327" s="342"/>
      <c r="J327" s="342"/>
      <c r="K327" s="342"/>
      <c r="L327" s="343"/>
      <c r="M327" s="2"/>
      <c r="N327" s="341" t="s">
        <v>83</v>
      </c>
      <c r="O327" s="342"/>
      <c r="P327" s="342"/>
      <c r="Q327" s="342"/>
      <c r="R327" s="342"/>
      <c r="S327" s="342"/>
      <c r="T327" s="342"/>
      <c r="U327" s="342"/>
      <c r="V327" s="342"/>
      <c r="W327" s="342"/>
      <c r="X327" s="342"/>
      <c r="Y327" s="342"/>
      <c r="Z327" s="343"/>
    </row>
    <row r="328" spans="1:26" ht="38.25" x14ac:dyDescent="0.25">
      <c r="A328" s="128"/>
      <c r="B328" s="129">
        <v>2016</v>
      </c>
      <c r="C328" s="129">
        <f>+B328+1</f>
        <v>2017</v>
      </c>
      <c r="D328" s="129">
        <f t="shared" ref="D328" si="790">+C328+1</f>
        <v>2018</v>
      </c>
      <c r="E328" s="129">
        <f t="shared" ref="E328" si="791">+D328+1</f>
        <v>2019</v>
      </c>
      <c r="F328" s="129">
        <f t="shared" ref="F328" si="792">+E328+1</f>
        <v>2020</v>
      </c>
      <c r="G328" s="129">
        <f t="shared" ref="G328" si="793">+F328+1</f>
        <v>2021</v>
      </c>
      <c r="H328" s="129">
        <v>2022</v>
      </c>
      <c r="I328" s="129">
        <v>2023</v>
      </c>
      <c r="J328" s="130">
        <v>2024</v>
      </c>
      <c r="K328" s="131">
        <v>2025</v>
      </c>
      <c r="L328" s="132" t="s">
        <v>16</v>
      </c>
      <c r="M328" s="2"/>
      <c r="N328" s="128"/>
      <c r="O328" s="129">
        <v>2016</v>
      </c>
      <c r="P328" s="129">
        <f>+O328+1</f>
        <v>2017</v>
      </c>
      <c r="Q328" s="129">
        <f t="shared" ref="Q328" si="794">+P328+1</f>
        <v>2018</v>
      </c>
      <c r="R328" s="129">
        <f t="shared" ref="R328" si="795">+Q328+1</f>
        <v>2019</v>
      </c>
      <c r="S328" s="129">
        <f t="shared" ref="S328" si="796">+R328+1</f>
        <v>2020</v>
      </c>
      <c r="T328" s="129">
        <f t="shared" ref="T328" si="797">+S328+1</f>
        <v>2021</v>
      </c>
      <c r="U328" s="129">
        <v>2022</v>
      </c>
      <c r="V328" s="129">
        <v>2023</v>
      </c>
      <c r="W328" s="130">
        <v>2024</v>
      </c>
      <c r="X328" s="131">
        <v>2025</v>
      </c>
      <c r="Y328" s="146" t="s">
        <v>16</v>
      </c>
      <c r="Z328" s="132" t="s">
        <v>21</v>
      </c>
    </row>
    <row r="329" spans="1:26" x14ac:dyDescent="0.25">
      <c r="A329" s="133" t="s">
        <v>10</v>
      </c>
      <c r="B329" s="158">
        <f>+B168/B7</f>
        <v>3.4857977701491794</v>
      </c>
      <c r="C329" s="158">
        <f t="shared" ref="C329:H331" si="798">+C168/C7</f>
        <v>3.395474353717495</v>
      </c>
      <c r="D329" s="158">
        <f t="shared" si="798"/>
        <v>4.2788708517414982</v>
      </c>
      <c r="E329" s="158">
        <f t="shared" si="798"/>
        <v>3.8477282468924123</v>
      </c>
      <c r="F329" s="158">
        <f t="shared" si="798"/>
        <v>3.2031164270821897</v>
      </c>
      <c r="G329" s="158">
        <f t="shared" si="798"/>
        <v>3.1294278388772687</v>
      </c>
      <c r="H329" s="158">
        <f t="shared" si="798"/>
        <v>3.2596144542043417</v>
      </c>
      <c r="I329" s="158">
        <f t="shared" ref="I329:J329" si="799">+I168/I7</f>
        <v>3.4304275874407373</v>
      </c>
      <c r="J329" s="180">
        <f t="shared" si="799"/>
        <v>3.0899608865710557</v>
      </c>
      <c r="K329" s="181">
        <f t="shared" ref="K329" si="800">+K168/K7</f>
        <v>3.227349155158632</v>
      </c>
      <c r="L329" s="127">
        <f>+K329/J329-1</f>
        <v>4.4462785656823156E-2</v>
      </c>
      <c r="M329" s="2"/>
      <c r="N329" s="133" t="s">
        <v>10</v>
      </c>
      <c r="O329" s="158">
        <f>+O168/O7</f>
        <v>3.6884522569364195</v>
      </c>
      <c r="P329" s="158">
        <f t="shared" ref="P329:U329" si="801">+P168/P7</f>
        <v>3.7063015092851055</v>
      </c>
      <c r="Q329" s="158">
        <f t="shared" si="801"/>
        <v>4.0952189119092939</v>
      </c>
      <c r="R329" s="158">
        <f t="shared" si="801"/>
        <v>4.0794067196369284</v>
      </c>
      <c r="S329" s="158">
        <f t="shared" si="801"/>
        <v>3.7190160130323195</v>
      </c>
      <c r="T329" s="158">
        <f t="shared" si="801"/>
        <v>3.0660680731095704</v>
      </c>
      <c r="U329" s="158">
        <f t="shared" si="801"/>
        <v>3.2885702972664039</v>
      </c>
      <c r="V329" s="158">
        <f t="shared" ref="V329:W329" si="802">+V168/V7</f>
        <v>3.3178620707573825</v>
      </c>
      <c r="W329" s="180">
        <f t="shared" si="802"/>
        <v>3.37903832763832</v>
      </c>
      <c r="X329" s="181">
        <f t="shared" ref="X329" si="803">+X168/X7</f>
        <v>3.3959234445687319</v>
      </c>
      <c r="Y329" s="147">
        <f t="shared" ref="Y329:Y330" si="804">+X329/W329-1</f>
        <v>4.997018468924308E-3</v>
      </c>
      <c r="Z329" s="127">
        <f t="shared" ref="Z329:Z330" si="805">+POWER(X329/S329,0.2)-1</f>
        <v>-1.8012479601047571E-2</v>
      </c>
    </row>
    <row r="330" spans="1:26" x14ac:dyDescent="0.25">
      <c r="A330" s="133" t="s">
        <v>11</v>
      </c>
      <c r="B330" s="158">
        <f t="shared" ref="B330:G330" si="806">+B169/B8</f>
        <v>3.3681752749943428</v>
      </c>
      <c r="C330" s="158">
        <f t="shared" si="806"/>
        <v>4.0054133074729696</v>
      </c>
      <c r="D330" s="158">
        <f t="shared" si="806"/>
        <v>4.0945125580288062</v>
      </c>
      <c r="E330" s="158">
        <f t="shared" si="806"/>
        <v>3.8340604941897052</v>
      </c>
      <c r="F330" s="158">
        <f t="shared" si="806"/>
        <v>3.308054366721223</v>
      </c>
      <c r="G330" s="158">
        <f t="shared" si="806"/>
        <v>3.2166597169417939</v>
      </c>
      <c r="H330" s="158">
        <f t="shared" si="798"/>
        <v>3.3384828995036622</v>
      </c>
      <c r="I330" s="158">
        <f t="shared" ref="I330:J340" si="807">+I169/I8</f>
        <v>3.1369230769230771</v>
      </c>
      <c r="J330" s="180">
        <f t="shared" si="807"/>
        <v>3.3904405724415239</v>
      </c>
      <c r="K330" s="181">
        <f t="shared" ref="K330:K332" si="808">+K169/K8</f>
        <v>3.3858492325583951</v>
      </c>
      <c r="L330" s="127">
        <f>+K330/J330-1</f>
        <v>-1.3542015513996475E-3</v>
      </c>
      <c r="M330" s="2"/>
      <c r="N330" s="133" t="s">
        <v>11</v>
      </c>
      <c r="O330" s="158">
        <f t="shared" ref="O330:U330" si="809">+O169/O8</f>
        <v>3.6580239847547351</v>
      </c>
      <c r="P330" s="158">
        <f t="shared" si="809"/>
        <v>3.7500240584644566</v>
      </c>
      <c r="Q330" s="158">
        <f t="shared" si="809"/>
        <v>4.1004415949089106</v>
      </c>
      <c r="R330" s="158">
        <f t="shared" si="809"/>
        <v>4.0589051914044649</v>
      </c>
      <c r="S330" s="158">
        <f t="shared" si="809"/>
        <v>3.6789548185539824</v>
      </c>
      <c r="T330" s="158">
        <f t="shared" si="809"/>
        <v>3.0625530304019213</v>
      </c>
      <c r="U330" s="158">
        <f t="shared" si="809"/>
        <v>3.2979225687542066</v>
      </c>
      <c r="V330" s="158">
        <f t="shared" ref="V330:X340" si="810">+V169/V8</f>
        <v>3.3046523107402002</v>
      </c>
      <c r="W330" s="180">
        <f t="shared" si="810"/>
        <v>3.397599834704232</v>
      </c>
      <c r="X330" s="181">
        <f t="shared" ref="X330" si="811">+X169/X8</f>
        <v>3.3955991231074445</v>
      </c>
      <c r="Y330" s="147">
        <f t="shared" si="804"/>
        <v>-5.8886028200011431E-4</v>
      </c>
      <c r="Z330" s="127">
        <f t="shared" si="805"/>
        <v>-1.5901903664682582E-2</v>
      </c>
    </row>
    <row r="331" spans="1:26" x14ac:dyDescent="0.25">
      <c r="A331" s="133" t="s">
        <v>0</v>
      </c>
      <c r="B331" s="158">
        <f t="shared" ref="B331:G331" si="812">+B170/B9</f>
        <v>3.554083016374324</v>
      </c>
      <c r="C331" s="158">
        <f t="shared" si="812"/>
        <v>4.1283646844351205</v>
      </c>
      <c r="D331" s="158">
        <f t="shared" si="812"/>
        <v>4.1994742633573789</v>
      </c>
      <c r="E331" s="158">
        <f t="shared" si="812"/>
        <v>3.7124222056260887</v>
      </c>
      <c r="F331" s="158">
        <f t="shared" si="812"/>
        <v>3.5403366811694386</v>
      </c>
      <c r="G331" s="158">
        <f t="shared" si="812"/>
        <v>3.1666181203333355</v>
      </c>
      <c r="H331" s="158">
        <f t="shared" si="798"/>
        <v>3.1681044933063824</v>
      </c>
      <c r="I331" s="158">
        <f t="shared" si="807"/>
        <v>3.3163108808290156</v>
      </c>
      <c r="J331" s="180">
        <f t="shared" si="807"/>
        <v>3.4071385241570948</v>
      </c>
      <c r="K331" s="181">
        <f t="shared" si="808"/>
        <v>3.3318244025686914</v>
      </c>
      <c r="L331" s="127">
        <f>+K331/J331-1</f>
        <v>-2.2104801743285662E-2</v>
      </c>
      <c r="M331" s="2"/>
      <c r="N331" s="133" t="s">
        <v>0</v>
      </c>
      <c r="O331" s="158">
        <f t="shared" ref="O331:U331" si="813">+O170/O9</f>
        <v>3.6505348775667037</v>
      </c>
      <c r="P331" s="158">
        <f t="shared" si="813"/>
        <v>3.7975459595144447</v>
      </c>
      <c r="Q331" s="158">
        <f t="shared" si="813"/>
        <v>4.1063723277945066</v>
      </c>
      <c r="R331" s="158">
        <f t="shared" si="813"/>
        <v>4.01858736984817</v>
      </c>
      <c r="S331" s="158">
        <f t="shared" si="813"/>
        <v>3.6656847765920322</v>
      </c>
      <c r="T331" s="158">
        <f t="shared" si="813"/>
        <v>3.0420056308974059</v>
      </c>
      <c r="U331" s="158">
        <f t="shared" si="813"/>
        <v>3.2977623329245747</v>
      </c>
      <c r="V331" s="158">
        <f t="shared" si="810"/>
        <v>3.3195418342428926</v>
      </c>
      <c r="W331" s="180">
        <f t="shared" si="810"/>
        <v>3.4063971953922438</v>
      </c>
      <c r="X331" s="181">
        <f t="shared" si="810"/>
        <v>3.3898551253744094</v>
      </c>
      <c r="Y331" s="147">
        <f t="shared" ref="Y331" si="814">+X331/W331-1</f>
        <v>-4.8561776765817521E-3</v>
      </c>
      <c r="Z331" s="127">
        <f t="shared" ref="Z331" si="815">+POWER(X331/S331,0.2)-1</f>
        <v>-1.5523838581485316E-2</v>
      </c>
    </row>
    <row r="332" spans="1:26" x14ac:dyDescent="0.25">
      <c r="A332" s="133" t="s">
        <v>1</v>
      </c>
      <c r="B332" s="158">
        <f t="shared" ref="B332:H332" si="816">+B171/B10</f>
        <v>3.9495120204242262</v>
      </c>
      <c r="C332" s="158">
        <f t="shared" si="816"/>
        <v>3.9893769891534587</v>
      </c>
      <c r="D332" s="158">
        <f t="shared" si="816"/>
        <v>4.0892740353172012</v>
      </c>
      <c r="E332" s="158">
        <f t="shared" si="816"/>
        <v>3.9381509555223708</v>
      </c>
      <c r="F332" s="158">
        <f t="shared" si="816"/>
        <v>3.302994511220732</v>
      </c>
      <c r="G332" s="158">
        <f t="shared" si="816"/>
        <v>3.279501770067808</v>
      </c>
      <c r="H332" s="158">
        <f t="shared" si="816"/>
        <v>3.3369089248023185</v>
      </c>
      <c r="I332" s="158">
        <f t="shared" si="807"/>
        <v>3.2571405776288489</v>
      </c>
      <c r="J332" s="180">
        <f t="shared" si="807"/>
        <v>3.2840290682240516</v>
      </c>
      <c r="K332" s="181">
        <f t="shared" si="808"/>
        <v>3.4489340773852999</v>
      </c>
      <c r="L332" s="127">
        <f>+K332/J332-1</f>
        <v>5.0214235542813235E-2</v>
      </c>
      <c r="M332" s="2"/>
      <c r="N332" s="133" t="s">
        <v>1</v>
      </c>
      <c r="O332" s="158">
        <f t="shared" ref="O332:U332" si="817">+O171/O10</f>
        <v>3.6814661723427298</v>
      </c>
      <c r="P332" s="158">
        <f t="shared" si="817"/>
        <v>3.7992975170859209</v>
      </c>
      <c r="Q332" s="158">
        <f t="shared" si="817"/>
        <v>4.1143958255988604</v>
      </c>
      <c r="R332" s="158">
        <f t="shared" si="817"/>
        <v>4.0062888903651546</v>
      </c>
      <c r="S332" s="158">
        <f t="shared" si="817"/>
        <v>3.6109722438596772</v>
      </c>
      <c r="T332" s="158">
        <f t="shared" si="817"/>
        <v>3.0425565109297663</v>
      </c>
      <c r="U332" s="158">
        <f t="shared" si="817"/>
        <v>3.3023277081690585</v>
      </c>
      <c r="V332" s="158">
        <f t="shared" si="810"/>
        <v>3.313461113011813</v>
      </c>
      <c r="W332" s="180">
        <f t="shared" si="810"/>
        <v>3.4065702056059166</v>
      </c>
      <c r="X332" s="181">
        <f t="shared" si="810"/>
        <v>3.4050090047442962</v>
      </c>
      <c r="Y332" s="147">
        <f t="shared" ref="Y332" si="818">+X332/W332-1</f>
        <v>-4.5829111610595774E-4</v>
      </c>
      <c r="Z332" s="127">
        <f t="shared" ref="Z332" si="819">+POWER(X332/S332,0.2)-1</f>
        <v>-1.1677180591326497E-2</v>
      </c>
    </row>
    <row r="333" spans="1:26" x14ac:dyDescent="0.25">
      <c r="A333" s="133" t="s">
        <v>2</v>
      </c>
      <c r="B333" s="158">
        <f t="shared" ref="B333:H333" si="820">+B172/B11</f>
        <v>3.7905568173364723</v>
      </c>
      <c r="C333" s="158">
        <f t="shared" si="820"/>
        <v>4.1775635909714124</v>
      </c>
      <c r="D333" s="158">
        <f t="shared" si="820"/>
        <v>4.3131753037344485</v>
      </c>
      <c r="E333" s="158">
        <f t="shared" si="820"/>
        <v>4.0619352718909152</v>
      </c>
      <c r="F333" s="158">
        <f t="shared" si="820"/>
        <v>3.0640844359155643</v>
      </c>
      <c r="G333" s="158">
        <f t="shared" si="820"/>
        <v>3.2445838657344264</v>
      </c>
      <c r="H333" s="158">
        <f t="shared" si="820"/>
        <v>3.6152843089693305</v>
      </c>
      <c r="I333" s="158">
        <f t="shared" si="807"/>
        <v>3.3816871884303055</v>
      </c>
      <c r="J333" s="180">
        <f t="shared" ref="J333" si="821">+J172/J11</f>
        <v>3.4704667955795947</v>
      </c>
      <c r="K333" s="181"/>
      <c r="L333" s="127"/>
      <c r="M333" s="2"/>
      <c r="N333" s="133" t="s">
        <v>2</v>
      </c>
      <c r="O333" s="158">
        <f t="shared" ref="O333:U333" si="822">+O172/O11</f>
        <v>3.7071758876820153</v>
      </c>
      <c r="P333" s="158">
        <f t="shared" si="822"/>
        <v>3.8299277902598878</v>
      </c>
      <c r="Q333" s="158">
        <f t="shared" si="822"/>
        <v>4.1264613529539957</v>
      </c>
      <c r="R333" s="158">
        <f t="shared" si="822"/>
        <v>3.9855735512387658</v>
      </c>
      <c r="S333" s="158">
        <f t="shared" si="822"/>
        <v>3.5229447603480555</v>
      </c>
      <c r="T333" s="158">
        <f t="shared" si="822"/>
        <v>3.0584473740107749</v>
      </c>
      <c r="U333" s="158">
        <f t="shared" si="822"/>
        <v>3.3317450081273514</v>
      </c>
      <c r="V333" s="158">
        <f t="shared" si="810"/>
        <v>3.2919319004829921</v>
      </c>
      <c r="W333" s="180">
        <f t="shared" ref="W333" si="823">+W172/W11</f>
        <v>3.414369812660639</v>
      </c>
      <c r="X333" s="181"/>
      <c r="Y333" s="147"/>
      <c r="Z333" s="127"/>
    </row>
    <row r="334" spans="1:26" x14ac:dyDescent="0.25">
      <c r="A334" s="133" t="s">
        <v>3</v>
      </c>
      <c r="B334" s="158">
        <f t="shared" ref="B334:H340" si="824">+B173/B12</f>
        <v>3.8625505650946765</v>
      </c>
      <c r="C334" s="158">
        <f t="shared" si="824"/>
        <v>3.8684108150165337</v>
      </c>
      <c r="D334" s="158">
        <f t="shared" si="824"/>
        <v>4.1876417485658379</v>
      </c>
      <c r="E334" s="158">
        <f t="shared" si="824"/>
        <v>3.925089242900528</v>
      </c>
      <c r="F334" s="158">
        <f t="shared" si="824"/>
        <v>3.0281579361333959</v>
      </c>
      <c r="G334" s="158">
        <f t="shared" si="824"/>
        <v>3.3576611923197111</v>
      </c>
      <c r="H334" s="158">
        <f t="shared" si="824"/>
        <v>3.2679405203481249</v>
      </c>
      <c r="I334" s="158">
        <f t="shared" si="807"/>
        <v>3.6405231579401733</v>
      </c>
      <c r="J334" s="180">
        <f t="shared" ref="J334:J340" si="825">+J173/J12</f>
        <v>3.512615262770832</v>
      </c>
      <c r="K334" s="181"/>
      <c r="L334" s="127"/>
      <c r="M334" s="2"/>
      <c r="N334" s="133" t="s">
        <v>3</v>
      </c>
      <c r="O334" s="158">
        <f t="shared" ref="O334:U334" si="826">+O173/O12</f>
        <v>3.714441470532706</v>
      </c>
      <c r="P334" s="158">
        <f t="shared" si="826"/>
        <v>3.8307107485010015</v>
      </c>
      <c r="Q334" s="158">
        <f t="shared" si="826"/>
        <v>4.1539262141116176</v>
      </c>
      <c r="R334" s="158">
        <f t="shared" si="826"/>
        <v>3.9661837044768911</v>
      </c>
      <c r="S334" s="158">
        <f t="shared" si="826"/>
        <v>3.4514646659010264</v>
      </c>
      <c r="T334" s="158">
        <f t="shared" si="826"/>
        <v>3.0868396641533673</v>
      </c>
      <c r="U334" s="158">
        <f t="shared" si="826"/>
        <v>3.3235296184974015</v>
      </c>
      <c r="V334" s="158">
        <f t="shared" si="810"/>
        <v>3.3189477297235639</v>
      </c>
      <c r="W334" s="180">
        <f t="shared" ref="W334:W340" si="827">+W173/W12</f>
        <v>3.4028597600299042</v>
      </c>
      <c r="X334" s="181"/>
      <c r="Y334" s="147"/>
      <c r="Z334" s="127"/>
    </row>
    <row r="335" spans="1:26" x14ac:dyDescent="0.25">
      <c r="A335" s="133" t="s">
        <v>4</v>
      </c>
      <c r="B335" s="158">
        <f t="shared" ref="B335:F335" si="828">+B174/B13</f>
        <v>3.866781177880549</v>
      </c>
      <c r="C335" s="158">
        <f t="shared" si="828"/>
        <v>4.1061840692312552</v>
      </c>
      <c r="D335" s="158">
        <f t="shared" si="828"/>
        <v>4.0719344185586124</v>
      </c>
      <c r="E335" s="158">
        <f t="shared" si="828"/>
        <v>3.8305913079609422</v>
      </c>
      <c r="F335" s="158">
        <f t="shared" si="828"/>
        <v>2.9325160787894249</v>
      </c>
      <c r="G335" s="158">
        <f t="shared" si="824"/>
        <v>3.5457108813581897</v>
      </c>
      <c r="H335" s="158">
        <f t="shared" ref="H335" si="829">+H174/H13</f>
        <v>3.4777905377731111</v>
      </c>
      <c r="I335" s="158">
        <f t="shared" si="807"/>
        <v>3.4480865084058463</v>
      </c>
      <c r="J335" s="180">
        <f t="shared" si="825"/>
        <v>3.3298641267289213</v>
      </c>
      <c r="K335" s="181"/>
      <c r="L335" s="127"/>
      <c r="M335" s="2"/>
      <c r="N335" s="133" t="s">
        <v>4</v>
      </c>
      <c r="O335" s="158">
        <f t="shared" ref="O335:U335" si="830">+O174/O13</f>
        <v>3.7073515697425026</v>
      </c>
      <c r="P335" s="158">
        <f t="shared" si="830"/>
        <v>3.8489914285354221</v>
      </c>
      <c r="Q335" s="158">
        <f t="shared" si="830"/>
        <v>4.1500559796781928</v>
      </c>
      <c r="R335" s="158">
        <f t="shared" si="830"/>
        <v>3.9453178467775181</v>
      </c>
      <c r="S335" s="158">
        <f t="shared" si="830"/>
        <v>3.3669395665329582</v>
      </c>
      <c r="T335" s="158">
        <f t="shared" si="830"/>
        <v>3.1391142077591696</v>
      </c>
      <c r="U335" s="158">
        <f t="shared" si="830"/>
        <v>3.3148717916427963</v>
      </c>
      <c r="V335" s="158">
        <f t="shared" si="810"/>
        <v>3.3153759348648539</v>
      </c>
      <c r="W335" s="180">
        <f t="shared" si="827"/>
        <v>3.3914063366776026</v>
      </c>
      <c r="X335" s="181"/>
      <c r="Y335" s="147"/>
      <c r="Z335" s="127"/>
    </row>
    <row r="336" spans="1:26" x14ac:dyDescent="0.25">
      <c r="A336" s="133" t="s">
        <v>5</v>
      </c>
      <c r="B336" s="158">
        <f t="shared" ref="B336:F336" si="831">+B175/B14</f>
        <v>3.713334942347855</v>
      </c>
      <c r="C336" s="158">
        <f t="shared" si="831"/>
        <v>3.9978944702138772</v>
      </c>
      <c r="D336" s="158">
        <f t="shared" si="831"/>
        <v>4.3333691544427131</v>
      </c>
      <c r="E336" s="158">
        <f t="shared" si="831"/>
        <v>3.7390703381012287</v>
      </c>
      <c r="F336" s="158">
        <f t="shared" si="831"/>
        <v>2.9409690594423061</v>
      </c>
      <c r="G336" s="158">
        <f t="shared" si="824"/>
        <v>3.4508290429751942</v>
      </c>
      <c r="H336" s="158">
        <f t="shared" ref="H336" si="832">+H175/H14</f>
        <v>3.4375227712576129</v>
      </c>
      <c r="I336" s="158">
        <f t="shared" si="807"/>
        <v>3.7692032195434577</v>
      </c>
      <c r="J336" s="180">
        <f t="shared" si="825"/>
        <v>3.4167673277167019</v>
      </c>
      <c r="K336" s="181"/>
      <c r="L336" s="127"/>
      <c r="M336" s="2"/>
      <c r="N336" s="133" t="s">
        <v>5</v>
      </c>
      <c r="O336" s="158">
        <f t="shared" ref="O336:U336" si="833">+O175/O14</f>
        <v>3.704245718703473</v>
      </c>
      <c r="P336" s="158">
        <f t="shared" si="833"/>
        <v>3.8792495695162685</v>
      </c>
      <c r="Q336" s="158">
        <f t="shared" si="833"/>
        <v>4.184042524043071</v>
      </c>
      <c r="R336" s="158">
        <f t="shared" si="833"/>
        <v>3.8888246748050608</v>
      </c>
      <c r="S336" s="158">
        <f t="shared" si="833"/>
        <v>3.2899280497071453</v>
      </c>
      <c r="T336" s="158">
        <f t="shared" si="833"/>
        <v>3.1808414961825089</v>
      </c>
      <c r="U336" s="158">
        <f t="shared" si="833"/>
        <v>3.3145869828003685</v>
      </c>
      <c r="V336" s="158">
        <f t="shared" si="810"/>
        <v>3.3395600701048744</v>
      </c>
      <c r="W336" s="180">
        <f t="shared" si="827"/>
        <v>3.3628280064668572</v>
      </c>
      <c r="X336" s="181"/>
      <c r="Y336" s="147"/>
      <c r="Z336" s="127"/>
    </row>
    <row r="337" spans="1:26" x14ac:dyDescent="0.25">
      <c r="A337" s="133" t="s">
        <v>6</v>
      </c>
      <c r="B337" s="158">
        <f t="shared" ref="B337:F337" si="834">+B176/B15</f>
        <v>4.0068688291768444</v>
      </c>
      <c r="C337" s="158">
        <f t="shared" si="834"/>
        <v>4.1254321798278459</v>
      </c>
      <c r="D337" s="158">
        <f t="shared" si="834"/>
        <v>3.9983559574326275</v>
      </c>
      <c r="E337" s="158">
        <f t="shared" si="834"/>
        <v>3.7074502904835938</v>
      </c>
      <c r="F337" s="158">
        <f t="shared" si="834"/>
        <v>2.9843201905688743</v>
      </c>
      <c r="G337" s="158">
        <f t="shared" si="824"/>
        <v>3.5350391064636075</v>
      </c>
      <c r="H337" s="158">
        <f t="shared" ref="H337" si="835">+H176/H15</f>
        <v>3.1691701918892825</v>
      </c>
      <c r="I337" s="158">
        <f t="shared" si="807"/>
        <v>3.4985177728729351</v>
      </c>
      <c r="J337" s="180">
        <f t="shared" si="825"/>
        <v>3.9040422286448297</v>
      </c>
      <c r="K337" s="181"/>
      <c r="L337" s="127"/>
      <c r="M337" s="2"/>
      <c r="N337" s="133" t="s">
        <v>6</v>
      </c>
      <c r="O337" s="158">
        <f t="shared" ref="O337:U337" si="836">+O176/O15</f>
        <v>3.7197466321240564</v>
      </c>
      <c r="P337" s="158">
        <f t="shared" si="836"/>
        <v>3.8873398152036027</v>
      </c>
      <c r="Q337" s="158">
        <f t="shared" si="836"/>
        <v>4.1745608403600309</v>
      </c>
      <c r="R337" s="158">
        <f t="shared" si="836"/>
        <v>3.8666604547897183</v>
      </c>
      <c r="S337" s="158">
        <f t="shared" si="836"/>
        <v>3.2313486623609715</v>
      </c>
      <c r="T337" s="158">
        <f t="shared" si="836"/>
        <v>3.2281591090602535</v>
      </c>
      <c r="U337" s="158">
        <f t="shared" si="836"/>
        <v>3.2820963386543425</v>
      </c>
      <c r="V337" s="158">
        <f t="shared" si="810"/>
        <v>3.3724649213438207</v>
      </c>
      <c r="W337" s="180">
        <f t="shared" si="827"/>
        <v>3.3935324843007222</v>
      </c>
      <c r="X337" s="181"/>
      <c r="Y337" s="147"/>
      <c r="Z337" s="127"/>
    </row>
    <row r="338" spans="1:26" x14ac:dyDescent="0.25">
      <c r="A338" s="133" t="s">
        <v>7</v>
      </c>
      <c r="B338" s="158">
        <f t="shared" ref="B338:F338" si="837">+B177/B16</f>
        <v>3.6514122435797711</v>
      </c>
      <c r="C338" s="158">
        <f t="shared" si="837"/>
        <v>4.0764850168956581</v>
      </c>
      <c r="D338" s="158">
        <f t="shared" si="837"/>
        <v>3.8745381155969723</v>
      </c>
      <c r="E338" s="158">
        <f t="shared" si="837"/>
        <v>3.6577318923964564</v>
      </c>
      <c r="F338" s="158">
        <f t="shared" si="837"/>
        <v>2.7672437648134554</v>
      </c>
      <c r="G338" s="158">
        <f t="shared" si="824"/>
        <v>3.2159456309589003</v>
      </c>
      <c r="H338" s="158">
        <f t="shared" ref="H338:H340" si="838">+H177/H16</f>
        <v>3.372074407393673</v>
      </c>
      <c r="I338" s="158">
        <f t="shared" si="807"/>
        <v>3.4540221311547334</v>
      </c>
      <c r="J338" s="180">
        <f t="shared" si="825"/>
        <v>3.3861313117453347</v>
      </c>
      <c r="K338" s="181"/>
      <c r="L338" s="127"/>
      <c r="M338" s="2"/>
      <c r="N338" s="133" t="s">
        <v>7</v>
      </c>
      <c r="O338" s="158">
        <f t="shared" ref="O338:U340" si="839">+O177/O16</f>
        <v>3.7095951930424422</v>
      </c>
      <c r="P338" s="158">
        <f t="shared" si="839"/>
        <v>3.9288072430068639</v>
      </c>
      <c r="Q338" s="158">
        <f t="shared" si="839"/>
        <v>4.15412905670778</v>
      </c>
      <c r="R338" s="158">
        <f t="shared" si="839"/>
        <v>3.8451855608758683</v>
      </c>
      <c r="S338" s="158">
        <f t="shared" si="839"/>
        <v>3.1420389076432436</v>
      </c>
      <c r="T338" s="158">
        <f t="shared" si="839"/>
        <v>3.2749903685951161</v>
      </c>
      <c r="U338" s="158">
        <f t="shared" si="839"/>
        <v>3.2946957215361357</v>
      </c>
      <c r="V338" s="158">
        <f t="shared" si="810"/>
        <v>3.3799355329571554</v>
      </c>
      <c r="W338" s="180">
        <f t="shared" si="827"/>
        <v>3.3874756359638165</v>
      </c>
      <c r="X338" s="181"/>
      <c r="Y338" s="147"/>
      <c r="Z338" s="127"/>
    </row>
    <row r="339" spans="1:26" x14ac:dyDescent="0.25">
      <c r="A339" s="133" t="s">
        <v>8</v>
      </c>
      <c r="B339" s="158">
        <f t="shared" ref="B339:F339" si="840">+B178/B17</f>
        <v>3.9528914389249588</v>
      </c>
      <c r="C339" s="158">
        <f t="shared" si="840"/>
        <v>4.2227610733915295</v>
      </c>
      <c r="D339" s="158">
        <f t="shared" si="840"/>
        <v>4.117448364246898</v>
      </c>
      <c r="E339" s="158">
        <f t="shared" si="840"/>
        <v>3.4977542651209856</v>
      </c>
      <c r="F339" s="158">
        <f t="shared" si="840"/>
        <v>3.0237933682789881</v>
      </c>
      <c r="G339" s="158">
        <f t="shared" si="824"/>
        <v>3.1141459908354618</v>
      </c>
      <c r="H339" s="158">
        <f t="shared" si="838"/>
        <v>2.9409718195523604</v>
      </c>
      <c r="I339" s="158">
        <f t="shared" si="807"/>
        <v>3.2620560078733112</v>
      </c>
      <c r="J339" s="180">
        <f t="shared" si="825"/>
        <v>3.2973881892785992</v>
      </c>
      <c r="K339" s="181"/>
      <c r="L339" s="127"/>
      <c r="M339" s="2"/>
      <c r="N339" s="133" t="s">
        <v>8</v>
      </c>
      <c r="O339" s="158">
        <f t="shared" ref="O339:T340" si="841">+O178/O17</f>
        <v>3.722538117550946</v>
      </c>
      <c r="P339" s="158">
        <f t="shared" si="841"/>
        <v>3.9492254747341802</v>
      </c>
      <c r="Q339" s="158">
        <f t="shared" si="841"/>
        <v>4.1455222699496197</v>
      </c>
      <c r="R339" s="158">
        <f t="shared" si="841"/>
        <v>3.7925390184934371</v>
      </c>
      <c r="S339" s="158">
        <f t="shared" si="841"/>
        <v>3.1042108808479378</v>
      </c>
      <c r="T339" s="158">
        <f t="shared" si="841"/>
        <v>3.2803131600397619</v>
      </c>
      <c r="U339" s="158">
        <f t="shared" si="839"/>
        <v>3.2870430456327355</v>
      </c>
      <c r="V339" s="158">
        <f t="shared" si="810"/>
        <v>3.4100941914593821</v>
      </c>
      <c r="W339" s="180">
        <f t="shared" si="827"/>
        <v>3.3896149321123095</v>
      </c>
      <c r="X339" s="181"/>
      <c r="Y339" s="147"/>
      <c r="Z339" s="127"/>
    </row>
    <row r="340" spans="1:26" x14ac:dyDescent="0.25">
      <c r="A340" s="133" t="s">
        <v>9</v>
      </c>
      <c r="B340" s="158">
        <f t="shared" ref="B340:F341" si="842">+B179/B18</f>
        <v>3.4677647248799</v>
      </c>
      <c r="C340" s="158">
        <f t="shared" si="842"/>
        <v>4.2286024642975049</v>
      </c>
      <c r="D340" s="158">
        <f t="shared" si="842"/>
        <v>3.8211566979733074</v>
      </c>
      <c r="E340" s="158">
        <f t="shared" si="842"/>
        <v>3.5786638677928178</v>
      </c>
      <c r="F340" s="158">
        <f t="shared" si="842"/>
        <v>3.0895085883758289</v>
      </c>
      <c r="G340" s="158">
        <f t="shared" si="824"/>
        <v>3.0851762149437514</v>
      </c>
      <c r="H340" s="158">
        <f t="shared" si="838"/>
        <v>3.318479709888225</v>
      </c>
      <c r="I340" s="158">
        <f t="shared" si="807"/>
        <v>3.2489489543674783</v>
      </c>
      <c r="J340" s="180">
        <f t="shared" si="825"/>
        <v>3.1777767411484814</v>
      </c>
      <c r="K340" s="181"/>
      <c r="L340" s="127"/>
      <c r="M340" s="2"/>
      <c r="N340" s="133" t="s">
        <v>9</v>
      </c>
      <c r="O340" s="158">
        <f t="shared" ref="O340:S340" si="843">+O179/O18</f>
        <v>3.7159306664555176</v>
      </c>
      <c r="P340" s="158">
        <f t="shared" si="843"/>
        <v>4.0214582309830345</v>
      </c>
      <c r="Q340" s="158">
        <f t="shared" si="843"/>
        <v>4.1109937797367024</v>
      </c>
      <c r="R340" s="158">
        <f t="shared" si="843"/>
        <v>3.7731582399618944</v>
      </c>
      <c r="S340" s="158">
        <f t="shared" si="843"/>
        <v>3.0710545100367579</v>
      </c>
      <c r="T340" s="158">
        <f t="shared" si="841"/>
        <v>3.2786572806722418</v>
      </c>
      <c r="U340" s="158">
        <f t="shared" si="839"/>
        <v>3.3073993635710499</v>
      </c>
      <c r="V340" s="158">
        <f t="shared" si="810"/>
        <v>3.4036254194820001</v>
      </c>
      <c r="W340" s="180">
        <f t="shared" si="827"/>
        <v>3.3840818447103334</v>
      </c>
      <c r="X340" s="181"/>
      <c r="Y340" s="147"/>
      <c r="Z340" s="127"/>
    </row>
    <row r="341" spans="1:26" ht="25.5" x14ac:dyDescent="0.25">
      <c r="A341" s="134" t="s">
        <v>13</v>
      </c>
      <c r="B341" s="182">
        <f t="shared" si="842"/>
        <v>3.7159306664555176</v>
      </c>
      <c r="C341" s="182">
        <f t="shared" si="842"/>
        <v>4.0214582309830345</v>
      </c>
      <c r="D341" s="182">
        <f t="shared" si="842"/>
        <v>4.1109937797367024</v>
      </c>
      <c r="E341" s="182">
        <f t="shared" si="842"/>
        <v>3.7731582399618944</v>
      </c>
      <c r="F341" s="182">
        <f t="shared" si="842"/>
        <v>3.0710545100367579</v>
      </c>
      <c r="G341" s="182">
        <f t="shared" ref="G341:H341" si="844">+G180/G19</f>
        <v>3.2786572806722418</v>
      </c>
      <c r="H341" s="182">
        <f t="shared" si="844"/>
        <v>3.3073993635710499</v>
      </c>
      <c r="I341" s="182">
        <f t="shared" ref="I341" si="845">+I180/I19</f>
        <v>3.4036254194820001</v>
      </c>
      <c r="J341" s="183">
        <f t="shared" ref="J341" si="846">+J180/J19</f>
        <v>3.3840818447103334</v>
      </c>
      <c r="K341" s="183"/>
      <c r="L341" s="137"/>
      <c r="M341" s="3"/>
      <c r="N341" s="134" t="s">
        <v>14</v>
      </c>
      <c r="O341" s="182">
        <f t="shared" ref="O341:U341" si="847">+O180/O19</f>
        <v>3.6983929355879339</v>
      </c>
      <c r="P341" s="182">
        <f t="shared" si="847"/>
        <v>3.8505199640776109</v>
      </c>
      <c r="Q341" s="182">
        <f t="shared" si="847"/>
        <v>4.1346094862487028</v>
      </c>
      <c r="R341" s="182">
        <f t="shared" si="847"/>
        <v>3.9338129814251559</v>
      </c>
      <c r="S341" s="182">
        <f t="shared" si="847"/>
        <v>3.3917279854049975</v>
      </c>
      <c r="T341" s="182">
        <f t="shared" si="847"/>
        <v>3.146229882058956</v>
      </c>
      <c r="U341" s="182">
        <f t="shared" si="847"/>
        <v>3.30359828104688</v>
      </c>
      <c r="V341" s="182">
        <f t="shared" ref="V341:W341" si="848">+V180/V19</f>
        <v>3.338714398819342</v>
      </c>
      <c r="W341" s="183">
        <f t="shared" si="848"/>
        <v>3.3928096602528104</v>
      </c>
      <c r="X341" s="183">
        <f t="shared" ref="X341" si="849">+X180/X19</f>
        <v>3.3965642704612771</v>
      </c>
      <c r="Y341" s="149">
        <f>+X341/W341-1</f>
        <v>1.1066374434298698E-3</v>
      </c>
      <c r="Z341" s="156">
        <f>+POWER(X341/S341,0.2)-1</f>
        <v>2.8501866893004824E-4</v>
      </c>
    </row>
    <row r="342" spans="1:26" ht="25.5" x14ac:dyDescent="0.25">
      <c r="A342" s="135" t="s">
        <v>15</v>
      </c>
      <c r="B342" s="138">
        <f>+B341/B$485</f>
        <v>1.0724071195659</v>
      </c>
      <c r="C342" s="138">
        <f t="shared" ref="C342:F342" si="850">+C341/C$485</f>
        <v>1.0661159269849725</v>
      </c>
      <c r="D342" s="138">
        <f t="shared" si="850"/>
        <v>1.0806023430637828</v>
      </c>
      <c r="E342" s="138">
        <f t="shared" si="850"/>
        <v>1.1095911213564091</v>
      </c>
      <c r="F342" s="138">
        <f t="shared" si="850"/>
        <v>1.1169008813297878</v>
      </c>
      <c r="G342" s="138">
        <f t="shared" ref="G342:H342" si="851">+G341/G$485</f>
        <v>1.0718926750253246</v>
      </c>
      <c r="H342" s="138">
        <f t="shared" si="851"/>
        <v>1.0181334590181235</v>
      </c>
      <c r="I342" s="138">
        <f t="shared" ref="I342" si="852">+I341/I$485</f>
        <v>0.96293194133647164</v>
      </c>
      <c r="J342" s="139">
        <f t="shared" ref="J342" si="853">+J341/J$485</f>
        <v>0.95311783775121861</v>
      </c>
      <c r="K342" s="139"/>
      <c r="L342" s="140"/>
      <c r="M342" s="3"/>
      <c r="N342" s="135" t="s">
        <v>15</v>
      </c>
      <c r="O342" s="138">
        <f t="shared" ref="O342:T342" si="854">+O341/O$485</f>
        <v>1.0848220551101444</v>
      </c>
      <c r="P342" s="138">
        <f t="shared" si="854"/>
        <v>1.0649047598204933</v>
      </c>
      <c r="Q342" s="138">
        <f t="shared" si="854"/>
        <v>1.0713883130458528</v>
      </c>
      <c r="R342" s="138">
        <f t="shared" si="854"/>
        <v>1.0957976024862808</v>
      </c>
      <c r="S342" s="138">
        <f t="shared" si="854"/>
        <v>1.1298430718932959</v>
      </c>
      <c r="T342" s="138">
        <f t="shared" si="854"/>
        <v>1.0858211567068288</v>
      </c>
      <c r="U342" s="138">
        <f t="shared" ref="U342:V342" si="855">+U341/U$485</f>
        <v>1.0499121516100167</v>
      </c>
      <c r="V342" s="138">
        <f t="shared" si="855"/>
        <v>0.98063933804590253</v>
      </c>
      <c r="W342" s="139">
        <f t="shared" ref="W342:X342" si="856">+W341/W$485</f>
        <v>0.95722925075967136</v>
      </c>
      <c r="X342" s="139">
        <f t="shared" si="856"/>
        <v>0.95081191748101224</v>
      </c>
      <c r="Y342" s="148"/>
      <c r="Z342" s="140"/>
    </row>
    <row r="343" spans="1:26" ht="26.25" thickBot="1" x14ac:dyDescent="0.3">
      <c r="A343" s="136" t="s">
        <v>12</v>
      </c>
      <c r="B343" s="141"/>
      <c r="C343" s="142">
        <f>+C341/B341-1</f>
        <v>8.2221007858294559E-2</v>
      </c>
      <c r="D343" s="142">
        <f t="shared" ref="D343" si="857">+D341/C341-1</f>
        <v>2.2264448269995185E-2</v>
      </c>
      <c r="E343" s="142">
        <f t="shared" ref="E343" si="858">+E341/D341-1</f>
        <v>-8.217855775895766E-2</v>
      </c>
      <c r="F343" s="142">
        <f t="shared" ref="F343:J343" si="859">+F341/E341-1</f>
        <v>-0.18607852766128019</v>
      </c>
      <c r="G343" s="142">
        <f t="shared" si="859"/>
        <v>6.7599832551653138E-2</v>
      </c>
      <c r="H343" s="142">
        <f t="shared" si="859"/>
        <v>8.7664188228038231E-3</v>
      </c>
      <c r="I343" s="142">
        <f t="shared" si="859"/>
        <v>2.9094175009773737E-2</v>
      </c>
      <c r="J343" s="143">
        <f t="shared" si="859"/>
        <v>-5.7419875465147818E-3</v>
      </c>
      <c r="K343" s="143"/>
      <c r="L343" s="145"/>
      <c r="M343" s="2"/>
      <c r="N343" s="136" t="s">
        <v>12</v>
      </c>
      <c r="O343" s="141"/>
      <c r="P343" s="142">
        <f>+P341/O341-1</f>
        <v>4.1133279005004741E-2</v>
      </c>
      <c r="Q343" s="142">
        <f t="shared" ref="Q343" si="860">+Q341/P341-1</f>
        <v>7.3779521940264825E-2</v>
      </c>
      <c r="R343" s="142">
        <f t="shared" ref="R343" si="861">+R341/Q341-1</f>
        <v>-4.8564805332009242E-2</v>
      </c>
      <c r="S343" s="142">
        <f t="shared" ref="S343" si="862">+S341/R341-1</f>
        <v>-0.13780141521211053</v>
      </c>
      <c r="T343" s="142">
        <f t="shared" ref="T343:X343" si="863">+T341/S341-1</f>
        <v>-7.2381424572503628E-2</v>
      </c>
      <c r="U343" s="142">
        <f t="shared" si="863"/>
        <v>5.0018086690136965E-2</v>
      </c>
      <c r="V343" s="142">
        <f t="shared" si="863"/>
        <v>1.0629657356927114E-2</v>
      </c>
      <c r="W343" s="143">
        <f t="shared" si="863"/>
        <v>1.6202422541022887E-2</v>
      </c>
      <c r="X343" s="143">
        <f t="shared" si="863"/>
        <v>1.1066374434298698E-3</v>
      </c>
      <c r="Y343" s="144"/>
      <c r="Z343" s="145"/>
    </row>
    <row r="344" spans="1:26" ht="15.75" thickBo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6" ht="15.75" thickBot="1" x14ac:dyDescent="0.3">
      <c r="A345" s="341" t="s">
        <v>84</v>
      </c>
      <c r="B345" s="342"/>
      <c r="C345" s="342"/>
      <c r="D345" s="342"/>
      <c r="E345" s="342"/>
      <c r="F345" s="342"/>
      <c r="G345" s="342"/>
      <c r="H345" s="342"/>
      <c r="I345" s="342"/>
      <c r="J345" s="342"/>
      <c r="K345" s="342"/>
      <c r="L345" s="343"/>
      <c r="M345" s="2"/>
      <c r="N345" s="341" t="s">
        <v>85</v>
      </c>
      <c r="O345" s="342"/>
      <c r="P345" s="342"/>
      <c r="Q345" s="342"/>
      <c r="R345" s="342"/>
      <c r="S345" s="342"/>
      <c r="T345" s="342"/>
      <c r="U345" s="342"/>
      <c r="V345" s="342"/>
      <c r="W345" s="342"/>
      <c r="X345" s="342"/>
      <c r="Y345" s="342"/>
      <c r="Z345" s="343"/>
    </row>
    <row r="346" spans="1:26" ht="38.25" x14ac:dyDescent="0.25">
      <c r="A346" s="128"/>
      <c r="B346" s="129">
        <v>2016</v>
      </c>
      <c r="C346" s="129">
        <f>+B346+1</f>
        <v>2017</v>
      </c>
      <c r="D346" s="129">
        <f t="shared" ref="D346" si="864">+C346+1</f>
        <v>2018</v>
      </c>
      <c r="E346" s="129">
        <f t="shared" ref="E346" si="865">+D346+1</f>
        <v>2019</v>
      </c>
      <c r="F346" s="129">
        <f t="shared" ref="F346" si="866">+E346+1</f>
        <v>2020</v>
      </c>
      <c r="G346" s="129">
        <f t="shared" ref="G346" si="867">+F346+1</f>
        <v>2021</v>
      </c>
      <c r="H346" s="129">
        <v>2022</v>
      </c>
      <c r="I346" s="129">
        <v>2023</v>
      </c>
      <c r="J346" s="130">
        <v>2024</v>
      </c>
      <c r="K346" s="131">
        <v>2025</v>
      </c>
      <c r="L346" s="132" t="s">
        <v>16</v>
      </c>
      <c r="M346" s="2"/>
      <c r="N346" s="128"/>
      <c r="O346" s="129">
        <v>2016</v>
      </c>
      <c r="P346" s="129">
        <f>+O346+1</f>
        <v>2017</v>
      </c>
      <c r="Q346" s="129">
        <f t="shared" ref="Q346" si="868">+P346+1</f>
        <v>2018</v>
      </c>
      <c r="R346" s="129">
        <f t="shared" ref="R346" si="869">+Q346+1</f>
        <v>2019</v>
      </c>
      <c r="S346" s="129">
        <f t="shared" ref="S346" si="870">+R346+1</f>
        <v>2020</v>
      </c>
      <c r="T346" s="129">
        <f t="shared" ref="T346" si="871">+S346+1</f>
        <v>2021</v>
      </c>
      <c r="U346" s="129">
        <v>2022</v>
      </c>
      <c r="V346" s="129">
        <v>2023</v>
      </c>
      <c r="W346" s="130">
        <v>2024</v>
      </c>
      <c r="X346" s="131">
        <v>2025</v>
      </c>
      <c r="Y346" s="146" t="s">
        <v>16</v>
      </c>
      <c r="Z346" s="132" t="s">
        <v>21</v>
      </c>
    </row>
    <row r="347" spans="1:26" x14ac:dyDescent="0.25">
      <c r="A347" s="133" t="s">
        <v>10</v>
      </c>
      <c r="B347" s="158">
        <f>+B186/B25</f>
        <v>2.3340690688930579</v>
      </c>
      <c r="C347" s="158">
        <f t="shared" ref="C347:H349" si="872">+C186/C25</f>
        <v>4.1123483047666705</v>
      </c>
      <c r="D347" s="158">
        <f t="shared" si="872"/>
        <v>4.3056950776601495</v>
      </c>
      <c r="E347" s="158">
        <f t="shared" si="872"/>
        <v>4.1935256861365229</v>
      </c>
      <c r="F347" s="158">
        <f t="shared" si="872"/>
        <v>3.2186588921282793</v>
      </c>
      <c r="G347" s="158">
        <f t="shared" si="872"/>
        <v>2.8958965260687917</v>
      </c>
      <c r="H347" s="158">
        <f t="shared" si="872"/>
        <v>3.3800543039553825</v>
      </c>
      <c r="I347" s="158">
        <f t="shared" ref="I347:J347" si="873">+I186/I25</f>
        <v>3.7967192023158574</v>
      </c>
      <c r="J347" s="180">
        <f t="shared" si="873"/>
        <v>3.6680386713889153</v>
      </c>
      <c r="K347" s="181">
        <f t="shared" ref="K347" si="874">+K186/K25</f>
        <v>4.1397606683224204</v>
      </c>
      <c r="L347" s="127">
        <f>+K347/J347-1</f>
        <v>0.12860333251472666</v>
      </c>
      <c r="M347" s="2"/>
      <c r="N347" s="133" t="s">
        <v>10</v>
      </c>
      <c r="O347" s="158">
        <f>+O186/O25</f>
        <v>2.9851514008944529</v>
      </c>
      <c r="P347" s="158">
        <f t="shared" ref="P347:W358" si="875">+P186/P25</f>
        <v>3.9582056381763828</v>
      </c>
      <c r="Q347" s="158">
        <f t="shared" si="875"/>
        <v>4.1457894708208904</v>
      </c>
      <c r="R347" s="158">
        <f t="shared" si="875"/>
        <v>4.1228277064146308</v>
      </c>
      <c r="S347" s="158">
        <f t="shared" si="875"/>
        <v>3.7627043621856893</v>
      </c>
      <c r="T347" s="158">
        <f t="shared" si="875"/>
        <v>3.0108190578856546</v>
      </c>
      <c r="U347" s="158">
        <f t="shared" si="875"/>
        <v>3.281478645567466</v>
      </c>
      <c r="V347" s="158">
        <f t="shared" si="875"/>
        <v>3.7842568467217328</v>
      </c>
      <c r="W347" s="180">
        <f t="shared" si="875"/>
        <v>3.7841983366026852</v>
      </c>
      <c r="X347" s="181">
        <f t="shared" ref="X347" si="876">+X186/X25</f>
        <v>3.8963609345853487</v>
      </c>
      <c r="Y347" s="147">
        <f t="shared" ref="Y347:Y350" si="877">+X347/W347-1</f>
        <v>2.9639724984224625E-2</v>
      </c>
      <c r="Z347" s="127">
        <f t="shared" ref="Z347:Z350" si="878">+POWER(X347/S347,0.2)-1</f>
        <v>7.0054400348178447E-3</v>
      </c>
    </row>
    <row r="348" spans="1:26" x14ac:dyDescent="0.25">
      <c r="A348" s="133" t="s">
        <v>11</v>
      </c>
      <c r="B348" s="158">
        <f t="shared" ref="B348:G348" si="879">+B187/B26</f>
        <v>4.019343679364904</v>
      </c>
      <c r="C348" s="158">
        <f t="shared" si="879"/>
        <v>4.5442397632910181</v>
      </c>
      <c r="D348" s="158">
        <f t="shared" si="879"/>
        <v>4.3771339381523759</v>
      </c>
      <c r="E348" s="158">
        <f t="shared" si="879"/>
        <v>4.0413934077165496</v>
      </c>
      <c r="F348" s="158">
        <f t="shared" si="879"/>
        <v>2.9812136126282938</v>
      </c>
      <c r="G348" s="158">
        <f t="shared" si="879"/>
        <v>2.8506476341527889</v>
      </c>
      <c r="H348" s="158">
        <f t="shared" si="872"/>
        <v>3.8844534765568302</v>
      </c>
      <c r="I348" s="158">
        <f t="shared" ref="I348:J358" si="880">+I187/I26</f>
        <v>3.8150384647199931</v>
      </c>
      <c r="J348" s="180">
        <f t="shared" si="880"/>
        <v>3.8502292409577175</v>
      </c>
      <c r="K348" s="181">
        <f t="shared" ref="K348:K350" si="881">+K187/K26</f>
        <v>4.2934733411786006</v>
      </c>
      <c r="L348" s="127">
        <f>+K348/J348-1</f>
        <v>0.11512148302905456</v>
      </c>
      <c r="M348" s="2"/>
      <c r="N348" s="133" t="s">
        <v>11</v>
      </c>
      <c r="O348" s="158">
        <f t="shared" ref="O348:U348" si="882">+O187/O26</f>
        <v>3.0189016852290713</v>
      </c>
      <c r="P348" s="158">
        <f t="shared" si="882"/>
        <v>3.9862392742942281</v>
      </c>
      <c r="Q348" s="158">
        <f t="shared" si="882"/>
        <v>4.1359682330448244</v>
      </c>
      <c r="R348" s="158">
        <f t="shared" si="882"/>
        <v>4.1025056038145866</v>
      </c>
      <c r="S348" s="158">
        <f t="shared" si="882"/>
        <v>3.6727595934613744</v>
      </c>
      <c r="T348" s="158">
        <f t="shared" si="882"/>
        <v>2.9999009947871609</v>
      </c>
      <c r="U348" s="158">
        <f t="shared" si="882"/>
        <v>3.3530483641598132</v>
      </c>
      <c r="V348" s="158">
        <f t="shared" si="875"/>
        <v>3.7794606488923095</v>
      </c>
      <c r="W348" s="180">
        <f t="shared" si="875"/>
        <v>3.7859041811522807</v>
      </c>
      <c r="X348" s="181">
        <f t="shared" ref="X348:X350" si="883">+X187/X26</f>
        <v>3.9267271940116819</v>
      </c>
      <c r="Y348" s="147">
        <f t="shared" si="877"/>
        <v>3.7196665874554835E-2</v>
      </c>
      <c r="Z348" s="127">
        <f t="shared" si="878"/>
        <v>1.3462411399187912E-2</v>
      </c>
    </row>
    <row r="349" spans="1:26" x14ac:dyDescent="0.25">
      <c r="A349" s="133" t="s">
        <v>0</v>
      </c>
      <c r="B349" s="158">
        <f t="shared" ref="B349:G349" si="884">+B188/B27</f>
        <v>3.9292064546189733</v>
      </c>
      <c r="C349" s="158">
        <f t="shared" si="884"/>
        <v>3.9620586886749201</v>
      </c>
      <c r="D349" s="158">
        <f t="shared" si="884"/>
        <v>4.4317532838378071</v>
      </c>
      <c r="E349" s="158">
        <f t="shared" si="884"/>
        <v>4.1364914373349242</v>
      </c>
      <c r="F349" s="158">
        <f t="shared" si="884"/>
        <v>3.1416803953871502</v>
      </c>
      <c r="G349" s="158">
        <f t="shared" si="884"/>
        <v>2.8968819246597022</v>
      </c>
      <c r="H349" s="158">
        <f t="shared" si="872"/>
        <v>3.9328353481193092</v>
      </c>
      <c r="I349" s="158">
        <f t="shared" si="880"/>
        <v>3.7356060606060604</v>
      </c>
      <c r="J349" s="180">
        <f t="shared" si="880"/>
        <v>4.4057609435246086</v>
      </c>
      <c r="K349" s="181">
        <f t="shared" si="881"/>
        <v>4.3941829314963643</v>
      </c>
      <c r="L349" s="127">
        <f>+K349/J349-1</f>
        <v>-2.6279256130001816E-3</v>
      </c>
      <c r="M349" s="2"/>
      <c r="N349" s="133" t="s">
        <v>0</v>
      </c>
      <c r="O349" s="158">
        <f t="shared" ref="O349:U349" si="885">+O188/O27</f>
        <v>3.1999076921801373</v>
      </c>
      <c r="P349" s="158">
        <f t="shared" si="885"/>
        <v>3.9884309250316319</v>
      </c>
      <c r="Q349" s="158">
        <f t="shared" si="885"/>
        <v>4.173299849772417</v>
      </c>
      <c r="R349" s="158">
        <f t="shared" si="885"/>
        <v>4.0817015336914428</v>
      </c>
      <c r="S349" s="158">
        <f t="shared" si="885"/>
        <v>3.5922009253139464</v>
      </c>
      <c r="T349" s="158">
        <f t="shared" si="885"/>
        <v>2.9782389826755731</v>
      </c>
      <c r="U349" s="158">
        <f t="shared" si="885"/>
        <v>3.450309254020663</v>
      </c>
      <c r="V349" s="158">
        <f t="shared" si="875"/>
        <v>3.7637293784254449</v>
      </c>
      <c r="W349" s="180">
        <f t="shared" si="875"/>
        <v>3.8249514284804285</v>
      </c>
      <c r="X349" s="181">
        <f t="shared" si="883"/>
        <v>3.9382364445313649</v>
      </c>
      <c r="Y349" s="147">
        <f t="shared" si="877"/>
        <v>2.9617373754715182E-2</v>
      </c>
      <c r="Z349" s="127">
        <f t="shared" si="878"/>
        <v>1.8563790857185403E-2</v>
      </c>
    </row>
    <row r="350" spans="1:26" x14ac:dyDescent="0.25">
      <c r="A350" s="133" t="s">
        <v>1</v>
      </c>
      <c r="B350" s="158">
        <f t="shared" ref="B350:H350" si="886">+B189/B28</f>
        <v>4.0955677671527262</v>
      </c>
      <c r="C350" s="158">
        <f t="shared" si="886"/>
        <v>4.2326889279437605</v>
      </c>
      <c r="D350" s="158">
        <f t="shared" si="886"/>
        <v>4.1713292000604874</v>
      </c>
      <c r="E350" s="158">
        <f t="shared" si="886"/>
        <v>4.0441074161680808</v>
      </c>
      <c r="F350" s="158">
        <f t="shared" si="886"/>
        <v>3.5062770803244083</v>
      </c>
      <c r="G350" s="158">
        <f t="shared" si="886"/>
        <v>3.3608689001070826</v>
      </c>
      <c r="H350" s="158">
        <f t="shared" si="886"/>
        <v>3.7268633556121262</v>
      </c>
      <c r="I350" s="158">
        <f t="shared" si="880"/>
        <v>3.5949177877428999</v>
      </c>
      <c r="J350" s="180">
        <f t="shared" si="880"/>
        <v>3.7706826817011887</v>
      </c>
      <c r="K350" s="181">
        <f t="shared" si="881"/>
        <v>3.6684491978609621</v>
      </c>
      <c r="L350" s="127">
        <f>+K350/J350-1</f>
        <v>-2.7112725325935561E-2</v>
      </c>
      <c r="M350" s="2"/>
      <c r="N350" s="133" t="s">
        <v>1</v>
      </c>
      <c r="O350" s="158">
        <f t="shared" ref="O350:U350" si="887">+O189/O28</f>
        <v>3.4245524474526299</v>
      </c>
      <c r="P350" s="158">
        <f t="shared" si="887"/>
        <v>3.9968075030720693</v>
      </c>
      <c r="Q350" s="158">
        <f t="shared" si="887"/>
        <v>4.1683906717700978</v>
      </c>
      <c r="R350" s="158">
        <f t="shared" si="887"/>
        <v>4.0718933818305816</v>
      </c>
      <c r="S350" s="158">
        <f t="shared" si="887"/>
        <v>3.5501464128843336</v>
      </c>
      <c r="T350" s="158">
        <f t="shared" si="887"/>
        <v>2.9699313641682785</v>
      </c>
      <c r="U350" s="158">
        <f t="shared" si="887"/>
        <v>3.4827550349301877</v>
      </c>
      <c r="V350" s="158">
        <f t="shared" si="875"/>
        <v>3.7571477540101594</v>
      </c>
      <c r="W350" s="180">
        <f t="shared" si="875"/>
        <v>3.8366375006976279</v>
      </c>
      <c r="X350" s="181">
        <f t="shared" si="883"/>
        <v>3.931730417588684</v>
      </c>
      <c r="Y350" s="147">
        <f t="shared" si="877"/>
        <v>2.478548387064583E-2</v>
      </c>
      <c r="Z350" s="127">
        <f t="shared" si="878"/>
        <v>2.0628035215976004E-2</v>
      </c>
    </row>
    <row r="351" spans="1:26" x14ac:dyDescent="0.25">
      <c r="A351" s="133" t="s">
        <v>2</v>
      </c>
      <c r="B351" s="158">
        <f t="shared" ref="B351:H351" si="888">+B190/B29</f>
        <v>3.9001109199124873</v>
      </c>
      <c r="C351" s="158">
        <f t="shared" si="888"/>
        <v>4.059988959087284</v>
      </c>
      <c r="D351" s="158">
        <f t="shared" si="888"/>
        <v>4.2563525022876041</v>
      </c>
      <c r="E351" s="158">
        <f t="shared" si="888"/>
        <v>4.1513184046641047</v>
      </c>
      <c r="F351" s="158">
        <f t="shared" si="888"/>
        <v>2.993429365681072</v>
      </c>
      <c r="G351" s="158">
        <f t="shared" si="888"/>
        <v>2.1455693081512899</v>
      </c>
      <c r="H351" s="158">
        <f t="shared" si="888"/>
        <v>3.8751807685377271</v>
      </c>
      <c r="I351" s="158">
        <f t="shared" si="880"/>
        <v>3.7106789491641075</v>
      </c>
      <c r="J351" s="180">
        <f t="shared" ref="J351" si="889">+J190/J29</f>
        <v>3.4665179954159697</v>
      </c>
      <c r="K351" s="181"/>
      <c r="L351" s="127"/>
      <c r="M351" s="2"/>
      <c r="N351" s="133" t="s">
        <v>2</v>
      </c>
      <c r="O351" s="158">
        <f t="shared" ref="O351:U351" si="890">+O190/O29</f>
        <v>3.4549977523205384</v>
      </c>
      <c r="P351" s="158">
        <f t="shared" si="890"/>
        <v>4.0112742766135714</v>
      </c>
      <c r="Q351" s="158">
        <f t="shared" si="890"/>
        <v>4.1856007666813078</v>
      </c>
      <c r="R351" s="158">
        <f t="shared" si="890"/>
        <v>4.0638536094366726</v>
      </c>
      <c r="S351" s="158">
        <f t="shared" si="890"/>
        <v>3.4569785491785341</v>
      </c>
      <c r="T351" s="158">
        <f t="shared" si="890"/>
        <v>2.9003027302766946</v>
      </c>
      <c r="U351" s="158">
        <f t="shared" si="890"/>
        <v>3.6374761348095936</v>
      </c>
      <c r="V351" s="158">
        <f t="shared" si="875"/>
        <v>3.7432280491780272</v>
      </c>
      <c r="W351" s="180">
        <f t="shared" ref="W351:W358" si="891">+W190/W29</f>
        <v>3.8112676575585711</v>
      </c>
      <c r="X351" s="181"/>
      <c r="Y351" s="147"/>
      <c r="Z351" s="127"/>
    </row>
    <row r="352" spans="1:26" x14ac:dyDescent="0.25">
      <c r="A352" s="133" t="s">
        <v>3</v>
      </c>
      <c r="B352" s="158">
        <f t="shared" ref="B352:H359" si="892">+B191/B30</f>
        <v>3.9471856970957218</v>
      </c>
      <c r="C352" s="158">
        <f t="shared" si="892"/>
        <v>3.9277978339350179</v>
      </c>
      <c r="D352" s="158">
        <f t="shared" si="892"/>
        <v>3.9964724039097521</v>
      </c>
      <c r="E352" s="158">
        <f t="shared" si="892"/>
        <v>4.043112959348214</v>
      </c>
      <c r="F352" s="158">
        <f t="shared" si="892"/>
        <v>2.8141172082614574</v>
      </c>
      <c r="G352" s="158">
        <f t="shared" si="892"/>
        <v>3.5556083650190113</v>
      </c>
      <c r="H352" s="158">
        <f t="shared" si="892"/>
        <v>3.7773611945341696</v>
      </c>
      <c r="I352" s="158">
        <f t="shared" si="880"/>
        <v>3.6390112762303044</v>
      </c>
      <c r="J352" s="180">
        <f t="shared" ref="J352:J358" si="893">+J191/J30</f>
        <v>3.7875265339128679</v>
      </c>
      <c r="K352" s="181"/>
      <c r="L352" s="127"/>
      <c r="M352" s="2"/>
      <c r="N352" s="133" t="s">
        <v>3</v>
      </c>
      <c r="O352" s="158">
        <f t="shared" ref="O352:U352" si="894">+O191/O30</f>
        <v>3.458175824203392</v>
      </c>
      <c r="P352" s="158">
        <f t="shared" si="894"/>
        <v>4.0080978798234606</v>
      </c>
      <c r="Q352" s="158">
        <f t="shared" si="894"/>
        <v>4.1977027904717881</v>
      </c>
      <c r="R352" s="158">
        <f t="shared" si="894"/>
        <v>4.0676958941366026</v>
      </c>
      <c r="S352" s="158">
        <f t="shared" si="894"/>
        <v>3.3543443761158498</v>
      </c>
      <c r="T352" s="158">
        <f t="shared" si="894"/>
        <v>2.9641178007052362</v>
      </c>
      <c r="U352" s="158">
        <f t="shared" si="894"/>
        <v>3.6583948766792123</v>
      </c>
      <c r="V352" s="158">
        <f t="shared" si="875"/>
        <v>3.7321537506073326</v>
      </c>
      <c r="W352" s="180">
        <f t="shared" si="891"/>
        <v>3.8242773985720655</v>
      </c>
      <c r="X352" s="181"/>
      <c r="Y352" s="147"/>
      <c r="Z352" s="127"/>
    </row>
    <row r="353" spans="1:26" x14ac:dyDescent="0.25">
      <c r="A353" s="133" t="s">
        <v>4</v>
      </c>
      <c r="B353" s="158">
        <f t="shared" ref="B353:F353" si="895">+B192/B31</f>
        <v>3.8533552324668316</v>
      </c>
      <c r="C353" s="158">
        <f t="shared" si="895"/>
        <v>4.0074600769320439</v>
      </c>
      <c r="D353" s="158">
        <f t="shared" si="895"/>
        <v>4.0120915203002037</v>
      </c>
      <c r="E353" s="158">
        <f t="shared" si="895"/>
        <v>3.4057226705796033</v>
      </c>
      <c r="F353" s="158">
        <f t="shared" si="895"/>
        <v>3.2448566250932735</v>
      </c>
      <c r="G353" s="158">
        <f t="shared" si="892"/>
        <v>3.6448274154409948</v>
      </c>
      <c r="H353" s="158">
        <f t="shared" ref="H353" si="896">+H192/H31</f>
        <v>3.4064861996339428</v>
      </c>
      <c r="I353" s="158">
        <f t="shared" si="880"/>
        <v>3.7324376986975696</v>
      </c>
      <c r="J353" s="180">
        <f t="shared" si="893"/>
        <v>3.8914626075446725</v>
      </c>
      <c r="K353" s="181"/>
      <c r="L353" s="127"/>
      <c r="M353" s="2"/>
      <c r="N353" s="133" t="s">
        <v>4</v>
      </c>
      <c r="O353" s="158">
        <f t="shared" ref="O353:U353" si="897">+O192/O31</f>
        <v>3.4464660008012977</v>
      </c>
      <c r="P353" s="158">
        <f t="shared" si="897"/>
        <v>4.0180489501310239</v>
      </c>
      <c r="Q353" s="158">
        <f t="shared" si="897"/>
        <v>4.1959845488400074</v>
      </c>
      <c r="R353" s="158">
        <f t="shared" si="897"/>
        <v>3.9969706596473706</v>
      </c>
      <c r="S353" s="158">
        <f t="shared" si="897"/>
        <v>3.3388178458368549</v>
      </c>
      <c r="T353" s="158">
        <f t="shared" si="897"/>
        <v>2.9985189994116577</v>
      </c>
      <c r="U353" s="158">
        <f t="shared" si="897"/>
        <v>3.6366381411359905</v>
      </c>
      <c r="V353" s="158">
        <f t="shared" si="875"/>
        <v>3.7666565060490891</v>
      </c>
      <c r="W353" s="180">
        <f t="shared" si="891"/>
        <v>3.8437939168841591</v>
      </c>
      <c r="X353" s="181"/>
      <c r="Y353" s="147"/>
      <c r="Z353" s="127"/>
    </row>
    <row r="354" spans="1:26" x14ac:dyDescent="0.25">
      <c r="A354" s="133" t="s">
        <v>5</v>
      </c>
      <c r="B354" s="158">
        <f t="shared" ref="B354:F354" si="898">+B193/B32</f>
        <v>3.8411643376455635</v>
      </c>
      <c r="C354" s="158">
        <f t="shared" si="898"/>
        <v>4.0526669224865692</v>
      </c>
      <c r="D354" s="158">
        <f t="shared" si="898"/>
        <v>4.2115582569481891</v>
      </c>
      <c r="E354" s="158">
        <f t="shared" si="898"/>
        <v>3.9878739346794032</v>
      </c>
      <c r="F354" s="158">
        <f t="shared" si="898"/>
        <v>2.7341717259323501</v>
      </c>
      <c r="G354" s="158">
        <f t="shared" si="892"/>
        <v>3.5892696122633003</v>
      </c>
      <c r="H354" s="158">
        <f t="shared" ref="H354" si="899">+H193/H32</f>
        <v>3.8087482609854715</v>
      </c>
      <c r="I354" s="158">
        <f t="shared" si="880"/>
        <v>3.9322124366159596</v>
      </c>
      <c r="J354" s="180">
        <f t="shared" si="893"/>
        <v>3.854166666666667</v>
      </c>
      <c r="K354" s="181"/>
      <c r="L354" s="127"/>
      <c r="M354" s="2"/>
      <c r="N354" s="133" t="s">
        <v>5</v>
      </c>
      <c r="O354" s="158">
        <f t="shared" ref="O354:U354" si="900">+O193/O32</f>
        <v>3.4398843150274248</v>
      </c>
      <c r="P354" s="158">
        <f t="shared" si="900"/>
        <v>4.0445908727475492</v>
      </c>
      <c r="Q354" s="158">
        <f t="shared" si="900"/>
        <v>4.2151491434037753</v>
      </c>
      <c r="R354" s="158">
        <f t="shared" si="900"/>
        <v>3.9708003091867692</v>
      </c>
      <c r="S354" s="158">
        <f t="shared" si="900"/>
        <v>3.2157696536826017</v>
      </c>
      <c r="T354" s="158">
        <f t="shared" si="900"/>
        <v>3.0766975465743664</v>
      </c>
      <c r="U354" s="158">
        <f t="shared" si="900"/>
        <v>3.6597303037369242</v>
      </c>
      <c r="V354" s="158">
        <f t="shared" si="875"/>
        <v>3.7781920852114177</v>
      </c>
      <c r="W354" s="180">
        <f t="shared" si="891"/>
        <v>3.8343318075035162</v>
      </c>
      <c r="X354" s="181"/>
      <c r="Y354" s="147"/>
      <c r="Z354" s="127"/>
    </row>
    <row r="355" spans="1:26" x14ac:dyDescent="0.25">
      <c r="A355" s="133" t="s">
        <v>6</v>
      </c>
      <c r="B355" s="158">
        <f t="shared" ref="B355:F355" si="901">+B194/B33</f>
        <v>3.893435774909622</v>
      </c>
      <c r="C355" s="158">
        <f t="shared" si="901"/>
        <v>4.2808679058590711</v>
      </c>
      <c r="D355" s="158">
        <f t="shared" si="901"/>
        <v>3.988826815642458</v>
      </c>
      <c r="E355" s="158">
        <f t="shared" si="901"/>
        <v>3.4149556048834628</v>
      </c>
      <c r="F355" s="158">
        <f t="shared" si="901"/>
        <v>3.2393359949569236</v>
      </c>
      <c r="G355" s="158">
        <f t="shared" si="892"/>
        <v>3.7112580297275759</v>
      </c>
      <c r="H355" s="158">
        <f t="shared" ref="H355" si="902">+H194/H33</f>
        <v>3.7324026142699429</v>
      </c>
      <c r="I355" s="158">
        <f t="shared" si="880"/>
        <v>3.9177718832891251</v>
      </c>
      <c r="J355" s="180">
        <f t="shared" si="893"/>
        <v>3.6939025175455544</v>
      </c>
      <c r="K355" s="181"/>
      <c r="L355" s="127"/>
      <c r="M355" s="2"/>
      <c r="N355" s="133" t="s">
        <v>6</v>
      </c>
      <c r="O355" s="158">
        <f t="shared" ref="O355:U355" si="903">+O194/O33</f>
        <v>3.4416745845115155</v>
      </c>
      <c r="P355" s="158">
        <f t="shared" si="903"/>
        <v>4.0773943553102967</v>
      </c>
      <c r="Q355" s="158">
        <f t="shared" si="903"/>
        <v>4.1909924937447887</v>
      </c>
      <c r="R355" s="158">
        <f t="shared" si="903"/>
        <v>3.9231150622066941</v>
      </c>
      <c r="S355" s="158">
        <f t="shared" si="903"/>
        <v>3.205017844430071</v>
      </c>
      <c r="T355" s="158">
        <f t="shared" si="903"/>
        <v>3.1164466675167724</v>
      </c>
      <c r="U355" s="158">
        <f t="shared" si="903"/>
        <v>3.6604475684890021</v>
      </c>
      <c r="V355" s="158">
        <f t="shared" si="875"/>
        <v>3.7941334254445946</v>
      </c>
      <c r="W355" s="180">
        <f t="shared" si="891"/>
        <v>3.8124984129402497</v>
      </c>
      <c r="X355" s="181"/>
      <c r="Y355" s="147"/>
      <c r="Z355" s="127"/>
    </row>
    <row r="356" spans="1:26" x14ac:dyDescent="0.25">
      <c r="A356" s="133" t="s">
        <v>7</v>
      </c>
      <c r="B356" s="158">
        <f t="shared" ref="B356:F356" si="904">+B195/B34</f>
        <v>3.8383197627442764</v>
      </c>
      <c r="C356" s="158">
        <f t="shared" si="904"/>
        <v>4.0623438280859574</v>
      </c>
      <c r="D356" s="158">
        <f t="shared" si="904"/>
        <v>3.9804958888393145</v>
      </c>
      <c r="E356" s="158">
        <f t="shared" si="904"/>
        <v>3.663033836015714</v>
      </c>
      <c r="F356" s="158">
        <f t="shared" si="904"/>
        <v>2.7539321584233467</v>
      </c>
      <c r="G356" s="158">
        <f t="shared" si="892"/>
        <v>3.537488823604547</v>
      </c>
      <c r="H356" s="158">
        <f t="shared" ref="H356" si="905">+H195/H34</f>
        <v>3.9295139918682405</v>
      </c>
      <c r="I356" s="158">
        <f t="shared" si="880"/>
        <v>4.1690682036503359</v>
      </c>
      <c r="J356" s="180">
        <f t="shared" si="893"/>
        <v>4.0709954350344075</v>
      </c>
      <c r="K356" s="181"/>
      <c r="L356" s="127"/>
      <c r="M356" s="2"/>
      <c r="N356" s="133" t="s">
        <v>7</v>
      </c>
      <c r="O356" s="158">
        <f t="shared" ref="O356:U356" si="906">+O195/O34</f>
        <v>3.4989698278240113</v>
      </c>
      <c r="P356" s="158">
        <f t="shared" si="906"/>
        <v>4.0979568101921604</v>
      </c>
      <c r="Q356" s="158">
        <f t="shared" si="906"/>
        <v>4.1837794553694216</v>
      </c>
      <c r="R356" s="158">
        <f t="shared" si="906"/>
        <v>3.8942764784179502</v>
      </c>
      <c r="S356" s="158">
        <f t="shared" si="906"/>
        <v>3.1289644431730981</v>
      </c>
      <c r="T356" s="158">
        <f t="shared" si="906"/>
        <v>3.1763844532246055</v>
      </c>
      <c r="U356" s="158">
        <f t="shared" si="906"/>
        <v>3.6915132452201052</v>
      </c>
      <c r="V356" s="158">
        <f t="shared" si="875"/>
        <v>3.8047607350748622</v>
      </c>
      <c r="W356" s="180">
        <f t="shared" si="891"/>
        <v>3.8106998444790037</v>
      </c>
      <c r="X356" s="181"/>
      <c r="Y356" s="147"/>
      <c r="Z356" s="127"/>
    </row>
    <row r="357" spans="1:26" x14ac:dyDescent="0.25">
      <c r="A357" s="133" t="s">
        <v>8</v>
      </c>
      <c r="B357" s="158">
        <f t="shared" ref="B357:F357" si="907">+B196/B35</f>
        <v>4.0105729389912845</v>
      </c>
      <c r="C357" s="158">
        <f t="shared" si="907"/>
        <v>4.1924372894047179</v>
      </c>
      <c r="D357" s="158">
        <f t="shared" si="907"/>
        <v>4.2579153042507381</v>
      </c>
      <c r="E357" s="158">
        <f t="shared" si="907"/>
        <v>3.9786459195497441</v>
      </c>
      <c r="F357" s="158">
        <f t="shared" si="907"/>
        <v>2.6615796884225826</v>
      </c>
      <c r="G357" s="158">
        <f t="shared" si="892"/>
        <v>3.3722576079263979</v>
      </c>
      <c r="H357" s="158">
        <f>+H196/H35</f>
        <v>3.8417205510261456</v>
      </c>
      <c r="I357" s="158">
        <f t="shared" si="880"/>
        <v>3.899647887323944</v>
      </c>
      <c r="J357" s="180">
        <f t="shared" si="893"/>
        <v>3.9335446077019114</v>
      </c>
      <c r="K357" s="181"/>
      <c r="L357" s="127"/>
      <c r="M357" s="2"/>
      <c r="N357" s="133" t="s">
        <v>8</v>
      </c>
      <c r="O357" s="158">
        <f t="shared" ref="O357:U357" si="908">+O196/O35</f>
        <v>3.5944966988932667</v>
      </c>
      <c r="P357" s="158">
        <f t="shared" si="908"/>
        <v>4.1111382225947111</v>
      </c>
      <c r="Q357" s="158">
        <f t="shared" si="908"/>
        <v>4.1885250202599114</v>
      </c>
      <c r="R357" s="158">
        <f t="shared" si="908"/>
        <v>3.8738228667167371</v>
      </c>
      <c r="S357" s="158">
        <f t="shared" si="908"/>
        <v>3.0396569551730428</v>
      </c>
      <c r="T357" s="158">
        <f t="shared" si="908"/>
        <v>3.2409885227378923</v>
      </c>
      <c r="U357" s="158">
        <f t="shared" si="908"/>
        <v>3.731370048156831</v>
      </c>
      <c r="V357" s="158">
        <f t="shared" si="875"/>
        <v>3.8073579533828701</v>
      </c>
      <c r="W357" s="180">
        <f t="shared" si="891"/>
        <v>3.8129974710915313</v>
      </c>
      <c r="X357" s="181"/>
      <c r="Y357" s="147"/>
      <c r="Z357" s="127"/>
    </row>
    <row r="358" spans="1:26" x14ac:dyDescent="0.25">
      <c r="A358" s="133" t="s">
        <v>9</v>
      </c>
      <c r="B358" s="158">
        <f t="shared" ref="B358:F358" si="909">+B197/B36</f>
        <v>4.1620879120879115</v>
      </c>
      <c r="C358" s="158">
        <f t="shared" si="909"/>
        <v>4.4688275434243172</v>
      </c>
      <c r="D358" s="158">
        <f t="shared" si="909"/>
        <v>3.7323388080040161</v>
      </c>
      <c r="E358" s="158">
        <f t="shared" si="909"/>
        <v>3.4651853948485707</v>
      </c>
      <c r="F358" s="158">
        <f t="shared" si="909"/>
        <v>3.4019865614957641</v>
      </c>
      <c r="G358" s="158">
        <f t="shared" si="892"/>
        <v>3.4618515933938125</v>
      </c>
      <c r="H358" s="158">
        <f>+H197/H36</f>
        <v>3.7822841667217122</v>
      </c>
      <c r="I358" s="158">
        <f t="shared" si="880"/>
        <v>3.5828460038986352</v>
      </c>
      <c r="J358" s="180">
        <f t="shared" si="893"/>
        <v>4.314113597246128</v>
      </c>
      <c r="K358" s="181"/>
      <c r="L358" s="127"/>
      <c r="M358" s="2"/>
      <c r="N358" s="133" t="s">
        <v>9</v>
      </c>
      <c r="O358" s="158">
        <f t="shared" ref="O358:U358" si="910">+O197/O36</f>
        <v>3.7369851648646861</v>
      </c>
      <c r="P358" s="158">
        <f t="shared" si="910"/>
        <v>4.1318541352256801</v>
      </c>
      <c r="Q358" s="158">
        <f t="shared" si="910"/>
        <v>4.1307194844930697</v>
      </c>
      <c r="R358" s="158">
        <f t="shared" si="910"/>
        <v>3.8518804933084789</v>
      </c>
      <c r="S358" s="158">
        <f t="shared" si="910"/>
        <v>3.0350753480111781</v>
      </c>
      <c r="T358" s="158">
        <f t="shared" si="910"/>
        <v>3.2476582707616588</v>
      </c>
      <c r="U358" s="158">
        <f t="shared" si="910"/>
        <v>3.7571078745653419</v>
      </c>
      <c r="V358" s="158">
        <f t="shared" si="875"/>
        <v>3.7925435139475763</v>
      </c>
      <c r="W358" s="180">
        <f t="shared" si="891"/>
        <v>3.8679304343471017</v>
      </c>
      <c r="X358" s="181"/>
      <c r="Y358" s="147"/>
      <c r="Z358" s="127"/>
    </row>
    <row r="359" spans="1:26" ht="25.5" x14ac:dyDescent="0.25">
      <c r="A359" s="134" t="s">
        <v>13</v>
      </c>
      <c r="B359" s="182">
        <f t="shared" ref="B359:F359" si="911">+B198/B37</f>
        <v>3.7369851648646861</v>
      </c>
      <c r="C359" s="182">
        <f t="shared" si="911"/>
        <v>4.1318541352256801</v>
      </c>
      <c r="D359" s="182">
        <f t="shared" si="911"/>
        <v>4.1307194844930697</v>
      </c>
      <c r="E359" s="182">
        <f t="shared" si="911"/>
        <v>3.8518804933084789</v>
      </c>
      <c r="F359" s="182">
        <f t="shared" si="911"/>
        <v>3.0350753480111781</v>
      </c>
      <c r="G359" s="182">
        <f t="shared" si="892"/>
        <v>3.2476582707616588</v>
      </c>
      <c r="H359" s="182">
        <f t="shared" ref="H359" si="912">+H198/H37</f>
        <v>3.7571078745653419</v>
      </c>
      <c r="I359" s="182">
        <f t="shared" ref="I359:J359" si="913">+I198/I37</f>
        <v>3.7925435139475763</v>
      </c>
      <c r="J359" s="183">
        <f t="shared" si="913"/>
        <v>3.8679304343471017</v>
      </c>
      <c r="K359" s="183"/>
      <c r="L359" s="137"/>
      <c r="M359" s="3"/>
      <c r="N359" s="134" t="s">
        <v>14</v>
      </c>
      <c r="O359" s="182">
        <f t="shared" ref="O359:W359" si="914">+O198/O37</f>
        <v>3.3742857915846103</v>
      </c>
      <c r="P359" s="182">
        <f t="shared" si="914"/>
        <v>4.0350845216757882</v>
      </c>
      <c r="Q359" s="182">
        <f t="shared" si="914"/>
        <v>4.175586625954895</v>
      </c>
      <c r="R359" s="182">
        <f t="shared" si="914"/>
        <v>4.0022006979219871</v>
      </c>
      <c r="S359" s="182">
        <f t="shared" si="914"/>
        <v>3.3429532479555628</v>
      </c>
      <c r="T359" s="182">
        <f t="shared" si="914"/>
        <v>3.0560194311608222</v>
      </c>
      <c r="U359" s="182">
        <f t="shared" si="914"/>
        <v>3.5791317287920372</v>
      </c>
      <c r="V359" s="182">
        <f t="shared" si="914"/>
        <v>3.7745270068205823</v>
      </c>
      <c r="W359" s="183">
        <f t="shared" si="914"/>
        <v>3.8206538773529597</v>
      </c>
      <c r="X359" s="183">
        <f t="shared" ref="X359" si="915">+X198/X37</f>
        <v>3.9234400608893387</v>
      </c>
      <c r="Y359" s="149">
        <f>+X359/W359-1</f>
        <v>2.6902772885460058E-2</v>
      </c>
      <c r="Z359" s="156">
        <f>+POWER(X359/S359,0.2)-1</f>
        <v>3.2541091007572742E-2</v>
      </c>
    </row>
    <row r="360" spans="1:26" ht="25.5" x14ac:dyDescent="0.25">
      <c r="A360" s="135" t="s">
        <v>15</v>
      </c>
      <c r="B360" s="138">
        <f>+B359/B$485</f>
        <v>1.0784833884792859</v>
      </c>
      <c r="C360" s="138">
        <f t="shared" ref="C360" si="916">+C359/C$485</f>
        <v>1.0953826320026254</v>
      </c>
      <c r="D360" s="138">
        <f t="shared" ref="D360" si="917">+D359/D$485</f>
        <v>1.0857873771261988</v>
      </c>
      <c r="E360" s="138">
        <f t="shared" ref="E360" si="918">+E359/E$485</f>
        <v>1.1327413599129088</v>
      </c>
      <c r="F360" s="138">
        <f t="shared" ref="F360:G360" si="919">+F359/F$485</f>
        <v>1.1038157479840445</v>
      </c>
      <c r="G360" s="138">
        <f t="shared" si="919"/>
        <v>1.0617581568943601</v>
      </c>
      <c r="H360" s="138">
        <f t="shared" ref="H360" si="920">+H359/H$485</f>
        <v>1.1565695024217679</v>
      </c>
      <c r="I360" s="138">
        <f t="shared" ref="I360:J360" si="921">+I359/I$485</f>
        <v>1.0729621619303742</v>
      </c>
      <c r="J360" s="139">
        <f t="shared" si="921"/>
        <v>1.0893925328430116</v>
      </c>
      <c r="K360" s="139"/>
      <c r="L360" s="140"/>
      <c r="M360" s="3"/>
      <c r="N360" s="135" t="s">
        <v>15</v>
      </c>
      <c r="O360" s="138">
        <f t="shared" ref="O360" si="922">+O359/O$485</f>
        <v>0.98975412042686783</v>
      </c>
      <c r="P360" s="138">
        <f t="shared" ref="P360" si="923">+P359/P$485</f>
        <v>1.11594817154516</v>
      </c>
      <c r="Q360" s="138">
        <f t="shared" ref="Q360" si="924">+Q359/Q$485</f>
        <v>1.0820065899905742</v>
      </c>
      <c r="R360" s="138">
        <f t="shared" ref="R360" si="925">+R359/R$485</f>
        <v>1.1148475919317855</v>
      </c>
      <c r="S360" s="138">
        <f t="shared" ref="S360:W360" si="926">+S359/S$485</f>
        <v>1.113595365878016</v>
      </c>
      <c r="T360" s="138">
        <f t="shared" si="926"/>
        <v>1.0546878893318605</v>
      </c>
      <c r="U360" s="138">
        <f t="shared" si="926"/>
        <v>1.1374790681513864</v>
      </c>
      <c r="V360" s="138">
        <f t="shared" si="926"/>
        <v>1.1086451919079536</v>
      </c>
      <c r="W360" s="139">
        <f t="shared" si="926"/>
        <v>1.0779389398926944</v>
      </c>
      <c r="X360" s="139">
        <f t="shared" ref="X360" si="927">+X359/X$485</f>
        <v>1.0983020694937093</v>
      </c>
      <c r="Y360" s="148"/>
      <c r="Z360" s="140"/>
    </row>
    <row r="361" spans="1:26" ht="26.25" thickBot="1" x14ac:dyDescent="0.3">
      <c r="A361" s="136" t="s">
        <v>12</v>
      </c>
      <c r="B361" s="141"/>
      <c r="C361" s="142">
        <f>+C359/B359-1</f>
        <v>0.10566511584620963</v>
      </c>
      <c r="D361" s="142">
        <f t="shared" ref="D361" si="928">+D359/C359-1</f>
        <v>-2.7461054903588078E-4</v>
      </c>
      <c r="E361" s="142">
        <f t="shared" ref="E361" si="929">+E359/D359-1</f>
        <v>-6.7503734453856379E-2</v>
      </c>
      <c r="F361" s="142">
        <f t="shared" ref="F361:J361" si="930">+F359/E359-1</f>
        <v>-0.21205360517187954</v>
      </c>
      <c r="G361" s="142">
        <f t="shared" si="930"/>
        <v>7.0042057733354701E-2</v>
      </c>
      <c r="H361" s="142">
        <f t="shared" si="930"/>
        <v>0.15686675177317966</v>
      </c>
      <c r="I361" s="142">
        <f t="shared" si="930"/>
        <v>9.4316268165002271E-3</v>
      </c>
      <c r="J361" s="143">
        <f t="shared" si="930"/>
        <v>1.9877667882327588E-2</v>
      </c>
      <c r="K361" s="143"/>
      <c r="L361" s="145"/>
      <c r="M361" s="2"/>
      <c r="N361" s="136" t="s">
        <v>12</v>
      </c>
      <c r="O361" s="141"/>
      <c r="P361" s="142">
        <f>+P359/O359-1</f>
        <v>0.1958336581149096</v>
      </c>
      <c r="Q361" s="142">
        <f t="shared" ref="Q361" si="931">+Q359/P359-1</f>
        <v>3.4820114305996075E-2</v>
      </c>
      <c r="R361" s="142">
        <f t="shared" ref="R361" si="932">+R359/Q359-1</f>
        <v>-4.1523729134288367E-2</v>
      </c>
      <c r="S361" s="142">
        <f t="shared" ref="S361" si="933">+S359/R359-1</f>
        <v>-0.16472123707057396</v>
      </c>
      <c r="T361" s="142">
        <f t="shared" ref="T361" si="934">+T359/S359-1</f>
        <v>-8.5832434829957505E-2</v>
      </c>
      <c r="U361" s="142">
        <f t="shared" ref="U361" si="935">+U359/T359-1</f>
        <v>0.17117440167339248</v>
      </c>
      <c r="V361" s="142">
        <f t="shared" ref="V361" si="936">+V359/U359-1</f>
        <v>5.4592927233357624E-2</v>
      </c>
      <c r="W361" s="143">
        <f t="shared" ref="W361:X361" si="937">+W359/V359-1</f>
        <v>1.2220569742652732E-2</v>
      </c>
      <c r="X361" s="143">
        <f t="shared" si="937"/>
        <v>2.6902772885460058E-2</v>
      </c>
      <c r="Y361" s="144"/>
      <c r="Z361" s="145"/>
    </row>
    <row r="362" spans="1:26" ht="15.75" thickBo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6" ht="15.75" thickBot="1" x14ac:dyDescent="0.3">
      <c r="A363" s="341" t="s">
        <v>86</v>
      </c>
      <c r="B363" s="342"/>
      <c r="C363" s="342"/>
      <c r="D363" s="342"/>
      <c r="E363" s="342"/>
      <c r="F363" s="342"/>
      <c r="G363" s="342"/>
      <c r="H363" s="342"/>
      <c r="I363" s="342"/>
      <c r="J363" s="342"/>
      <c r="K363" s="342"/>
      <c r="L363" s="343"/>
      <c r="M363" s="2"/>
      <c r="N363" s="341" t="s">
        <v>87</v>
      </c>
      <c r="O363" s="342"/>
      <c r="P363" s="342"/>
      <c r="Q363" s="342"/>
      <c r="R363" s="342"/>
      <c r="S363" s="342"/>
      <c r="T363" s="342"/>
      <c r="U363" s="342"/>
      <c r="V363" s="342"/>
      <c r="W363" s="342"/>
      <c r="X363" s="342"/>
      <c r="Y363" s="342"/>
      <c r="Z363" s="343"/>
    </row>
    <row r="364" spans="1:26" ht="38.25" x14ac:dyDescent="0.25">
      <c r="A364" s="128"/>
      <c r="B364" s="129">
        <v>2016</v>
      </c>
      <c r="C364" s="129">
        <f>+B364+1</f>
        <v>2017</v>
      </c>
      <c r="D364" s="129">
        <f t="shared" ref="D364" si="938">+C364+1</f>
        <v>2018</v>
      </c>
      <c r="E364" s="129">
        <f t="shared" ref="E364" si="939">+D364+1</f>
        <v>2019</v>
      </c>
      <c r="F364" s="129">
        <f t="shared" ref="F364" si="940">+E364+1</f>
        <v>2020</v>
      </c>
      <c r="G364" s="129">
        <f t="shared" ref="G364" si="941">+F364+1</f>
        <v>2021</v>
      </c>
      <c r="H364" s="129">
        <v>2022</v>
      </c>
      <c r="I364" s="129">
        <v>2023</v>
      </c>
      <c r="J364" s="130">
        <v>2024</v>
      </c>
      <c r="K364" s="131">
        <v>2025</v>
      </c>
      <c r="L364" s="132" t="s">
        <v>16</v>
      </c>
      <c r="M364" s="2"/>
      <c r="N364" s="128"/>
      <c r="O364" s="129">
        <v>2016</v>
      </c>
      <c r="P364" s="129">
        <f>+O364+1</f>
        <v>2017</v>
      </c>
      <c r="Q364" s="129">
        <f t="shared" ref="Q364" si="942">+P364+1</f>
        <v>2018</v>
      </c>
      <c r="R364" s="129">
        <f t="shared" ref="R364" si="943">+Q364+1</f>
        <v>2019</v>
      </c>
      <c r="S364" s="129">
        <f t="shared" ref="S364" si="944">+R364+1</f>
        <v>2020</v>
      </c>
      <c r="T364" s="129">
        <f t="shared" ref="T364" si="945">+S364+1</f>
        <v>2021</v>
      </c>
      <c r="U364" s="129">
        <v>2022</v>
      </c>
      <c r="V364" s="129">
        <v>2023</v>
      </c>
      <c r="W364" s="130">
        <v>2024</v>
      </c>
      <c r="X364" s="131">
        <v>2025</v>
      </c>
      <c r="Y364" s="146" t="s">
        <v>16</v>
      </c>
      <c r="Z364" s="132" t="s">
        <v>21</v>
      </c>
    </row>
    <row r="365" spans="1:26" x14ac:dyDescent="0.25">
      <c r="A365" s="133" t="s">
        <v>10</v>
      </c>
      <c r="B365" s="158">
        <f>+B204/B43</f>
        <v>2.7689021034962704</v>
      </c>
      <c r="C365" s="158">
        <f t="shared" ref="C365:H367" si="946">+C204/C43</f>
        <v>3.0088987764182429</v>
      </c>
      <c r="D365" s="158">
        <f t="shared" si="946"/>
        <v>3.3797752808988766</v>
      </c>
      <c r="E365" s="158">
        <f t="shared" si="946"/>
        <v>0.45038705137227303</v>
      </c>
      <c r="F365" s="158">
        <f t="shared" si="946"/>
        <v>1.5001198178768271</v>
      </c>
      <c r="G365" s="158">
        <f t="shared" si="946"/>
        <v>0.95307917888563054</v>
      </c>
      <c r="H365" s="158">
        <f t="shared" si="946"/>
        <v>1.9687367976341361</v>
      </c>
      <c r="I365" s="158">
        <f t="shared" ref="I365:J365" si="947">+I204/I43</f>
        <v>2.8234501347708894</v>
      </c>
      <c r="J365" s="180">
        <f t="shared" si="947"/>
        <v>2.9390681003584231</v>
      </c>
      <c r="K365" s="181">
        <f t="shared" ref="K365" si="948">+K204/K43</f>
        <v>3.7546468401486992</v>
      </c>
      <c r="L365" s="127">
        <f>+K365/J365-1</f>
        <v>0.27749569317254519</v>
      </c>
      <c r="M365" s="2"/>
      <c r="N365" s="133" t="s">
        <v>10</v>
      </c>
      <c r="O365" s="158">
        <f>+O204/O43</f>
        <v>3.1288654022889046</v>
      </c>
      <c r="P365" s="158">
        <f t="shared" ref="P365:W376" si="949">+P204/P43</f>
        <v>3.0684303311163261</v>
      </c>
      <c r="Q365" s="158">
        <f t="shared" si="949"/>
        <v>3.3072416217483007</v>
      </c>
      <c r="R365" s="158">
        <f t="shared" si="949"/>
        <v>1.7256415287679594</v>
      </c>
      <c r="S365" s="158">
        <f t="shared" si="949"/>
        <v>0.44945540975974319</v>
      </c>
      <c r="T365" s="158">
        <f t="shared" si="949"/>
        <v>1.2155857620089854</v>
      </c>
      <c r="U365" s="158">
        <f t="shared" si="949"/>
        <v>1.775777414075286</v>
      </c>
      <c r="V365" s="158">
        <f t="shared" si="949"/>
        <v>2.2224794676321737</v>
      </c>
      <c r="W365" s="180">
        <f t="shared" si="949"/>
        <v>3.0067490191920272</v>
      </c>
      <c r="X365" s="181">
        <f t="shared" ref="X365" si="950">+X204/X43</f>
        <v>3.4719164727341338</v>
      </c>
      <c r="Y365" s="147">
        <f t="shared" ref="Y365:Y368" si="951">+X365/W365-1</f>
        <v>0.154707775931064</v>
      </c>
      <c r="Z365" s="127">
        <f t="shared" ref="Z365:Z368" si="952">+POWER(X365/S365,0.2)-1</f>
        <v>0.50513873059582659</v>
      </c>
    </row>
    <row r="366" spans="1:26" x14ac:dyDescent="0.25">
      <c r="A366" s="133" t="s">
        <v>11</v>
      </c>
      <c r="B366" s="158">
        <f t="shared" ref="B366:G366" si="953">+B205/B44</f>
        <v>2.6951333541119373</v>
      </c>
      <c r="C366" s="158">
        <f t="shared" si="953"/>
        <v>3.0464584920030466</v>
      </c>
      <c r="D366" s="158">
        <f t="shared" si="953"/>
        <v>3.4738485558157692</v>
      </c>
      <c r="E366" s="158">
        <f t="shared" si="953"/>
        <v>0.39689975300229968</v>
      </c>
      <c r="F366" s="158">
        <f t="shared" si="953"/>
        <v>0.91633466135458164</v>
      </c>
      <c r="G366" s="158">
        <f t="shared" si="953"/>
        <v>1.4658782951465879</v>
      </c>
      <c r="H366" s="158">
        <f t="shared" si="946"/>
        <v>2.0341331530922608</v>
      </c>
      <c r="I366" s="158">
        <f t="shared" ref="I366:J376" si="954">+I205/I44</f>
        <v>2.9729729729729732</v>
      </c>
      <c r="J366" s="180">
        <f t="shared" si="954"/>
        <v>3.0616740088105727</v>
      </c>
      <c r="K366" s="181">
        <f t="shared" ref="K366:K368" si="955">+K205/K44</f>
        <v>4.959677419354839</v>
      </c>
      <c r="L366" s="127">
        <f>+K366/J366-1</f>
        <v>0.61992341610582513</v>
      </c>
      <c r="M366" s="2"/>
      <c r="N366" s="133" t="s">
        <v>11</v>
      </c>
      <c r="O366" s="158">
        <f t="shared" ref="O366:U366" si="956">+O205/O44</f>
        <v>3.097277798441092</v>
      </c>
      <c r="P366" s="158">
        <f t="shared" si="956"/>
        <v>3.0948145103278182</v>
      </c>
      <c r="Q366" s="158">
        <f t="shared" si="956"/>
        <v>3.333333333333333</v>
      </c>
      <c r="R366" s="158">
        <f t="shared" si="956"/>
        <v>1.4089157952669236</v>
      </c>
      <c r="S366" s="158">
        <f t="shared" si="956"/>
        <v>0.46980378670640605</v>
      </c>
      <c r="T366" s="158">
        <f t="shared" si="956"/>
        <v>1.2548356255056261</v>
      </c>
      <c r="U366" s="158">
        <f t="shared" si="956"/>
        <v>1.8160441223319532</v>
      </c>
      <c r="V366" s="158">
        <f t="shared" si="949"/>
        <v>2.259512193173713</v>
      </c>
      <c r="W366" s="180">
        <f t="shared" si="949"/>
        <v>3.0106831318970046</v>
      </c>
      <c r="X366" s="181">
        <f t="shared" ref="X366:X368" si="957">+X205/X44</f>
        <v>3.543617227351973</v>
      </c>
      <c r="Y366" s="147">
        <f t="shared" si="951"/>
        <v>0.17701434262833615</v>
      </c>
      <c r="Z366" s="127">
        <f t="shared" si="952"/>
        <v>0.49798014927853651</v>
      </c>
    </row>
    <row r="367" spans="1:26" x14ac:dyDescent="0.25">
      <c r="A367" s="133" t="s">
        <v>0</v>
      </c>
      <c r="B367" s="158">
        <f t="shared" ref="B367:G367" si="958">+B206/B45</f>
        <v>3.1577278731836196</v>
      </c>
      <c r="C367" s="158">
        <f t="shared" si="958"/>
        <v>2.9478138222849082</v>
      </c>
      <c r="D367" s="158">
        <f t="shared" si="958"/>
        <v>3.7866666666666666</v>
      </c>
      <c r="E367" s="158">
        <f t="shared" si="958"/>
        <v>0.37147482320865638</v>
      </c>
      <c r="F367" s="158">
        <f t="shared" si="958"/>
        <v>1.5316600114090131</v>
      </c>
      <c r="G367" s="158">
        <f t="shared" si="958"/>
        <v>1.5232541601479164</v>
      </c>
      <c r="H367" s="158">
        <f t="shared" si="946"/>
        <v>1.7562701101664218</v>
      </c>
      <c r="I367" s="158">
        <f t="shared" si="954"/>
        <v>2.7134404057480981</v>
      </c>
      <c r="J367" s="180">
        <f t="shared" si="954"/>
        <v>4.0909090909090908</v>
      </c>
      <c r="K367" s="181">
        <f t="shared" si="955"/>
        <v>4</v>
      </c>
      <c r="L367" s="127">
        <f>+K367/J367-1</f>
        <v>-2.2222222222222254E-2</v>
      </c>
      <c r="M367" s="2"/>
      <c r="N367" s="133" t="s">
        <v>0</v>
      </c>
      <c r="O367" s="158">
        <f t="shared" ref="O367:U367" si="959">+O206/O45</f>
        <v>3.0880954046886044</v>
      </c>
      <c r="P367" s="158">
        <f t="shared" si="959"/>
        <v>3.0742313999273376</v>
      </c>
      <c r="Q367" s="158">
        <f t="shared" si="959"/>
        <v>3.4221465417939601</v>
      </c>
      <c r="R367" s="158">
        <f t="shared" si="959"/>
        <v>1.1724055044768946</v>
      </c>
      <c r="S367" s="158">
        <f t="shared" si="959"/>
        <v>0.50258078391311367</v>
      </c>
      <c r="T367" s="158">
        <f t="shared" si="959"/>
        <v>1.2676548734442734</v>
      </c>
      <c r="U367" s="158">
        <f t="shared" si="959"/>
        <v>1.853175987085969</v>
      </c>
      <c r="V367" s="158">
        <f t="shared" si="949"/>
        <v>2.3834581393779932</v>
      </c>
      <c r="W367" s="180">
        <f t="shared" si="949"/>
        <v>3.0924324636342648</v>
      </c>
      <c r="X367" s="181">
        <f t="shared" si="957"/>
        <v>3.5340262796626787</v>
      </c>
      <c r="Y367" s="147">
        <f t="shared" si="951"/>
        <v>0.14279820860160264</v>
      </c>
      <c r="Z367" s="127">
        <f t="shared" si="952"/>
        <v>0.47710979844889279</v>
      </c>
    </row>
    <row r="368" spans="1:26" x14ac:dyDescent="0.25">
      <c r="A368" s="133" t="s">
        <v>1</v>
      </c>
      <c r="B368" s="158">
        <f t="shared" ref="B368:H368" si="960">+B207/B46</f>
        <v>2.658599739661673</v>
      </c>
      <c r="C368" s="158">
        <f t="shared" si="960"/>
        <v>3.1627906976744189</v>
      </c>
      <c r="D368" s="158">
        <f t="shared" si="960"/>
        <v>3.4922766957689726</v>
      </c>
      <c r="E368" s="158">
        <f t="shared" si="960"/>
        <v>0.47238068735216365</v>
      </c>
      <c r="F368" s="158">
        <f t="shared" si="960"/>
        <v>1.2892500923531585</v>
      </c>
      <c r="G368" s="158">
        <f t="shared" si="960"/>
        <v>1.8614379084967319</v>
      </c>
      <c r="H368" s="158">
        <f t="shared" si="960"/>
        <v>2.9529175818928466</v>
      </c>
      <c r="I368" s="158">
        <f t="shared" si="954"/>
        <v>3.1791156462585035</v>
      </c>
      <c r="J368" s="180">
        <f t="shared" si="954"/>
        <v>5.0960978450786261</v>
      </c>
      <c r="K368" s="181">
        <f t="shared" si="955"/>
        <v>3.7446197991391683</v>
      </c>
      <c r="L368" s="127">
        <f>+K368/J368-1</f>
        <v>-0.26519860627177705</v>
      </c>
      <c r="M368" s="2"/>
      <c r="N368" s="133" t="s">
        <v>1</v>
      </c>
      <c r="O368" s="158">
        <f t="shared" ref="O368:U368" si="961">+O207/O46</f>
        <v>3.0991299987089267</v>
      </c>
      <c r="P368" s="158">
        <f t="shared" si="961"/>
        <v>3.1432600131903454</v>
      </c>
      <c r="Q368" s="158">
        <f t="shared" si="961"/>
        <v>3.4500405350628292</v>
      </c>
      <c r="R368" s="158">
        <f t="shared" si="961"/>
        <v>1.0022781910407934</v>
      </c>
      <c r="S368" s="158">
        <f t="shared" si="961"/>
        <v>0.53614337204645568</v>
      </c>
      <c r="T368" s="158">
        <f t="shared" si="961"/>
        <v>1.2984654109638021</v>
      </c>
      <c r="U368" s="158">
        <f t="shared" si="961"/>
        <v>1.9023899850720725</v>
      </c>
      <c r="V368" s="158">
        <f t="shared" si="949"/>
        <v>2.3826112823821237</v>
      </c>
      <c r="W368" s="180">
        <f t="shared" si="949"/>
        <v>3.2809743327073022</v>
      </c>
      <c r="X368" s="181">
        <f t="shared" si="957"/>
        <v>3.3564474329340896</v>
      </c>
      <c r="Y368" s="147">
        <f t="shared" si="951"/>
        <v>2.3003258353597289E-2</v>
      </c>
      <c r="Z368" s="127">
        <f t="shared" si="952"/>
        <v>0.44317760744985235</v>
      </c>
    </row>
    <row r="369" spans="1:26" x14ac:dyDescent="0.25">
      <c r="A369" s="133" t="s">
        <v>2</v>
      </c>
      <c r="B369" s="158">
        <f t="shared" ref="B369:H369" si="962">+B208/B47</f>
        <v>3.3824441170392197</v>
      </c>
      <c r="C369" s="158">
        <f t="shared" si="962"/>
        <v>3.2817337461300307</v>
      </c>
      <c r="D369" s="158">
        <f t="shared" si="962"/>
        <v>3.0403905903240127</v>
      </c>
      <c r="E369" s="158">
        <f t="shared" si="962"/>
        <v>0.61282628859149335</v>
      </c>
      <c r="F369" s="158">
        <f t="shared" si="962"/>
        <v>1.0673807448000996</v>
      </c>
      <c r="G369" s="158">
        <f t="shared" si="962"/>
        <v>1.1410880141530297</v>
      </c>
      <c r="H369" s="158">
        <f t="shared" si="962"/>
        <v>3.0910567953198518</v>
      </c>
      <c r="I369" s="158">
        <f t="shared" si="954"/>
        <v>2.981987991994663</v>
      </c>
      <c r="J369" s="180">
        <f t="shared" ref="J369" si="963">+J208/J47</f>
        <v>3.1374243733794294</v>
      </c>
      <c r="K369" s="181"/>
      <c r="L369" s="127"/>
      <c r="M369" s="2"/>
      <c r="N369" s="133" t="s">
        <v>2</v>
      </c>
      <c r="O369" s="158">
        <f t="shared" ref="O369:U369" si="964">+O208/O47</f>
        <v>3.0923689648758415</v>
      </c>
      <c r="P369" s="158">
        <f t="shared" si="964"/>
        <v>3.1355782728665367</v>
      </c>
      <c r="Q369" s="158">
        <f t="shared" si="964"/>
        <v>3.415954002995603</v>
      </c>
      <c r="R369" s="158">
        <f t="shared" si="964"/>
        <v>0.88882869216599847</v>
      </c>
      <c r="S369" s="158">
        <f t="shared" si="964"/>
        <v>0.55955169582802966</v>
      </c>
      <c r="T369" s="158">
        <f t="shared" si="964"/>
        <v>1.3099381143065161</v>
      </c>
      <c r="U369" s="158">
        <f t="shared" si="964"/>
        <v>2.0806174212006292</v>
      </c>
      <c r="V369" s="158">
        <f t="shared" si="949"/>
        <v>2.367629209317899</v>
      </c>
      <c r="W369" s="180">
        <f t="shared" ref="W369:W376" si="965">+W208/W47</f>
        <v>3.2973474955017705</v>
      </c>
      <c r="X369" s="181"/>
      <c r="Y369" s="147"/>
      <c r="Z369" s="127"/>
    </row>
    <row r="370" spans="1:26" x14ac:dyDescent="0.25">
      <c r="A370" s="133" t="s">
        <v>3</v>
      </c>
      <c r="B370" s="158">
        <f t="shared" ref="B370:H377" si="966">+B209/B48</f>
        <v>2.9457872277689958</v>
      </c>
      <c r="C370" s="158">
        <f t="shared" si="966"/>
        <v>3.5198135198135199</v>
      </c>
      <c r="D370" s="158">
        <f t="shared" si="966"/>
        <v>3.3831131533601377</v>
      </c>
      <c r="E370" s="158">
        <f t="shared" si="966"/>
        <v>0.4396163965034372</v>
      </c>
      <c r="F370" s="158">
        <f t="shared" si="966"/>
        <v>0.82738944365192579</v>
      </c>
      <c r="G370" s="158">
        <f t="shared" si="966"/>
        <v>2.9359745313052703</v>
      </c>
      <c r="H370" s="158">
        <f t="shared" si="966"/>
        <v>1.3058149466551887</v>
      </c>
      <c r="I370" s="158">
        <f t="shared" si="954"/>
        <v>3.7709497206703912</v>
      </c>
      <c r="J370" s="180">
        <f t="shared" ref="J370:J376" si="967">+J209/J48</f>
        <v>3.4523809523809526</v>
      </c>
      <c r="K370" s="181"/>
      <c r="L370" s="127"/>
      <c r="M370" s="2"/>
      <c r="N370" s="133" t="s">
        <v>3</v>
      </c>
      <c r="O370" s="158">
        <f t="shared" ref="O370:U370" si="968">+O209/O48</f>
        <v>3.0763889334768222</v>
      </c>
      <c r="P370" s="158">
        <f t="shared" si="968"/>
        <v>3.1786121317294738</v>
      </c>
      <c r="Q370" s="158">
        <f t="shared" si="968"/>
        <v>3.4069311143681151</v>
      </c>
      <c r="R370" s="158">
        <f t="shared" si="968"/>
        <v>0.79466833444083962</v>
      </c>
      <c r="S370" s="158">
        <f t="shared" si="968"/>
        <v>0.58658067523990842</v>
      </c>
      <c r="T370" s="158">
        <f t="shared" si="968"/>
        <v>1.4403285729961905</v>
      </c>
      <c r="U370" s="158">
        <f t="shared" si="968"/>
        <v>1.9222685520117957</v>
      </c>
      <c r="V370" s="158">
        <f t="shared" si="949"/>
        <v>2.7242865369396068</v>
      </c>
      <c r="W370" s="180">
        <f t="shared" si="965"/>
        <v>3.2724123514304484</v>
      </c>
      <c r="X370" s="181"/>
      <c r="Y370" s="147"/>
      <c r="Z370" s="127"/>
    </row>
    <row r="371" spans="1:26" x14ac:dyDescent="0.25">
      <c r="A371" s="133" t="s">
        <v>4</v>
      </c>
      <c r="B371" s="158">
        <f t="shared" ref="B371:F371" si="969">+B210/B49</f>
        <v>3.2340896298740365</v>
      </c>
      <c r="C371" s="158">
        <f t="shared" si="969"/>
        <v>3.2635983263598329</v>
      </c>
      <c r="D371" s="158">
        <f t="shared" si="969"/>
        <v>3.51123595505618</v>
      </c>
      <c r="E371" s="158">
        <f t="shared" si="969"/>
        <v>0.32819760332599657</v>
      </c>
      <c r="F371" s="158">
        <f t="shared" si="969"/>
        <v>1.3090465400034861</v>
      </c>
      <c r="G371" s="158">
        <f t="shared" si="966"/>
        <v>1.1369435781117097</v>
      </c>
      <c r="H371" s="158">
        <f t="shared" ref="H371" si="970">+H210/H49</f>
        <v>2.7968776399824278</v>
      </c>
      <c r="I371" s="158">
        <f t="shared" si="954"/>
        <v>3.3119743692430914</v>
      </c>
      <c r="J371" s="180">
        <f t="shared" si="967"/>
        <v>2.2942779291553133</v>
      </c>
      <c r="K371" s="181"/>
      <c r="L371" s="127"/>
      <c r="M371" s="2"/>
      <c r="N371" s="133" t="s">
        <v>4</v>
      </c>
      <c r="O371" s="158">
        <f t="shared" ref="O371:U371" si="971">+O210/O49</f>
        <v>3.0244587391937334</v>
      </c>
      <c r="P371" s="158">
        <f t="shared" si="971"/>
        <v>3.1811327429517355</v>
      </c>
      <c r="Q371" s="158">
        <f t="shared" si="971"/>
        <v>3.4255095206200359</v>
      </c>
      <c r="R371" s="158">
        <f t="shared" si="971"/>
        <v>0.68420228589322063</v>
      </c>
      <c r="S371" s="158">
        <f t="shared" si="971"/>
        <v>0.66928684850026776</v>
      </c>
      <c r="T371" s="158">
        <f t="shared" si="971"/>
        <v>1.4351829297997762</v>
      </c>
      <c r="U371" s="158">
        <f t="shared" si="971"/>
        <v>2.0184163875139913</v>
      </c>
      <c r="V371" s="158">
        <f t="shared" si="949"/>
        <v>2.7836380520808972</v>
      </c>
      <c r="W371" s="180">
        <f t="shared" si="965"/>
        <v>3.1546545612835022</v>
      </c>
      <c r="X371" s="181"/>
      <c r="Y371" s="147"/>
      <c r="Z371" s="127"/>
    </row>
    <row r="372" spans="1:26" x14ac:dyDescent="0.25">
      <c r="A372" s="133" t="s">
        <v>5</v>
      </c>
      <c r="B372" s="158">
        <f t="shared" ref="B372:F372" si="972">+B211/B50</f>
        <v>3.4053803844687693</v>
      </c>
      <c r="C372" s="158">
        <f t="shared" si="972"/>
        <v>3.3319553534518396</v>
      </c>
      <c r="D372" s="158">
        <f t="shared" si="972"/>
        <v>2.1595680863827238</v>
      </c>
      <c r="E372" s="158">
        <f t="shared" si="972"/>
        <v>0.38094148601498601</v>
      </c>
      <c r="F372" s="158">
        <f t="shared" si="972"/>
        <v>1.2603092783505154</v>
      </c>
      <c r="G372" s="158">
        <f t="shared" si="966"/>
        <v>3.1978549252046289</v>
      </c>
      <c r="H372" s="158">
        <f t="shared" ref="H372" si="973">+H211/H50</f>
        <v>2.8849940386265929</v>
      </c>
      <c r="I372" s="158">
        <f t="shared" si="954"/>
        <v>2.2775919732441472</v>
      </c>
      <c r="J372" s="180">
        <f t="shared" si="967"/>
        <v>3.0630630630630629</v>
      </c>
      <c r="K372" s="181"/>
      <c r="L372" s="127"/>
      <c r="M372" s="2"/>
      <c r="N372" s="133" t="s">
        <v>5</v>
      </c>
      <c r="O372" s="158">
        <f t="shared" ref="O372:U372" si="974">+O211/O50</f>
        <v>3.0400120142190095</v>
      </c>
      <c r="P372" s="158">
        <f t="shared" si="974"/>
        <v>3.1790889872566876</v>
      </c>
      <c r="Q372" s="158">
        <f t="shared" si="974"/>
        <v>3.1655595298926937</v>
      </c>
      <c r="R372" s="158">
        <f t="shared" si="974"/>
        <v>0.58945716740762877</v>
      </c>
      <c r="S372" s="158">
        <f t="shared" si="974"/>
        <v>0.76162433821836883</v>
      </c>
      <c r="T372" s="158">
        <f t="shared" si="974"/>
        <v>1.5677079701554981</v>
      </c>
      <c r="U372" s="158">
        <f t="shared" si="974"/>
        <v>1.9712637137800033</v>
      </c>
      <c r="V372" s="158">
        <f t="shared" si="949"/>
        <v>2.7075967168748161</v>
      </c>
      <c r="W372" s="180">
        <f t="shared" si="965"/>
        <v>3.330072666294019</v>
      </c>
      <c r="X372" s="181"/>
      <c r="Y372" s="147"/>
      <c r="Z372" s="127"/>
    </row>
    <row r="373" spans="1:26" x14ac:dyDescent="0.25">
      <c r="A373" s="133" t="s">
        <v>6</v>
      </c>
      <c r="B373" s="158">
        <f t="shared" ref="B373:F373" si="975">+B212/B51</f>
        <v>3.2491201316664267</v>
      </c>
      <c r="C373" s="158">
        <f t="shared" si="975"/>
        <v>3.3273782938811971</v>
      </c>
      <c r="D373" s="158">
        <f t="shared" si="975"/>
        <v>2.4310872894333846</v>
      </c>
      <c r="E373" s="158">
        <f t="shared" si="975"/>
        <v>0.35516093229744727</v>
      </c>
      <c r="F373" s="158">
        <f t="shared" si="975"/>
        <v>2.0245120290512939</v>
      </c>
      <c r="G373" s="158">
        <f t="shared" si="966"/>
        <v>3.5573122529644272</v>
      </c>
      <c r="H373" s="158">
        <f t="shared" ref="H373" si="976">+H212/H51</f>
        <v>2.4120964783565659</v>
      </c>
      <c r="I373" s="158">
        <f t="shared" si="954"/>
        <v>3.2243296272073247</v>
      </c>
      <c r="J373" s="180">
        <f t="shared" si="967"/>
        <v>2.204724409448819</v>
      </c>
      <c r="K373" s="181"/>
      <c r="L373" s="127"/>
      <c r="M373" s="2"/>
      <c r="N373" s="133" t="s">
        <v>6</v>
      </c>
      <c r="O373" s="158">
        <f t="shared" ref="O373:U373" si="977">+O212/O51</f>
        <v>3.0570049499405747</v>
      </c>
      <c r="P373" s="158">
        <f t="shared" si="977"/>
        <v>3.1869554903400426</v>
      </c>
      <c r="Q373" s="158">
        <f t="shared" si="977"/>
        <v>3.0699585027455254</v>
      </c>
      <c r="R373" s="158">
        <f t="shared" si="977"/>
        <v>0.53323628973008608</v>
      </c>
      <c r="S373" s="158">
        <f t="shared" si="977"/>
        <v>0.88282725401574491</v>
      </c>
      <c r="T373" s="158">
        <f t="shared" si="977"/>
        <v>1.6396399614244384</v>
      </c>
      <c r="U373" s="158">
        <f t="shared" si="977"/>
        <v>1.8759757198135723</v>
      </c>
      <c r="V373" s="158">
        <f t="shared" si="949"/>
        <v>2.7708512192874197</v>
      </c>
      <c r="W373" s="180">
        <f t="shared" si="965"/>
        <v>3.2037634777831183</v>
      </c>
      <c r="X373" s="181"/>
      <c r="Y373" s="147"/>
      <c r="Z373" s="127"/>
    </row>
    <row r="374" spans="1:26" x14ac:dyDescent="0.25">
      <c r="A374" s="133" t="s">
        <v>7</v>
      </c>
      <c r="B374" s="158">
        <f t="shared" ref="B374:F374" si="978">+B213/B52</f>
        <v>2.9419575964756439</v>
      </c>
      <c r="C374" s="158">
        <f t="shared" si="978"/>
        <v>3.4852408078715693</v>
      </c>
      <c r="D374" s="158">
        <f t="shared" si="978"/>
        <v>1.7039902280130292</v>
      </c>
      <c r="E374" s="158">
        <f t="shared" si="978"/>
        <v>0.43910784437967298</v>
      </c>
      <c r="F374" s="158">
        <f t="shared" si="978"/>
        <v>1.3438560259625314</v>
      </c>
      <c r="G374" s="158">
        <f t="shared" si="966"/>
        <v>1.36992515309594</v>
      </c>
      <c r="H374" s="158">
        <f t="shared" ref="H374:H376" si="979">+H213/H52</f>
        <v>2.3590110671606062</v>
      </c>
      <c r="I374" s="158">
        <f t="shared" si="954"/>
        <v>3.0037546933667083</v>
      </c>
      <c r="J374" s="180">
        <f t="shared" si="967"/>
        <v>4.557501183151917</v>
      </c>
      <c r="K374" s="181"/>
      <c r="L374" s="127"/>
      <c r="M374" s="2"/>
      <c r="N374" s="133" t="s">
        <v>7</v>
      </c>
      <c r="O374" s="158">
        <f t="shared" ref="O374:U374" si="980">+O213/O52</f>
        <v>3.0177022918400702</v>
      </c>
      <c r="P374" s="158">
        <f t="shared" si="980"/>
        <v>3.2514090363115589</v>
      </c>
      <c r="Q374" s="158">
        <f t="shared" si="980"/>
        <v>2.7900737759892689</v>
      </c>
      <c r="R374" s="158">
        <f t="shared" si="980"/>
        <v>0.48700074756084311</v>
      </c>
      <c r="S374" s="158">
        <f t="shared" si="980"/>
        <v>1.0016304794078661</v>
      </c>
      <c r="T374" s="158">
        <f t="shared" si="980"/>
        <v>1.6548560346113683</v>
      </c>
      <c r="U374" s="158">
        <f t="shared" si="980"/>
        <v>1.9616172138567904</v>
      </c>
      <c r="V374" s="158">
        <f t="shared" si="949"/>
        <v>2.8277197740113</v>
      </c>
      <c r="W374" s="180">
        <f t="shared" si="965"/>
        <v>3.4146988591138228</v>
      </c>
      <c r="X374" s="181"/>
      <c r="Y374" s="147"/>
      <c r="Z374" s="127"/>
    </row>
    <row r="375" spans="1:26" x14ac:dyDescent="0.25">
      <c r="A375" s="133" t="s">
        <v>8</v>
      </c>
      <c r="B375" s="158">
        <f t="shared" ref="B375:F375" si="981">+B214/B53</f>
        <v>3.8178294573643412</v>
      </c>
      <c r="C375" s="158">
        <f t="shared" si="981"/>
        <v>3.7310606060606064</v>
      </c>
      <c r="D375" s="158">
        <f t="shared" si="981"/>
        <v>2.4572457245724575</v>
      </c>
      <c r="E375" s="158">
        <f t="shared" si="981"/>
        <v>0.41383876841582523</v>
      </c>
      <c r="F375" s="158">
        <f t="shared" si="981"/>
        <v>1.620213597290961</v>
      </c>
      <c r="G375" s="158">
        <f t="shared" si="966"/>
        <v>1.6591659165916595</v>
      </c>
      <c r="H375" s="158">
        <f t="shared" si="979"/>
        <v>3.0404217926186288</v>
      </c>
      <c r="I375" s="158">
        <f t="shared" si="954"/>
        <v>3.2125834127740709</v>
      </c>
      <c r="J375" s="180">
        <f t="shared" si="967"/>
        <v>3.5916542473919519</v>
      </c>
      <c r="K375" s="181"/>
      <c r="L375" s="127"/>
      <c r="M375" s="2"/>
      <c r="N375" s="133" t="s">
        <v>8</v>
      </c>
      <c r="O375" s="158">
        <f t="shared" ref="O375:U375" si="982">+O214/O53</f>
        <v>3.0581873664709947</v>
      </c>
      <c r="P375" s="158">
        <f t="shared" si="982"/>
        <v>3.2478080295339185</v>
      </c>
      <c r="Q375" s="158">
        <f t="shared" si="982"/>
        <v>2.7281816883302388</v>
      </c>
      <c r="R375" s="158">
        <f t="shared" si="982"/>
        <v>0.45537329670792032</v>
      </c>
      <c r="S375" s="158">
        <f t="shared" si="982"/>
        <v>1.1246883440681488</v>
      </c>
      <c r="T375" s="158">
        <f t="shared" si="982"/>
        <v>1.6576301818592571</v>
      </c>
      <c r="U375" s="158">
        <f t="shared" si="982"/>
        <v>2.0548959046763113</v>
      </c>
      <c r="V375" s="158">
        <f t="shared" si="949"/>
        <v>2.823873097904106</v>
      </c>
      <c r="W375" s="180">
        <f t="shared" si="965"/>
        <v>3.455807551911914</v>
      </c>
      <c r="X375" s="181"/>
      <c r="Y375" s="147"/>
      <c r="Z375" s="127"/>
    </row>
    <row r="376" spans="1:26" x14ac:dyDescent="0.25">
      <c r="A376" s="133" t="s">
        <v>9</v>
      </c>
      <c r="B376" s="158">
        <f t="shared" ref="B376:F376" si="983">+B215/B54</f>
        <v>3.2098765432098766</v>
      </c>
      <c r="C376" s="158">
        <f t="shared" si="983"/>
        <v>3.59375</v>
      </c>
      <c r="D376" s="158">
        <f t="shared" si="983"/>
        <v>1.2046524508446415</v>
      </c>
      <c r="E376" s="158">
        <f t="shared" si="983"/>
        <v>0.45641098216812909</v>
      </c>
      <c r="F376" s="158">
        <f t="shared" si="983"/>
        <v>0.99503983165489263</v>
      </c>
      <c r="G376" s="158">
        <f t="shared" si="966"/>
        <v>1.3593560145808019</v>
      </c>
      <c r="H376" s="158">
        <f t="shared" si="979"/>
        <v>1.8562644119907763</v>
      </c>
      <c r="I376" s="158">
        <f t="shared" si="954"/>
        <v>3.6830835117773018</v>
      </c>
      <c r="J376" s="180">
        <f t="shared" si="967"/>
        <v>3.0714285714285712</v>
      </c>
      <c r="K376" s="181"/>
      <c r="L376" s="127"/>
      <c r="M376" s="2"/>
      <c r="N376" s="133" t="s">
        <v>9</v>
      </c>
      <c r="O376" s="158">
        <f t="shared" ref="O376:U376" si="984">+O215/O54</f>
        <v>3.0469526104621854</v>
      </c>
      <c r="P376" s="158">
        <f t="shared" si="984"/>
        <v>3.2738664625980487</v>
      </c>
      <c r="Q376" s="158">
        <f t="shared" si="984"/>
        <v>2.3691045392833954</v>
      </c>
      <c r="R376" s="158">
        <f t="shared" si="984"/>
        <v>0.42422913336295787</v>
      </c>
      <c r="S376" s="158">
        <f t="shared" si="984"/>
        <v>1.2481122984653887</v>
      </c>
      <c r="T376" s="158">
        <f t="shared" si="984"/>
        <v>1.7037078927029727</v>
      </c>
      <c r="U376" s="158">
        <f t="shared" si="984"/>
        <v>2.1774555318872295</v>
      </c>
      <c r="V376" s="158">
        <f t="shared" si="949"/>
        <v>2.9965314612584515</v>
      </c>
      <c r="W376" s="180">
        <f t="shared" si="965"/>
        <v>3.4265946470838129</v>
      </c>
      <c r="X376" s="181"/>
      <c r="Y376" s="147"/>
      <c r="Z376" s="127"/>
    </row>
    <row r="377" spans="1:26" ht="25.5" x14ac:dyDescent="0.25">
      <c r="A377" s="134" t="s">
        <v>13</v>
      </c>
      <c r="B377" s="182">
        <f t="shared" ref="B377:F377" si="985">+B216/B55</f>
        <v>3.0469526104621854</v>
      </c>
      <c r="C377" s="182">
        <f t="shared" si="985"/>
        <v>3.2738664625980487</v>
      </c>
      <c r="D377" s="182">
        <f t="shared" si="985"/>
        <v>2.3691045392833954</v>
      </c>
      <c r="E377" s="182">
        <f t="shared" si="985"/>
        <v>0.42422913336295787</v>
      </c>
      <c r="F377" s="182">
        <f t="shared" si="985"/>
        <v>1.2481122984653887</v>
      </c>
      <c r="G377" s="182">
        <f t="shared" si="966"/>
        <v>1.7037078927029727</v>
      </c>
      <c r="H377" s="182">
        <f t="shared" ref="H377:I377" si="986">+H216/H55</f>
        <v>2.1774555318872295</v>
      </c>
      <c r="I377" s="182">
        <f t="shared" si="986"/>
        <v>2.9965314612584515</v>
      </c>
      <c r="J377" s="183">
        <f t="shared" ref="J377" si="987">+J216/J55</f>
        <v>3.4265946470838129</v>
      </c>
      <c r="K377" s="183"/>
      <c r="L377" s="137"/>
      <c r="M377" s="3"/>
      <c r="N377" s="134" t="s">
        <v>14</v>
      </c>
      <c r="O377" s="182">
        <f t="shared" ref="O377:W377" si="988">+O216/O55</f>
        <v>3.0688475624774196</v>
      </c>
      <c r="P377" s="182">
        <f t="shared" si="988"/>
        <v>3.1643425577358069</v>
      </c>
      <c r="Q377" s="182">
        <f t="shared" si="988"/>
        <v>3.0996315212906711</v>
      </c>
      <c r="R377" s="182">
        <f t="shared" si="988"/>
        <v>0.70502376077855633</v>
      </c>
      <c r="S377" s="182">
        <f t="shared" si="988"/>
        <v>0.66756017768427967</v>
      </c>
      <c r="T377" s="182">
        <f t="shared" si="988"/>
        <v>1.4346031150309626</v>
      </c>
      <c r="U377" s="182">
        <f t="shared" si="988"/>
        <v>1.9389093288929831</v>
      </c>
      <c r="V377" s="182">
        <f t="shared" si="988"/>
        <v>2.56678038501162</v>
      </c>
      <c r="W377" s="183">
        <f t="shared" si="988"/>
        <v>3.2381718897673228</v>
      </c>
      <c r="X377" s="183">
        <f t="shared" ref="X377" si="989">+X216/X55</f>
        <v>3.4786745406824138</v>
      </c>
      <c r="Y377" s="149">
        <f>+X377/W377-1</f>
        <v>7.4271119354436754E-2</v>
      </c>
      <c r="Z377" s="156">
        <f>+POWER(X377/S377,0.2)-1</f>
        <v>0.3911843242600701</v>
      </c>
    </row>
    <row r="378" spans="1:26" ht="25.5" x14ac:dyDescent="0.25">
      <c r="A378" s="135" t="s">
        <v>15</v>
      </c>
      <c r="B378" s="138">
        <f>+B377/B$485</f>
        <v>0.87934193765686275</v>
      </c>
      <c r="C378" s="138">
        <f t="shared" ref="C378" si="990">+C377/C$485</f>
        <v>0.86792426481190432</v>
      </c>
      <c r="D378" s="138">
        <f t="shared" ref="D378" si="991">+D377/D$485</f>
        <v>0.622735049790478</v>
      </c>
      <c r="E378" s="138">
        <f t="shared" ref="E378" si="992">+E377/E$485</f>
        <v>0.12475513876275064</v>
      </c>
      <c r="F378" s="138">
        <f t="shared" ref="F378:G378" si="993">+F377/F$485</f>
        <v>0.45392151835750205</v>
      </c>
      <c r="G378" s="138">
        <f t="shared" si="993"/>
        <v>0.55699387103879106</v>
      </c>
      <c r="H378" s="138">
        <f t="shared" ref="H378:I378" si="994">+H377/H$485</f>
        <v>0.67029713948569791</v>
      </c>
      <c r="I378" s="138">
        <f t="shared" si="994"/>
        <v>0.84775952158229984</v>
      </c>
      <c r="J378" s="139">
        <f t="shared" ref="J378" si="995">+J377/J$485</f>
        <v>0.96509145781548866</v>
      </c>
      <c r="K378" s="139"/>
      <c r="L378" s="140"/>
      <c r="M378" s="3"/>
      <c r="N378" s="135" t="s">
        <v>15</v>
      </c>
      <c r="O378" s="138">
        <f t="shared" ref="O378" si="996">+O377/O$485</f>
        <v>0.90016219950876475</v>
      </c>
      <c r="P378" s="138">
        <f t="shared" ref="P378" si="997">+P377/P$485</f>
        <v>0.87513465268907631</v>
      </c>
      <c r="Q378" s="138">
        <f t="shared" ref="Q378" si="998">+Q377/Q$485</f>
        <v>0.80319773794946614</v>
      </c>
      <c r="R378" s="138">
        <f t="shared" ref="R378" si="999">+R377/R$485</f>
        <v>0.19639046146955266</v>
      </c>
      <c r="S378" s="138">
        <f t="shared" ref="S378:W378" si="1000">+S377/S$485</f>
        <v>0.22237580521610706</v>
      </c>
      <c r="T378" s="138">
        <f t="shared" si="1000"/>
        <v>0.49510762791393192</v>
      </c>
      <c r="U378" s="138">
        <f t="shared" si="1000"/>
        <v>0.61620218080198175</v>
      </c>
      <c r="V378" s="138">
        <f t="shared" si="1000"/>
        <v>0.75390869568152052</v>
      </c>
      <c r="W378" s="139">
        <f t="shared" si="1000"/>
        <v>0.91360057364433345</v>
      </c>
      <c r="X378" s="139">
        <f t="shared" ref="X378" si="1001">+X377/X$485</f>
        <v>0.97379732781250594</v>
      </c>
      <c r="Y378" s="148"/>
      <c r="Z378" s="140"/>
    </row>
    <row r="379" spans="1:26" ht="26.25" thickBot="1" x14ac:dyDescent="0.3">
      <c r="A379" s="136" t="s">
        <v>12</v>
      </c>
      <c r="B379" s="141"/>
      <c r="C379" s="142">
        <f>+C377/B377-1</f>
        <v>7.4472392959680223E-2</v>
      </c>
      <c r="D379" s="142">
        <f t="shared" ref="D379" si="1002">+D377/C377-1</f>
        <v>-0.27635883553926621</v>
      </c>
      <c r="E379" s="142">
        <f t="shared" ref="E379" si="1003">+E377/D377-1</f>
        <v>-0.82093270840159782</v>
      </c>
      <c r="F379" s="142">
        <f t="shared" ref="F379:J379" si="1004">+F377/E377-1</f>
        <v>1.942071159920884</v>
      </c>
      <c r="G379" s="142">
        <f t="shared" si="1004"/>
        <v>0.36502772610906864</v>
      </c>
      <c r="H379" s="142">
        <f t="shared" si="1004"/>
        <v>0.27806858277368485</v>
      </c>
      <c r="I379" s="142">
        <f t="shared" si="1004"/>
        <v>0.37616195480296133</v>
      </c>
      <c r="J379" s="143">
        <f t="shared" si="1004"/>
        <v>0.14352033055069202</v>
      </c>
      <c r="K379" s="143"/>
      <c r="L379" s="145"/>
      <c r="M379" s="2"/>
      <c r="N379" s="136" t="s">
        <v>12</v>
      </c>
      <c r="O379" s="141"/>
      <c r="P379" s="142">
        <f>+P377/O377-1</f>
        <v>3.1117542762956862E-2</v>
      </c>
      <c r="Q379" s="142">
        <f t="shared" ref="Q379" si="1005">+Q377/P377-1</f>
        <v>-2.0450073045011452E-2</v>
      </c>
      <c r="R379" s="142">
        <f t="shared" ref="R379" si="1006">+R377/Q377-1</f>
        <v>-0.77254594427243795</v>
      </c>
      <c r="S379" s="142">
        <f t="shared" ref="S379" si="1007">+S377/R377-1</f>
        <v>-5.3138043252479505E-2</v>
      </c>
      <c r="T379" s="142">
        <f t="shared" ref="T379" si="1008">+T377/S377-1</f>
        <v>1.1490244070691906</v>
      </c>
      <c r="U379" s="142">
        <f t="shared" ref="U379" si="1009">+U377/T377-1</f>
        <v>0.35153012605241418</v>
      </c>
      <c r="V379" s="142">
        <f t="shared" ref="V379" si="1010">+V377/U377-1</f>
        <v>0.32382693030680243</v>
      </c>
      <c r="W379" s="143">
        <f t="shared" ref="W379:X379" si="1011">+W377/V377-1</f>
        <v>0.26156951668954864</v>
      </c>
      <c r="X379" s="143">
        <f t="shared" si="1011"/>
        <v>7.4271119354436754E-2</v>
      </c>
      <c r="Y379" s="144"/>
      <c r="Z379" s="145"/>
    </row>
    <row r="380" spans="1:26" ht="15.75" thickBot="1" x14ac:dyDescent="0.3"/>
    <row r="381" spans="1:26" ht="15.75" thickBot="1" x14ac:dyDescent="0.3">
      <c r="A381" s="341" t="s">
        <v>88</v>
      </c>
      <c r="B381" s="342"/>
      <c r="C381" s="342"/>
      <c r="D381" s="342"/>
      <c r="E381" s="342"/>
      <c r="F381" s="342"/>
      <c r="G381" s="342"/>
      <c r="H381" s="342"/>
      <c r="I381" s="342"/>
      <c r="J381" s="342"/>
      <c r="K381" s="342"/>
      <c r="L381" s="343"/>
      <c r="M381" s="2"/>
      <c r="N381" s="341" t="s">
        <v>89</v>
      </c>
      <c r="O381" s="342"/>
      <c r="P381" s="342"/>
      <c r="Q381" s="342"/>
      <c r="R381" s="342"/>
      <c r="S381" s="342"/>
      <c r="T381" s="342"/>
      <c r="U381" s="342"/>
      <c r="V381" s="342"/>
      <c r="W381" s="342"/>
      <c r="X381" s="342"/>
      <c r="Y381" s="342"/>
      <c r="Z381" s="343"/>
    </row>
    <row r="382" spans="1:26" ht="38.25" x14ac:dyDescent="0.25">
      <c r="A382" s="128"/>
      <c r="B382" s="129">
        <v>2016</v>
      </c>
      <c r="C382" s="129">
        <f>+B382+1</f>
        <v>2017</v>
      </c>
      <c r="D382" s="129">
        <f t="shared" ref="D382" si="1012">+C382+1</f>
        <v>2018</v>
      </c>
      <c r="E382" s="129">
        <f t="shared" ref="E382" si="1013">+D382+1</f>
        <v>2019</v>
      </c>
      <c r="F382" s="129">
        <f t="shared" ref="F382" si="1014">+E382+1</f>
        <v>2020</v>
      </c>
      <c r="G382" s="129">
        <f t="shared" ref="G382" si="1015">+F382+1</f>
        <v>2021</v>
      </c>
      <c r="H382" s="129">
        <v>2022</v>
      </c>
      <c r="I382" s="129">
        <v>2023</v>
      </c>
      <c r="J382" s="130">
        <v>2024</v>
      </c>
      <c r="K382" s="131">
        <v>2025</v>
      </c>
      <c r="L382" s="132" t="s">
        <v>16</v>
      </c>
      <c r="M382" s="2"/>
      <c r="N382" s="128"/>
      <c r="O382" s="129">
        <v>2016</v>
      </c>
      <c r="P382" s="129">
        <f>+O382+1</f>
        <v>2017</v>
      </c>
      <c r="Q382" s="129">
        <f t="shared" ref="Q382" si="1016">+P382+1</f>
        <v>2018</v>
      </c>
      <c r="R382" s="129">
        <f t="shared" ref="R382" si="1017">+Q382+1</f>
        <v>2019</v>
      </c>
      <c r="S382" s="129">
        <f t="shared" ref="S382" si="1018">+R382+1</f>
        <v>2020</v>
      </c>
      <c r="T382" s="129">
        <f t="shared" ref="T382" si="1019">+S382+1</f>
        <v>2021</v>
      </c>
      <c r="U382" s="129">
        <v>2022</v>
      </c>
      <c r="V382" s="129">
        <v>2023</v>
      </c>
      <c r="W382" s="130">
        <v>2024</v>
      </c>
      <c r="X382" s="131">
        <v>2025</v>
      </c>
      <c r="Y382" s="146" t="s">
        <v>16</v>
      </c>
      <c r="Z382" s="132" t="s">
        <v>21</v>
      </c>
    </row>
    <row r="383" spans="1:26" x14ac:dyDescent="0.25">
      <c r="A383" s="133" t="s">
        <v>10</v>
      </c>
      <c r="B383" s="158">
        <f>+B222/B61</f>
        <v>2.5982738145845388</v>
      </c>
      <c r="C383" s="158">
        <f t="shared" ref="C383:H385" si="1020">+C222/C61</f>
        <v>1.8704455884087225</v>
      </c>
      <c r="D383" s="158">
        <f t="shared" si="1020"/>
        <v>3.1383302864107252</v>
      </c>
      <c r="E383" s="158">
        <f t="shared" si="1020"/>
        <v>1.2227262907755454</v>
      </c>
      <c r="F383" s="158">
        <f t="shared" si="1020"/>
        <v>0.92608223803207523</v>
      </c>
      <c r="G383" s="158">
        <f t="shared" si="1020"/>
        <v>0.98551057957681687</v>
      </c>
      <c r="H383" s="158">
        <f t="shared" si="1020"/>
        <v>1.5465631929046564</v>
      </c>
      <c r="I383" s="158">
        <f t="shared" ref="I383:J383" si="1021">+I222/I61</f>
        <v>2.9653679653679652</v>
      </c>
      <c r="J383" s="180">
        <f t="shared" si="1021"/>
        <v>2.5976768743400207</v>
      </c>
      <c r="K383" s="181">
        <f t="shared" ref="K383" si="1022">+K222/K61</f>
        <v>2.1116504854368934</v>
      </c>
      <c r="L383" s="127">
        <f>+K383/J383-1</f>
        <v>-0.18710040255742344</v>
      </c>
      <c r="M383" s="2"/>
      <c r="N383" s="133" t="s">
        <v>10</v>
      </c>
      <c r="O383" s="158">
        <f>+O222/O61</f>
        <v>2.5468738979688479</v>
      </c>
      <c r="P383" s="158">
        <f t="shared" ref="P383:W394" si="1023">+P222/P61</f>
        <v>2.3253905741284751</v>
      </c>
      <c r="Q383" s="158">
        <f t="shared" si="1023"/>
        <v>2.1549901920995675</v>
      </c>
      <c r="R383" s="158">
        <f t="shared" si="1023"/>
        <v>2.1234255049563986</v>
      </c>
      <c r="S383" s="158">
        <f t="shared" si="1023"/>
        <v>1.259547200753147</v>
      </c>
      <c r="T383" s="158">
        <f t="shared" si="1023"/>
        <v>1.0328721979207414</v>
      </c>
      <c r="U383" s="158">
        <f t="shared" si="1023"/>
        <v>1.4017993802964124</v>
      </c>
      <c r="V383" s="158">
        <f t="shared" si="1023"/>
        <v>2.944722123956331</v>
      </c>
      <c r="W383" s="180">
        <f t="shared" si="1023"/>
        <v>2.8254463340625215</v>
      </c>
      <c r="X383" s="181">
        <f t="shared" ref="X383" si="1024">+X222/X61</f>
        <v>2.8367421033522935</v>
      </c>
      <c r="Y383" s="147">
        <f t="shared" ref="Y383:Y386" si="1025">+X383/W383-1</f>
        <v>3.9978707624328536E-3</v>
      </c>
      <c r="Z383" s="127">
        <f t="shared" ref="Z383:Z386" si="1026">+POWER(X383/S383,0.2)-1</f>
        <v>0.17630808360221728</v>
      </c>
    </row>
    <row r="384" spans="1:26" x14ac:dyDescent="0.25">
      <c r="A384" s="133" t="s">
        <v>11</v>
      </c>
      <c r="B384" s="158">
        <f t="shared" ref="B384:G384" si="1027">+B223/B62</f>
        <v>1.7696484189857136</v>
      </c>
      <c r="C384" s="158">
        <f t="shared" si="1027"/>
        <v>1.3647674182409102</v>
      </c>
      <c r="D384" s="158">
        <f t="shared" si="1027"/>
        <v>3.2408630559225009</v>
      </c>
      <c r="E384" s="158">
        <f t="shared" si="1027"/>
        <v>1.2663299076815884</v>
      </c>
      <c r="F384" s="158">
        <f t="shared" si="1027"/>
        <v>1.1006969478490747</v>
      </c>
      <c r="G384" s="158">
        <f t="shared" si="1027"/>
        <v>1.1226558540293969</v>
      </c>
      <c r="H384" s="158">
        <f t="shared" si="1020"/>
        <v>1.9817898022892817</v>
      </c>
      <c r="I384" s="158">
        <f t="shared" ref="I384:J394" si="1028">+I223/I62</f>
        <v>2.60952380952381</v>
      </c>
      <c r="J384" s="180">
        <f t="shared" si="1028"/>
        <v>3.2285368802902057</v>
      </c>
      <c r="K384" s="181">
        <f t="shared" ref="K384:K386" si="1029">+K223/K62</f>
        <v>4.5164835164835164</v>
      </c>
      <c r="L384" s="127">
        <f>+K384/J384-1</f>
        <v>0.39892579330781563</v>
      </c>
      <c r="M384" s="2"/>
      <c r="N384" s="133" t="s">
        <v>11</v>
      </c>
      <c r="O384" s="158">
        <f t="shared" ref="O384:U384" si="1030">+O223/O62</f>
        <v>2.492784748018682</v>
      </c>
      <c r="P384" s="158">
        <f t="shared" si="1030"/>
        <v>2.2773756951618518</v>
      </c>
      <c r="Q384" s="158">
        <f t="shared" si="1030"/>
        <v>2.3301902465983804</v>
      </c>
      <c r="R384" s="158">
        <f t="shared" si="1030"/>
        <v>1.9528373093021658</v>
      </c>
      <c r="S384" s="158">
        <f t="shared" si="1030"/>
        <v>1.2486581514383059</v>
      </c>
      <c r="T384" s="158">
        <f t="shared" si="1030"/>
        <v>1.0337286967269614</v>
      </c>
      <c r="U384" s="158">
        <f t="shared" si="1030"/>
        <v>1.4447914645974782</v>
      </c>
      <c r="V384" s="158">
        <f t="shared" si="1023"/>
        <v>3.0215472589612804</v>
      </c>
      <c r="W384" s="180">
        <f t="shared" si="1023"/>
        <v>2.8859153976311331</v>
      </c>
      <c r="X384" s="181">
        <f t="shared" ref="X384:X386" si="1031">+X223/X62</f>
        <v>2.892535800278798</v>
      </c>
      <c r="Y384" s="147">
        <f t="shared" si="1025"/>
        <v>2.2940390605694638E-3</v>
      </c>
      <c r="Z384" s="127">
        <f t="shared" si="1026"/>
        <v>0.18295176678152214</v>
      </c>
    </row>
    <row r="385" spans="1:26" x14ac:dyDescent="0.25">
      <c r="A385" s="133" t="s">
        <v>0</v>
      </c>
      <c r="B385" s="158">
        <f t="shared" ref="B385:G385" si="1032">+B224/B63</f>
        <v>2.5642319286606208</v>
      </c>
      <c r="C385" s="158">
        <f t="shared" si="1032"/>
        <v>1.4429322805645597</v>
      </c>
      <c r="D385" s="158">
        <f t="shared" si="1032"/>
        <v>3.0158730158730158</v>
      </c>
      <c r="E385" s="158">
        <f t="shared" si="1032"/>
        <v>1.5658451580781678</v>
      </c>
      <c r="F385" s="158">
        <f t="shared" si="1032"/>
        <v>0.84652952493710221</v>
      </c>
      <c r="G385" s="158">
        <f t="shared" si="1032"/>
        <v>1.0245656081485921</v>
      </c>
      <c r="H385" s="158">
        <f t="shared" si="1020"/>
        <v>3.0186322473196623</v>
      </c>
      <c r="I385" s="158">
        <f t="shared" si="1028"/>
        <v>2.9</v>
      </c>
      <c r="J385" s="180">
        <f t="shared" si="1028"/>
        <v>3.2716049382716048</v>
      </c>
      <c r="K385" s="181">
        <f t="shared" si="1029"/>
        <v>2.7996070726915518</v>
      </c>
      <c r="L385" s="127">
        <f>+K385/J385-1</f>
        <v>-0.14427104570560112</v>
      </c>
      <c r="M385" s="2"/>
      <c r="N385" s="133" t="s">
        <v>0</v>
      </c>
      <c r="O385" s="158">
        <f t="shared" ref="O385:U385" si="1033">+O224/O63</f>
        <v>2.467561470806841</v>
      </c>
      <c r="P385" s="158">
        <f t="shared" si="1033"/>
        <v>2.1658386494306598</v>
      </c>
      <c r="Q385" s="158">
        <f t="shared" si="1033"/>
        <v>2.4705277142764688</v>
      </c>
      <c r="R385" s="158">
        <f t="shared" si="1033"/>
        <v>1.8813449023861171</v>
      </c>
      <c r="S385" s="158">
        <f t="shared" si="1033"/>
        <v>1.1891012728113761</v>
      </c>
      <c r="T385" s="158">
        <f t="shared" si="1033"/>
        <v>1.0480484410130742</v>
      </c>
      <c r="U385" s="158">
        <f t="shared" si="1033"/>
        <v>1.5389868374833913</v>
      </c>
      <c r="V385" s="158">
        <f t="shared" si="1023"/>
        <v>3.012034140489793</v>
      </c>
      <c r="W385" s="180">
        <f t="shared" si="1023"/>
        <v>2.906642831605291</v>
      </c>
      <c r="X385" s="181">
        <f t="shared" si="1031"/>
        <v>2.8674171357098186</v>
      </c>
      <c r="Y385" s="147">
        <f t="shared" si="1025"/>
        <v>-1.3495189525507878E-2</v>
      </c>
      <c r="Z385" s="127">
        <f t="shared" si="1026"/>
        <v>0.19248906818677747</v>
      </c>
    </row>
    <row r="386" spans="1:26" x14ac:dyDescent="0.25">
      <c r="A386" s="133" t="s">
        <v>1</v>
      </c>
      <c r="B386" s="158">
        <f t="shared" ref="B386:H386" si="1034">+B225/B64</f>
        <v>2.0212838393753869</v>
      </c>
      <c r="C386" s="158">
        <f t="shared" si="1034"/>
        <v>2.0966085441763083</v>
      </c>
      <c r="D386" s="158">
        <f t="shared" si="1034"/>
        <v>3.4747474747474745</v>
      </c>
      <c r="E386" s="158">
        <f t="shared" si="1034"/>
        <v>1.2690617730679761</v>
      </c>
      <c r="F386" s="158">
        <f t="shared" si="1034"/>
        <v>0.94521887992174136</v>
      </c>
      <c r="G386" s="158">
        <f t="shared" si="1034"/>
        <v>1.081363458273475</v>
      </c>
      <c r="H386" s="158">
        <f t="shared" si="1034"/>
        <v>7.0001865555624665</v>
      </c>
      <c r="I386" s="158">
        <f t="shared" si="1028"/>
        <v>3.2405186385737443</v>
      </c>
      <c r="J386" s="180">
        <f t="shared" si="1028"/>
        <v>2.788844621513944</v>
      </c>
      <c r="K386" s="181">
        <f t="shared" si="1029"/>
        <v>3.9555555555555557</v>
      </c>
      <c r="L386" s="127">
        <f>+K386/J386-1</f>
        <v>0.41834920634920647</v>
      </c>
      <c r="M386" s="2"/>
      <c r="N386" s="133" t="s">
        <v>1</v>
      </c>
      <c r="O386" s="158">
        <f t="shared" ref="O386:U386" si="1035">+O225/O64</f>
        <v>2.4781663375854612</v>
      </c>
      <c r="P386" s="158">
        <f t="shared" si="1035"/>
        <v>2.1725007609360882</v>
      </c>
      <c r="Q386" s="158">
        <f t="shared" si="1035"/>
        <v>2.5754201871954217</v>
      </c>
      <c r="R386" s="158">
        <f t="shared" si="1035"/>
        <v>1.7291449728103665</v>
      </c>
      <c r="S386" s="158">
        <f t="shared" si="1035"/>
        <v>1.1503624531182828</v>
      </c>
      <c r="T386" s="158">
        <f t="shared" si="1035"/>
        <v>1.0611683026095282</v>
      </c>
      <c r="U386" s="158">
        <f t="shared" si="1035"/>
        <v>1.8477949419139492</v>
      </c>
      <c r="V386" s="158">
        <f t="shared" si="1023"/>
        <v>2.7019668349144177</v>
      </c>
      <c r="W386" s="180">
        <f t="shared" si="1023"/>
        <v>2.8666714265314859</v>
      </c>
      <c r="X386" s="181">
        <f t="shared" si="1031"/>
        <v>2.9061573921633195</v>
      </c>
      <c r="Y386" s="147">
        <f t="shared" si="1025"/>
        <v>1.3774151186768391E-2</v>
      </c>
      <c r="Z386" s="127">
        <f t="shared" si="1026"/>
        <v>0.20364076098282702</v>
      </c>
    </row>
    <row r="387" spans="1:26" x14ac:dyDescent="0.25">
      <c r="A387" s="133" t="s">
        <v>2</v>
      </c>
      <c r="B387" s="158">
        <f t="shared" ref="B387:H387" si="1036">+B226/B65</f>
        <v>2.7811194021791956</v>
      </c>
      <c r="C387" s="158">
        <f t="shared" si="1036"/>
        <v>1.482133408204918</v>
      </c>
      <c r="D387" s="158">
        <f t="shared" si="1036"/>
        <v>3.1439602868174297</v>
      </c>
      <c r="E387" s="158">
        <f t="shared" si="1036"/>
        <v>1.2917665867306156</v>
      </c>
      <c r="F387" s="158">
        <f t="shared" si="1036"/>
        <v>0.87497695002765996</v>
      </c>
      <c r="G387" s="158">
        <f t="shared" si="1036"/>
        <v>1.2439306358381503</v>
      </c>
      <c r="H387" s="158">
        <f t="shared" si="1036"/>
        <v>4.2427368865336357</v>
      </c>
      <c r="I387" s="158">
        <f t="shared" si="1028"/>
        <v>2.538307794803464</v>
      </c>
      <c r="J387" s="180">
        <f t="shared" ref="J387" si="1037">+J226/J65</f>
        <v>2.5559845559845562</v>
      </c>
      <c r="K387" s="181"/>
      <c r="L387" s="127"/>
      <c r="M387" s="2"/>
      <c r="N387" s="133" t="s">
        <v>2</v>
      </c>
      <c r="O387" s="158">
        <f t="shared" ref="O387:U387" si="1038">+O226/O65</f>
        <v>2.46606580358335</v>
      </c>
      <c r="P387" s="158">
        <f t="shared" si="1038"/>
        <v>2.0517647318606764</v>
      </c>
      <c r="Q387" s="158">
        <f t="shared" si="1038"/>
        <v>2.746882799329732</v>
      </c>
      <c r="R387" s="158">
        <f t="shared" si="1038"/>
        <v>1.6349911190053283</v>
      </c>
      <c r="S387" s="158">
        <f t="shared" si="1038"/>
        <v>1.0966300244281588</v>
      </c>
      <c r="T387" s="158">
        <f t="shared" si="1038"/>
        <v>1.0976512289175397</v>
      </c>
      <c r="U387" s="158">
        <f t="shared" si="1038"/>
        <v>1.9759683249370621</v>
      </c>
      <c r="V387" s="158">
        <f t="shared" si="1023"/>
        <v>2.6255883837753222</v>
      </c>
      <c r="W387" s="180">
        <f t="shared" ref="W387:W394" si="1039">+W226/W65</f>
        <v>2.8732318840579705</v>
      </c>
      <c r="X387" s="181"/>
      <c r="Y387" s="147"/>
      <c r="Z387" s="127"/>
    </row>
    <row r="388" spans="1:26" x14ac:dyDescent="0.25">
      <c r="A388" s="133" t="s">
        <v>3</v>
      </c>
      <c r="B388" s="158">
        <f t="shared" ref="B388:H395" si="1040">+B227/B66</f>
        <v>2.1924025135470795</v>
      </c>
      <c r="C388" s="158">
        <f t="shared" si="1040"/>
        <v>2.3757592234449434</v>
      </c>
      <c r="D388" s="158">
        <f t="shared" si="1040"/>
        <v>3.137472283813747</v>
      </c>
      <c r="E388" s="158">
        <f t="shared" si="1040"/>
        <v>2.0777160983346552</v>
      </c>
      <c r="F388" s="158">
        <f t="shared" si="1040"/>
        <v>1.8166139695314747</v>
      </c>
      <c r="G388" s="158">
        <f t="shared" si="1040"/>
        <v>1.4568200161420501</v>
      </c>
      <c r="H388" s="158">
        <f t="shared" si="1040"/>
        <v>2.7078353565474655</v>
      </c>
      <c r="I388" s="158">
        <f t="shared" si="1028"/>
        <v>2.3951690821256038</v>
      </c>
      <c r="J388" s="180">
        <f t="shared" ref="J388:J394" si="1041">+J227/J66</f>
        <v>2.7379949452401013</v>
      </c>
      <c r="K388" s="181"/>
      <c r="L388" s="127"/>
      <c r="M388" s="2"/>
      <c r="N388" s="133" t="s">
        <v>3</v>
      </c>
      <c r="O388" s="158">
        <f t="shared" ref="O388:U388" si="1042">+O227/O66</f>
        <v>2.4744261431242709</v>
      </c>
      <c r="P388" s="158">
        <f t="shared" si="1042"/>
        <v>2.06665724854042</v>
      </c>
      <c r="Q388" s="158">
        <f t="shared" si="1042"/>
        <v>2.8144748270122903</v>
      </c>
      <c r="R388" s="158">
        <f t="shared" si="1042"/>
        <v>1.6070363744782348</v>
      </c>
      <c r="S388" s="158">
        <f t="shared" si="1042"/>
        <v>1.0970481473871652</v>
      </c>
      <c r="T388" s="158">
        <f t="shared" si="1042"/>
        <v>1.0884631064003258</v>
      </c>
      <c r="U388" s="158">
        <f t="shared" si="1042"/>
        <v>2.0993400760111549</v>
      </c>
      <c r="V388" s="158">
        <f t="shared" si="1023"/>
        <v>2.5998048831882454</v>
      </c>
      <c r="W388" s="180">
        <f t="shared" si="1039"/>
        <v>2.9125424730388536</v>
      </c>
      <c r="X388" s="181"/>
      <c r="Y388" s="147"/>
      <c r="Z388" s="127"/>
    </row>
    <row r="389" spans="1:26" x14ac:dyDescent="0.25">
      <c r="A389" s="133" t="s">
        <v>4</v>
      </c>
      <c r="B389" s="158">
        <f t="shared" ref="B389:F389" si="1043">+B228/B67</f>
        <v>2.1386205248194829</v>
      </c>
      <c r="C389" s="158">
        <f t="shared" si="1043"/>
        <v>2.4750295619795204</v>
      </c>
      <c r="D389" s="158">
        <f t="shared" si="1043"/>
        <v>1.4717706694633803</v>
      </c>
      <c r="E389" s="158">
        <f t="shared" si="1043"/>
        <v>1.556448666423091</v>
      </c>
      <c r="F389" s="158">
        <f t="shared" si="1043"/>
        <v>1.7687296416938112</v>
      </c>
      <c r="G389" s="158">
        <f t="shared" si="1040"/>
        <v>0.94726696957180223</v>
      </c>
      <c r="H389" s="158">
        <f t="shared" ref="H389" si="1044">+H228/H67</f>
        <v>3.4282503725297011</v>
      </c>
      <c r="I389" s="158">
        <f t="shared" si="1028"/>
        <v>4.3823529411764701</v>
      </c>
      <c r="J389" s="180">
        <f t="shared" si="1041"/>
        <v>2.8888888888888888</v>
      </c>
      <c r="K389" s="181"/>
      <c r="L389" s="127"/>
      <c r="M389" s="2"/>
      <c r="N389" s="133" t="s">
        <v>4</v>
      </c>
      <c r="O389" s="158">
        <f t="shared" ref="O389:U389" si="1045">+O228/O67</f>
        <v>2.473981171191816</v>
      </c>
      <c r="P389" s="158">
        <f t="shared" si="1045"/>
        <v>2.0934989083421431</v>
      </c>
      <c r="Q389" s="158">
        <f t="shared" si="1045"/>
        <v>2.5996857994562483</v>
      </c>
      <c r="R389" s="158">
        <f t="shared" si="1045"/>
        <v>1.6157897518099027</v>
      </c>
      <c r="S389" s="158">
        <f t="shared" si="1045"/>
        <v>1.0906361099701136</v>
      </c>
      <c r="T389" s="158">
        <f t="shared" si="1045"/>
        <v>1.0508048228905902</v>
      </c>
      <c r="U389" s="158">
        <f t="shared" si="1045"/>
        <v>2.4635913665458751</v>
      </c>
      <c r="V389" s="158">
        <f t="shared" si="1023"/>
        <v>2.6099501248571815</v>
      </c>
      <c r="W389" s="180">
        <f t="shared" si="1039"/>
        <v>2.839479855041569</v>
      </c>
      <c r="X389" s="181"/>
      <c r="Y389" s="147"/>
      <c r="Z389" s="127"/>
    </row>
    <row r="390" spans="1:26" x14ac:dyDescent="0.25">
      <c r="A390" s="133" t="s">
        <v>5</v>
      </c>
      <c r="B390" s="158">
        <f t="shared" ref="B390:F390" si="1046">+B229/B68</f>
        <v>2.9003936607544922</v>
      </c>
      <c r="C390" s="158">
        <f t="shared" si="1046"/>
        <v>2.391016981159483</v>
      </c>
      <c r="D390" s="158">
        <f t="shared" si="1046"/>
        <v>2.0562998645190427</v>
      </c>
      <c r="E390" s="158">
        <f t="shared" si="1046"/>
        <v>1.9018612521150595</v>
      </c>
      <c r="F390" s="158">
        <f t="shared" si="1046"/>
        <v>0.97615131578947378</v>
      </c>
      <c r="G390" s="158">
        <f t="shared" si="1040"/>
        <v>2.4078091106290671</v>
      </c>
      <c r="H390" s="158">
        <f t="shared" ref="H390" si="1047">+H229/H68</f>
        <v>2.4269207570674478</v>
      </c>
      <c r="I390" s="158">
        <f t="shared" si="1028"/>
        <v>2.7112135176651302</v>
      </c>
      <c r="J390" s="180">
        <f t="shared" si="1041"/>
        <v>2.7047332832456799</v>
      </c>
      <c r="K390" s="181"/>
      <c r="L390" s="127"/>
      <c r="M390" s="2"/>
      <c r="N390" s="133" t="s">
        <v>5</v>
      </c>
      <c r="O390" s="158">
        <f t="shared" ref="O390:U390" si="1048">+O229/O68</f>
        <v>2.4818201080278914</v>
      </c>
      <c r="P390" s="158">
        <f t="shared" si="1048"/>
        <v>2.0495038797076099</v>
      </c>
      <c r="Q390" s="158">
        <f t="shared" si="1048"/>
        <v>2.5144905843612468</v>
      </c>
      <c r="R390" s="158">
        <f t="shared" si="1048"/>
        <v>1.5765876080854508</v>
      </c>
      <c r="S390" s="158">
        <f t="shared" si="1048"/>
        <v>1.0431546500263138</v>
      </c>
      <c r="T390" s="158">
        <f t="shared" si="1048"/>
        <v>1.1383539998393097</v>
      </c>
      <c r="U390" s="158">
        <f t="shared" si="1048"/>
        <v>2.4689482277608552</v>
      </c>
      <c r="V390" s="158">
        <f t="shared" si="1023"/>
        <v>2.6431431069139668</v>
      </c>
      <c r="W390" s="180">
        <f t="shared" si="1039"/>
        <v>2.8386044532690398</v>
      </c>
      <c r="X390" s="181"/>
      <c r="Y390" s="147"/>
      <c r="Z390" s="127"/>
    </row>
    <row r="391" spans="1:26" x14ac:dyDescent="0.25">
      <c r="A391" s="133" t="s">
        <v>6</v>
      </c>
      <c r="B391" s="158">
        <f t="shared" ref="B391:F391" si="1049">+B230/B69</f>
        <v>2.3419506497906344</v>
      </c>
      <c r="C391" s="158">
        <f t="shared" si="1049"/>
        <v>1.3640699806533867</v>
      </c>
      <c r="D391" s="158">
        <f t="shared" si="1049"/>
        <v>2.2566371681415931</v>
      </c>
      <c r="E391" s="158">
        <f t="shared" si="1049"/>
        <v>2.2383465259454707</v>
      </c>
      <c r="F391" s="158">
        <f t="shared" si="1049"/>
        <v>1.4240218380345768</v>
      </c>
      <c r="G391" s="158">
        <f t="shared" si="1040"/>
        <v>2.2011568123393319</v>
      </c>
      <c r="H391" s="158">
        <f t="shared" ref="H391" si="1050">+H230/H69</f>
        <v>2.3399734729669417</v>
      </c>
      <c r="I391" s="158">
        <f t="shared" si="1028"/>
        <v>3.0278884462151394</v>
      </c>
      <c r="J391" s="180">
        <f t="shared" si="1041"/>
        <v>2.75</v>
      </c>
      <c r="K391" s="181"/>
      <c r="L391" s="127"/>
      <c r="M391" s="2"/>
      <c r="N391" s="133" t="s">
        <v>6</v>
      </c>
      <c r="O391" s="158">
        <f t="shared" ref="O391:U391" si="1051">+O230/O69</f>
        <v>2.4605002307424058</v>
      </c>
      <c r="P391" s="158">
        <f t="shared" si="1051"/>
        <v>1.9669363546280851</v>
      </c>
      <c r="Q391" s="158">
        <f t="shared" si="1051"/>
        <v>2.6171210748167257</v>
      </c>
      <c r="R391" s="158">
        <f t="shared" si="1051"/>
        <v>1.5788684057536146</v>
      </c>
      <c r="S391" s="158">
        <f t="shared" si="1051"/>
        <v>1.0304169514695831</v>
      </c>
      <c r="T391" s="158">
        <f t="shared" si="1051"/>
        <v>1.1663078725781397</v>
      </c>
      <c r="U391" s="158">
        <f t="shared" si="1051"/>
        <v>2.4947797459901295</v>
      </c>
      <c r="V391" s="158">
        <f t="shared" si="1023"/>
        <v>2.6882329613053089</v>
      </c>
      <c r="W391" s="180">
        <f t="shared" si="1039"/>
        <v>2.8209148544549731</v>
      </c>
      <c r="X391" s="181"/>
      <c r="Y391" s="147"/>
      <c r="Z391" s="127"/>
    </row>
    <row r="392" spans="1:26" x14ac:dyDescent="0.25">
      <c r="A392" s="133" t="s">
        <v>7</v>
      </c>
      <c r="B392" s="158">
        <f t="shared" ref="B392:F392" si="1052">+B231/B70</f>
        <v>2.3054477481901565</v>
      </c>
      <c r="C392" s="158">
        <f t="shared" si="1052"/>
        <v>2.1417143219224739</v>
      </c>
      <c r="D392" s="158">
        <f t="shared" si="1052"/>
        <v>2.878024193548387</v>
      </c>
      <c r="E392" s="158">
        <f t="shared" si="1052"/>
        <v>1.1542879019908117</v>
      </c>
      <c r="F392" s="158">
        <f t="shared" si="1052"/>
        <v>1.1402050429481851</v>
      </c>
      <c r="G392" s="158">
        <f t="shared" si="1040"/>
        <v>2.3579145138562705</v>
      </c>
      <c r="H392" s="158">
        <f t="shared" ref="H392:H394" si="1053">+H231/H70</f>
        <v>1.7014823945316595</v>
      </c>
      <c r="I392" s="158">
        <f t="shared" si="1028"/>
        <v>2.2614107883817427</v>
      </c>
      <c r="J392" s="180">
        <f t="shared" si="1041"/>
        <v>2.3928770172509739</v>
      </c>
      <c r="K392" s="181"/>
      <c r="L392" s="127"/>
      <c r="M392" s="2"/>
      <c r="N392" s="133" t="s">
        <v>7</v>
      </c>
      <c r="O392" s="158">
        <f t="shared" ref="O392:U392" si="1054">+O231/O70</f>
        <v>2.41192738867178</v>
      </c>
      <c r="P392" s="158">
        <f t="shared" si="1054"/>
        <v>1.9539684479387984</v>
      </c>
      <c r="Q392" s="158">
        <f t="shared" si="1054"/>
        <v>2.6813207787250284</v>
      </c>
      <c r="R392" s="158">
        <f t="shared" si="1054"/>
        <v>1.4940862401216342</v>
      </c>
      <c r="S392" s="158">
        <f t="shared" si="1054"/>
        <v>1.0321489001692048</v>
      </c>
      <c r="T392" s="158">
        <f t="shared" si="1054"/>
        <v>1.2062074518702874</v>
      </c>
      <c r="U392" s="158">
        <f t="shared" si="1054"/>
        <v>2.4185162731039695</v>
      </c>
      <c r="V392" s="158">
        <f t="shared" si="1023"/>
        <v>2.8395717736144661</v>
      </c>
      <c r="W392" s="180">
        <f t="shared" si="1039"/>
        <v>2.8060895368339569</v>
      </c>
      <c r="X392" s="181"/>
      <c r="Y392" s="147"/>
      <c r="Z392" s="127"/>
    </row>
    <row r="393" spans="1:26" x14ac:dyDescent="0.25">
      <c r="A393" s="133" t="s">
        <v>8</v>
      </c>
      <c r="B393" s="158">
        <f t="shared" ref="B393:F393" si="1055">+B232/B71</f>
        <v>3.3007812500000004</v>
      </c>
      <c r="C393" s="158">
        <f t="shared" si="1055"/>
        <v>5.6640625000000009</v>
      </c>
      <c r="D393" s="158">
        <f t="shared" si="1055"/>
        <v>1.9073927913706918</v>
      </c>
      <c r="E393" s="158">
        <f t="shared" si="1055"/>
        <v>1.2011251758087202</v>
      </c>
      <c r="F393" s="158">
        <f t="shared" si="1055"/>
        <v>0.78770413064361189</v>
      </c>
      <c r="G393" s="158">
        <f t="shared" si="1040"/>
        <v>1.3516219463356027</v>
      </c>
      <c r="H393" s="158">
        <f t="shared" si="1053"/>
        <v>2.248995983935743</v>
      </c>
      <c r="I393" s="158">
        <f t="shared" si="1028"/>
        <v>2.9198184568835095</v>
      </c>
      <c r="J393" s="180">
        <f t="shared" si="1041"/>
        <v>2.6145038167938934</v>
      </c>
      <c r="K393" s="181"/>
      <c r="L393" s="127"/>
      <c r="M393" s="2"/>
      <c r="N393" s="133" t="s">
        <v>8</v>
      </c>
      <c r="O393" s="158">
        <f t="shared" ref="O393:U393" si="1056">+O232/O71</f>
        <v>2.4126825056263339</v>
      </c>
      <c r="P393" s="158">
        <f t="shared" si="1056"/>
        <v>2.0450549442277137</v>
      </c>
      <c r="Q393" s="158">
        <f t="shared" si="1056"/>
        <v>2.4580872971128449</v>
      </c>
      <c r="R393" s="158">
        <f t="shared" si="1056"/>
        <v>1.4476978532237155</v>
      </c>
      <c r="S393" s="158">
        <f t="shared" si="1056"/>
        <v>0.99993313720246069</v>
      </c>
      <c r="T393" s="158">
        <f t="shared" si="1056"/>
        <v>1.2788987955576407</v>
      </c>
      <c r="U393" s="158">
        <f t="shared" si="1056"/>
        <v>2.6550355351667427</v>
      </c>
      <c r="V393" s="158">
        <f t="shared" si="1023"/>
        <v>2.904826038159372</v>
      </c>
      <c r="W393" s="180">
        <f t="shared" si="1039"/>
        <v>2.7721798967805356</v>
      </c>
      <c r="X393" s="181"/>
      <c r="Y393" s="147"/>
      <c r="Z393" s="127"/>
    </row>
    <row r="394" spans="1:26" x14ac:dyDescent="0.25">
      <c r="A394" s="133" t="s">
        <v>9</v>
      </c>
      <c r="B394" s="158">
        <f t="shared" ref="B394:F394" si="1057">+B233/B72</f>
        <v>2.4420075917334456</v>
      </c>
      <c r="C394" s="158">
        <f t="shared" si="1057"/>
        <v>3.1716575284690003</v>
      </c>
      <c r="D394" s="158">
        <f t="shared" si="1057"/>
        <v>1.6248103826057643</v>
      </c>
      <c r="E394" s="158">
        <f t="shared" si="1057"/>
        <v>0.76551782538741631</v>
      </c>
      <c r="F394" s="158">
        <f t="shared" si="1057"/>
        <v>0.92085614733698362</v>
      </c>
      <c r="G394" s="158">
        <f t="shared" si="1040"/>
        <v>1.8220834959032386</v>
      </c>
      <c r="H394" s="158">
        <f t="shared" si="1053"/>
        <v>3.3578174186778598</v>
      </c>
      <c r="I394" s="158">
        <f t="shared" si="1028"/>
        <v>2.9875821767713657</v>
      </c>
      <c r="J394" s="180">
        <f t="shared" si="1041"/>
        <v>4.2857142857142847</v>
      </c>
      <c r="K394" s="181"/>
      <c r="L394" s="127"/>
      <c r="M394" s="2"/>
      <c r="N394" s="133" t="s">
        <v>9</v>
      </c>
      <c r="O394" s="158">
        <f t="shared" ref="O394:U394" si="1058">+O233/O72</f>
        <v>2.3919815779443208</v>
      </c>
      <c r="P394" s="158">
        <f t="shared" si="1058"/>
        <v>2.0884653129824859</v>
      </c>
      <c r="Q394" s="158">
        <f t="shared" si="1058"/>
        <v>2.2800096610578855</v>
      </c>
      <c r="R394" s="158">
        <f t="shared" si="1058"/>
        <v>1.3012718473140061</v>
      </c>
      <c r="S394" s="158">
        <f t="shared" si="1058"/>
        <v>1.0272291969411822</v>
      </c>
      <c r="T394" s="158">
        <f t="shared" si="1058"/>
        <v>1.3376112195283298</v>
      </c>
      <c r="U394" s="158">
        <f t="shared" si="1058"/>
        <v>2.8220783385522825</v>
      </c>
      <c r="V394" s="158">
        <f t="shared" si="1023"/>
        <v>2.8534839151266262</v>
      </c>
      <c r="W394" s="180">
        <f t="shared" si="1039"/>
        <v>2.8779947034550721</v>
      </c>
      <c r="X394" s="181"/>
      <c r="Y394" s="147"/>
      <c r="Z394" s="127"/>
    </row>
    <row r="395" spans="1:26" ht="25.5" x14ac:dyDescent="0.25">
      <c r="A395" s="134" t="s">
        <v>13</v>
      </c>
      <c r="B395" s="182">
        <f t="shared" ref="B395:F395" si="1059">+B234/B73</f>
        <v>2.3919815779443212</v>
      </c>
      <c r="C395" s="182">
        <f t="shared" si="1059"/>
        <v>2.0884653129824859</v>
      </c>
      <c r="D395" s="182">
        <f t="shared" si="1059"/>
        <v>2.2800096610578855</v>
      </c>
      <c r="E395" s="182">
        <f t="shared" si="1059"/>
        <v>1.3012718473140061</v>
      </c>
      <c r="F395" s="182">
        <f t="shared" si="1059"/>
        <v>1.0272291969411822</v>
      </c>
      <c r="G395" s="182">
        <f t="shared" si="1040"/>
        <v>1.3376112195283298</v>
      </c>
      <c r="H395" s="182">
        <f t="shared" ref="H395" si="1060">+H234/H73</f>
        <v>2.8220783385522825</v>
      </c>
      <c r="I395" s="182">
        <f t="shared" ref="I395:J395" si="1061">+I234/I73</f>
        <v>2.8534839151266262</v>
      </c>
      <c r="J395" s="183">
        <f t="shared" si="1061"/>
        <v>2.8779947034550721</v>
      </c>
      <c r="K395" s="183"/>
      <c r="L395" s="137"/>
      <c r="M395" s="3"/>
      <c r="N395" s="134" t="s">
        <v>14</v>
      </c>
      <c r="O395" s="182">
        <f t="shared" ref="O395:W395" si="1062">+O234/O73</f>
        <v>2.4646251024410568</v>
      </c>
      <c r="P395" s="182">
        <f t="shared" si="1062"/>
        <v>2.104746292323751</v>
      </c>
      <c r="Q395" s="182">
        <f t="shared" si="1062"/>
        <v>2.5050154439654397</v>
      </c>
      <c r="R395" s="182">
        <f t="shared" si="1062"/>
        <v>1.637747869764387</v>
      </c>
      <c r="S395" s="182">
        <f t="shared" si="1062"/>
        <v>1.0969889107255604</v>
      </c>
      <c r="T395" s="182">
        <f t="shared" si="1062"/>
        <v>1.1183430465414386</v>
      </c>
      <c r="U395" s="182">
        <f t="shared" si="1062"/>
        <v>1.9829126123155412</v>
      </c>
      <c r="V395" s="182">
        <f t="shared" si="1062"/>
        <v>2.7849003501733227</v>
      </c>
      <c r="W395" s="183">
        <f t="shared" si="1062"/>
        <v>2.8508422122489065</v>
      </c>
      <c r="X395" s="183">
        <f t="shared" ref="X395" si="1063">+X234/X73</f>
        <v>2.8749428980987037</v>
      </c>
      <c r="Y395" s="149">
        <f>+X395/W395-1</f>
        <v>8.4538827670805894E-3</v>
      </c>
      <c r="Z395" s="156">
        <f>+POWER(X395/S395,0.2)-1</f>
        <v>0.21251019010125294</v>
      </c>
    </row>
    <row r="396" spans="1:26" ht="25.5" x14ac:dyDescent="0.25">
      <c r="A396" s="135" t="s">
        <v>15</v>
      </c>
      <c r="B396" s="138">
        <f>+B395/B$485</f>
        <v>0.69031914325376531</v>
      </c>
      <c r="C396" s="138">
        <f t="shared" ref="C396" si="1064">+C395/C$485</f>
        <v>0.55366635813149068</v>
      </c>
      <c r="D396" s="138">
        <f t="shared" ref="D396" si="1065">+D395/D$485</f>
        <v>0.59931586228403644</v>
      </c>
      <c r="E396" s="138">
        <f t="shared" ref="E396" si="1066">+E395/E$485</f>
        <v>0.38267138466614009</v>
      </c>
      <c r="F396" s="138">
        <f t="shared" ref="F396:G396" si="1067">+F395/F$485</f>
        <v>0.37358932954191171</v>
      </c>
      <c r="G396" s="138">
        <f t="shared" si="1067"/>
        <v>0.43730574607362832</v>
      </c>
      <c r="H396" s="138">
        <f t="shared" ref="H396" si="1068">+H395/H$485</f>
        <v>0.86873463546538854</v>
      </c>
      <c r="I396" s="138">
        <f t="shared" ref="I396:J396" si="1069">+I395/I$485</f>
        <v>0.80728942445830421</v>
      </c>
      <c r="J396" s="139">
        <f t="shared" si="1069"/>
        <v>0.81057971251618943</v>
      </c>
      <c r="K396" s="139"/>
      <c r="L396" s="140"/>
      <c r="M396" s="3"/>
      <c r="N396" s="135" t="s">
        <v>15</v>
      </c>
      <c r="O396" s="138">
        <f t="shared" ref="O396" si="1070">+O395/O$485</f>
        <v>0.72293012540083779</v>
      </c>
      <c r="P396" s="138">
        <f t="shared" ref="P396" si="1071">+P395/P$485</f>
        <v>0.58209134501838955</v>
      </c>
      <c r="Q396" s="138">
        <f t="shared" ref="Q396" si="1072">+Q395/Q$485</f>
        <v>0.64911674962052346</v>
      </c>
      <c r="R396" s="138">
        <f t="shared" ref="R396" si="1073">+R395/R$485</f>
        <v>0.45620882274750646</v>
      </c>
      <c r="S396" s="138">
        <f t="shared" ref="S396:W396" si="1074">+S395/S$485</f>
        <v>0.36542592037464083</v>
      </c>
      <c r="T396" s="138">
        <f t="shared" si="1074"/>
        <v>0.38596052606174724</v>
      </c>
      <c r="U396" s="138">
        <f t="shared" si="1074"/>
        <v>0.63018680545841632</v>
      </c>
      <c r="V396" s="138">
        <f t="shared" si="1074"/>
        <v>0.81797437866608702</v>
      </c>
      <c r="W396" s="139">
        <f t="shared" si="1074"/>
        <v>0.8043214409681102</v>
      </c>
      <c r="X396" s="139">
        <f t="shared" ref="X396" si="1075">+X395/X$485</f>
        <v>0.80479265278805234</v>
      </c>
      <c r="Y396" s="148"/>
      <c r="Z396" s="140"/>
    </row>
    <row r="397" spans="1:26" ht="26.25" thickBot="1" x14ac:dyDescent="0.3">
      <c r="A397" s="136" t="s">
        <v>12</v>
      </c>
      <c r="B397" s="141"/>
      <c r="C397" s="142">
        <f>+C395/B395-1</f>
        <v>-0.12688904787581112</v>
      </c>
      <c r="D397" s="142">
        <f t="shared" ref="D397" si="1076">+D395/C395-1</f>
        <v>9.1715360022838865E-2</v>
      </c>
      <c r="E397" s="142">
        <f t="shared" ref="E397" si="1077">+E395/D395-1</f>
        <v>-0.42926915199550586</v>
      </c>
      <c r="F397" s="142">
        <f t="shared" ref="F397:J397" si="1078">+F395/E395-1</f>
        <v>-0.21059600339351348</v>
      </c>
      <c r="G397" s="142">
        <f t="shared" si="1078"/>
        <v>0.3021545955969549</v>
      </c>
      <c r="H397" s="142">
        <f t="shared" si="1078"/>
        <v>1.109789673824213</v>
      </c>
      <c r="I397" s="142">
        <f t="shared" si="1078"/>
        <v>1.1128527562581647E-2</v>
      </c>
      <c r="J397" s="143">
        <f t="shared" si="1078"/>
        <v>8.5897762375710673E-3</v>
      </c>
      <c r="K397" s="143"/>
      <c r="L397" s="145"/>
      <c r="M397" s="2"/>
      <c r="N397" s="136" t="s">
        <v>12</v>
      </c>
      <c r="O397" s="141"/>
      <c r="P397" s="142">
        <f>+P395/O395-1</f>
        <v>-0.14601766806678562</v>
      </c>
      <c r="Q397" s="142">
        <f t="shared" ref="Q397" si="1079">+Q395/P395-1</f>
        <v>0.19017453699836206</v>
      </c>
      <c r="R397" s="142">
        <f t="shared" ref="R397" si="1080">+R395/Q395-1</f>
        <v>-0.34621246599109512</v>
      </c>
      <c r="S397" s="142">
        <f t="shared" ref="S397" si="1081">+S395/R395-1</f>
        <v>-0.3301844984946446</v>
      </c>
      <c r="T397" s="142">
        <f t="shared" ref="T397" si="1082">+T395/S395-1</f>
        <v>1.9466136445950299E-2</v>
      </c>
      <c r="U397" s="142">
        <f t="shared" ref="U397" si="1083">+U395/T395-1</f>
        <v>0.77308082564455516</v>
      </c>
      <c r="V397" s="142">
        <f t="shared" ref="V397" si="1084">+V395/U395-1</f>
        <v>0.40444936043916857</v>
      </c>
      <c r="W397" s="143">
        <f t="shared" ref="W397:X397" si="1085">+W395/V395-1</f>
        <v>2.367835605732882E-2</v>
      </c>
      <c r="X397" s="143">
        <f t="shared" si="1085"/>
        <v>8.4538827670805894E-3</v>
      </c>
      <c r="Y397" s="144"/>
      <c r="Z397" s="145"/>
    </row>
    <row r="398" spans="1:26" ht="15.75" thickBo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6" ht="15.75" thickBot="1" x14ac:dyDescent="0.3">
      <c r="A399" s="341" t="s">
        <v>90</v>
      </c>
      <c r="B399" s="342"/>
      <c r="C399" s="342"/>
      <c r="D399" s="342"/>
      <c r="E399" s="342"/>
      <c r="F399" s="342"/>
      <c r="G399" s="342"/>
      <c r="H399" s="342"/>
      <c r="I399" s="342"/>
      <c r="J399" s="342"/>
      <c r="K399" s="342"/>
      <c r="L399" s="343"/>
      <c r="M399" s="2"/>
      <c r="N399" s="341" t="s">
        <v>91</v>
      </c>
      <c r="O399" s="342"/>
      <c r="P399" s="342"/>
      <c r="Q399" s="342"/>
      <c r="R399" s="342"/>
      <c r="S399" s="342"/>
      <c r="T399" s="342"/>
      <c r="U399" s="342"/>
      <c r="V399" s="342"/>
      <c r="W399" s="342"/>
      <c r="X399" s="342"/>
      <c r="Y399" s="342"/>
      <c r="Z399" s="343"/>
    </row>
    <row r="400" spans="1:26" ht="38.25" x14ac:dyDescent="0.25">
      <c r="A400" s="128"/>
      <c r="B400" s="129">
        <v>2016</v>
      </c>
      <c r="C400" s="129">
        <f>+B400+1</f>
        <v>2017</v>
      </c>
      <c r="D400" s="129">
        <f t="shared" ref="D400" si="1086">+C400+1</f>
        <v>2018</v>
      </c>
      <c r="E400" s="129">
        <f t="shared" ref="E400" si="1087">+D400+1</f>
        <v>2019</v>
      </c>
      <c r="F400" s="129">
        <f t="shared" ref="F400" si="1088">+E400+1</f>
        <v>2020</v>
      </c>
      <c r="G400" s="129">
        <f t="shared" ref="G400" si="1089">+F400+1</f>
        <v>2021</v>
      </c>
      <c r="H400" s="129">
        <v>2022</v>
      </c>
      <c r="I400" s="129">
        <v>2023</v>
      </c>
      <c r="J400" s="130">
        <v>2024</v>
      </c>
      <c r="K400" s="131">
        <v>2025</v>
      </c>
      <c r="L400" s="132" t="s">
        <v>16</v>
      </c>
      <c r="M400" s="2"/>
      <c r="N400" s="128"/>
      <c r="O400" s="129">
        <v>2016</v>
      </c>
      <c r="P400" s="129">
        <f>+O400+1</f>
        <v>2017</v>
      </c>
      <c r="Q400" s="129">
        <f t="shared" ref="Q400" si="1090">+P400+1</f>
        <v>2018</v>
      </c>
      <c r="R400" s="129">
        <f t="shared" ref="R400" si="1091">+Q400+1</f>
        <v>2019</v>
      </c>
      <c r="S400" s="129">
        <f t="shared" ref="S400" si="1092">+R400+1</f>
        <v>2020</v>
      </c>
      <c r="T400" s="129">
        <f t="shared" ref="T400" si="1093">+S400+1</f>
        <v>2021</v>
      </c>
      <c r="U400" s="129">
        <v>2022</v>
      </c>
      <c r="V400" s="129">
        <v>2023</v>
      </c>
      <c r="W400" s="130">
        <v>2024</v>
      </c>
      <c r="X400" s="131">
        <v>2025</v>
      </c>
      <c r="Y400" s="146" t="s">
        <v>16</v>
      </c>
      <c r="Z400" s="132" t="s">
        <v>21</v>
      </c>
    </row>
    <row r="401" spans="1:26" x14ac:dyDescent="0.25">
      <c r="A401" s="133" t="s">
        <v>10</v>
      </c>
      <c r="B401" s="158">
        <f>+B240/B79</f>
        <v>2.7922230030452093</v>
      </c>
      <c r="C401" s="158">
        <f t="shared" ref="C401:H403" si="1094">+C240/C79</f>
        <v>2.4903271192402392</v>
      </c>
      <c r="D401" s="158">
        <f t="shared" si="1094"/>
        <v>3.0642309958750737</v>
      </c>
      <c r="E401" s="158">
        <f t="shared" si="1094"/>
        <v>3.0673431734317345</v>
      </c>
      <c r="F401" s="158">
        <f t="shared" si="1094"/>
        <v>3.0955259975816207</v>
      </c>
      <c r="G401" s="158">
        <f t="shared" si="1094"/>
        <v>2.5322283609576428</v>
      </c>
      <c r="H401" s="158">
        <f t="shared" si="1094"/>
        <v>2.9725963771481654</v>
      </c>
      <c r="I401" s="158">
        <f t="shared" ref="I401:J401" si="1095">+I240/I79</f>
        <v>3.1190377436748236</v>
      </c>
      <c r="J401" s="180">
        <f t="shared" si="1095"/>
        <v>3.2558139534883721</v>
      </c>
      <c r="K401" s="181">
        <f t="shared" ref="K401" si="1096">+K240/K79</f>
        <v>3.2568807339449539</v>
      </c>
      <c r="L401" s="127">
        <f>+K401/J401-1</f>
        <v>3.2765399737866296E-4</v>
      </c>
      <c r="M401" s="2"/>
      <c r="N401" s="133" t="s">
        <v>10</v>
      </c>
      <c r="O401" s="158">
        <f>+O240/O79</f>
        <v>2.8476324173677172</v>
      </c>
      <c r="P401" s="158">
        <f t="shared" ref="P401:W412" si="1097">+P240/P79</f>
        <v>2.8638866240039338</v>
      </c>
      <c r="Q401" s="158">
        <f t="shared" si="1097"/>
        <v>3.0215343203230143</v>
      </c>
      <c r="R401" s="158">
        <f t="shared" si="1097"/>
        <v>3.1049382716049378</v>
      </c>
      <c r="S401" s="158">
        <f t="shared" si="1097"/>
        <v>2.9331256925518856</v>
      </c>
      <c r="T401" s="158">
        <f t="shared" si="1097"/>
        <v>2.4193409123614913</v>
      </c>
      <c r="U401" s="158">
        <f t="shared" si="1097"/>
        <v>2.9058062633728849</v>
      </c>
      <c r="V401" s="158">
        <f t="shared" si="1097"/>
        <v>2.8911621450578124</v>
      </c>
      <c r="W401" s="180">
        <f t="shared" si="1097"/>
        <v>3.2099637274098805</v>
      </c>
      <c r="X401" s="181">
        <f t="shared" ref="X401" si="1098">+X240/X79</f>
        <v>3.4495087999444571</v>
      </c>
      <c r="Y401" s="147">
        <f t="shared" ref="Y401:Y404" si="1099">+X401/W401-1</f>
        <v>7.4625476446696704E-2</v>
      </c>
      <c r="Z401" s="127">
        <f t="shared" ref="Z401:Z404" si="1100">+POWER(X401/S401,0.2)-1</f>
        <v>3.2964310406835784E-2</v>
      </c>
    </row>
    <row r="402" spans="1:26" x14ac:dyDescent="0.25">
      <c r="A402" s="133" t="s">
        <v>11</v>
      </c>
      <c r="B402" s="158">
        <f t="shared" ref="B402:G402" si="1101">+B241/B80</f>
        <v>2.91913856770991</v>
      </c>
      <c r="C402" s="158">
        <f t="shared" si="1101"/>
        <v>2.9116465863453813</v>
      </c>
      <c r="D402" s="158">
        <f t="shared" si="1101"/>
        <v>3.1303952748750565</v>
      </c>
      <c r="E402" s="158">
        <f t="shared" si="1101"/>
        <v>3.1154879140555058</v>
      </c>
      <c r="F402" s="158">
        <f t="shared" si="1101"/>
        <v>1.9973833406018318</v>
      </c>
      <c r="G402" s="158">
        <f t="shared" si="1101"/>
        <v>2.7854903716972683</v>
      </c>
      <c r="H402" s="158">
        <f t="shared" si="1094"/>
        <v>2.7749262536873158</v>
      </c>
      <c r="I402" s="158">
        <f t="shared" ref="I402:J412" si="1102">+I241/I80</f>
        <v>3.2785538208709943</v>
      </c>
      <c r="J402" s="180">
        <f t="shared" si="1102"/>
        <v>3.3333333333333335</v>
      </c>
      <c r="K402" s="181">
        <f t="shared" ref="K402:K404" si="1103">+K241/K80</f>
        <v>3.208996160175535</v>
      </c>
      <c r="L402" s="127">
        <f>+K402/J402-1</f>
        <v>-3.7301151947339517E-2</v>
      </c>
      <c r="M402" s="2"/>
      <c r="N402" s="133" t="s">
        <v>11</v>
      </c>
      <c r="O402" s="158">
        <f t="shared" ref="O402:U402" si="1104">+O241/O80</f>
        <v>2.8623379508977975</v>
      </c>
      <c r="P402" s="158">
        <f t="shared" si="1104"/>
        <v>2.8618414656622679</v>
      </c>
      <c r="Q402" s="158">
        <f t="shared" si="1104"/>
        <v>3.0331087860111792</v>
      </c>
      <c r="R402" s="158">
        <f t="shared" si="1104"/>
        <v>3.1040282566647046</v>
      </c>
      <c r="S402" s="158">
        <f t="shared" si="1104"/>
        <v>2.8568011958146493</v>
      </c>
      <c r="T402" s="158">
        <f t="shared" si="1104"/>
        <v>2.4708087069338336</v>
      </c>
      <c r="U402" s="158">
        <f t="shared" si="1104"/>
        <v>2.9016672578928695</v>
      </c>
      <c r="V402" s="158">
        <f t="shared" si="1097"/>
        <v>2.9212833453285589</v>
      </c>
      <c r="W402" s="180">
        <f t="shared" si="1097"/>
        <v>3.2159022568290445</v>
      </c>
      <c r="X402" s="181">
        <f t="shared" ref="X402:X404" si="1105">+X241/X80</f>
        <v>3.4457414613056638</v>
      </c>
      <c r="Y402" s="147">
        <f t="shared" si="1099"/>
        <v>7.1469586486514025E-2</v>
      </c>
      <c r="Z402" s="127">
        <f t="shared" si="1100"/>
        <v>3.8198827169895644E-2</v>
      </c>
    </row>
    <row r="403" spans="1:26" x14ac:dyDescent="0.25">
      <c r="A403" s="133" t="s">
        <v>0</v>
      </c>
      <c r="B403" s="158">
        <f t="shared" ref="B403:G403" si="1106">+B242/B81</f>
        <v>3.1104195499415068</v>
      </c>
      <c r="C403" s="158">
        <f t="shared" si="1106"/>
        <v>3.1340805313408051</v>
      </c>
      <c r="D403" s="158">
        <f t="shared" si="1106"/>
        <v>3.3319935691318325</v>
      </c>
      <c r="E403" s="158">
        <f t="shared" si="1106"/>
        <v>3.1120903332415311</v>
      </c>
      <c r="F403" s="158">
        <f t="shared" si="1106"/>
        <v>2.443400256300726</v>
      </c>
      <c r="G403" s="158">
        <f t="shared" si="1106"/>
        <v>3.2203981837233671</v>
      </c>
      <c r="H403" s="158">
        <f t="shared" si="1094"/>
        <v>2.8857061459169668</v>
      </c>
      <c r="I403" s="158">
        <f t="shared" si="1102"/>
        <v>3.0236739586454897</v>
      </c>
      <c r="J403" s="180">
        <f t="shared" si="1102"/>
        <v>3.5467196819085487</v>
      </c>
      <c r="K403" s="181">
        <f t="shared" si="1103"/>
        <v>3.5286009648518264</v>
      </c>
      <c r="L403" s="127">
        <f>+K403/J403-1</f>
        <v>-5.1085844616206577E-3</v>
      </c>
      <c r="M403" s="2"/>
      <c r="N403" s="133" t="s">
        <v>0</v>
      </c>
      <c r="O403" s="158">
        <f t="shared" ref="O403:U403" si="1107">+O242/O81</f>
        <v>2.8764367193122258</v>
      </c>
      <c r="P403" s="158">
        <f t="shared" si="1107"/>
        <v>2.8619964741242527</v>
      </c>
      <c r="Q403" s="158">
        <f t="shared" si="1107"/>
        <v>3.0474202036380276</v>
      </c>
      <c r="R403" s="158">
        <f t="shared" si="1107"/>
        <v>3.0894176445023902</v>
      </c>
      <c r="S403" s="158">
        <f t="shared" si="1107"/>
        <v>2.7978855721393039</v>
      </c>
      <c r="T403" s="158">
        <f t="shared" si="1107"/>
        <v>2.5335870707529757</v>
      </c>
      <c r="U403" s="158">
        <f t="shared" si="1107"/>
        <v>2.8791606885828416</v>
      </c>
      <c r="V403" s="158">
        <f t="shared" si="1097"/>
        <v>2.9322050727042308</v>
      </c>
      <c r="W403" s="180">
        <f t="shared" si="1097"/>
        <v>3.2637873322283975</v>
      </c>
      <c r="X403" s="181">
        <f t="shared" si="1105"/>
        <v>3.4407313052600026</v>
      </c>
      <c r="Y403" s="147">
        <f t="shared" si="1099"/>
        <v>5.4214308415369228E-2</v>
      </c>
      <c r="Z403" s="127">
        <f t="shared" si="1100"/>
        <v>4.2231420919915053E-2</v>
      </c>
    </row>
    <row r="404" spans="1:26" x14ac:dyDescent="0.25">
      <c r="A404" s="133" t="s">
        <v>1</v>
      </c>
      <c r="B404" s="158">
        <f t="shared" ref="B404:H404" si="1108">+B243/B82</f>
        <v>2.5685413536999571</v>
      </c>
      <c r="C404" s="158">
        <f t="shared" si="1108"/>
        <v>3.0035714285714281</v>
      </c>
      <c r="D404" s="158">
        <f t="shared" si="1108"/>
        <v>3.1683501683501682</v>
      </c>
      <c r="E404" s="158">
        <f t="shared" si="1108"/>
        <v>3.3371559633027523</v>
      </c>
      <c r="F404" s="158">
        <f t="shared" si="1108"/>
        <v>2.3136785393594734</v>
      </c>
      <c r="G404" s="158">
        <f t="shared" si="1108"/>
        <v>2.8618205631958089</v>
      </c>
      <c r="H404" s="158">
        <f t="shared" si="1108"/>
        <v>2.6524409657877333</v>
      </c>
      <c r="I404" s="158">
        <f t="shared" si="1102"/>
        <v>3.1760035288928097</v>
      </c>
      <c r="J404" s="180">
        <f t="shared" si="1102"/>
        <v>3.4757505773672062</v>
      </c>
      <c r="K404" s="181">
        <f t="shared" si="1103"/>
        <v>3.5260621988611476</v>
      </c>
      <c r="L404" s="127">
        <f>+K404/J404-1</f>
        <v>1.4475037944768454E-2</v>
      </c>
      <c r="M404" s="2"/>
      <c r="N404" s="133" t="s">
        <v>1</v>
      </c>
      <c r="O404" s="158">
        <f t="shared" ref="O404:U404" si="1109">+O243/O82</f>
        <v>2.8758447867572876</v>
      </c>
      <c r="P404" s="158">
        <f t="shared" si="1109"/>
        <v>2.9048151509075066</v>
      </c>
      <c r="Q404" s="158">
        <f t="shared" si="1109"/>
        <v>3.0611373598223941</v>
      </c>
      <c r="R404" s="158">
        <f t="shared" si="1109"/>
        <v>3.1007624376062748</v>
      </c>
      <c r="S404" s="158">
        <f t="shared" si="1109"/>
        <v>2.705792914702752</v>
      </c>
      <c r="T404" s="158">
        <f t="shared" si="1109"/>
        <v>2.5833333333333326</v>
      </c>
      <c r="U404" s="158">
        <f t="shared" si="1109"/>
        <v>2.8569287073778478</v>
      </c>
      <c r="V404" s="158">
        <f t="shared" si="1097"/>
        <v>2.9767577149753519</v>
      </c>
      <c r="W404" s="180">
        <f t="shared" si="1097"/>
        <v>3.2878914539257926</v>
      </c>
      <c r="X404" s="181">
        <f t="shared" si="1105"/>
        <v>3.4446677029230002</v>
      </c>
      <c r="Y404" s="147">
        <f t="shared" si="1099"/>
        <v>4.7682915082252642E-2</v>
      </c>
      <c r="Z404" s="127">
        <f t="shared" si="1100"/>
        <v>4.9471273900769219E-2</v>
      </c>
    </row>
    <row r="405" spans="1:26" x14ac:dyDescent="0.25">
      <c r="A405" s="133" t="s">
        <v>2</v>
      </c>
      <c r="B405" s="158">
        <f t="shared" ref="B405:H405" si="1110">+B244/B83</f>
        <v>2.7956427365543854</v>
      </c>
      <c r="C405" s="158">
        <f t="shared" si="1110"/>
        <v>2.999285884313259</v>
      </c>
      <c r="D405" s="158">
        <f t="shared" si="1110"/>
        <v>3.3442503639010193</v>
      </c>
      <c r="E405" s="158">
        <f t="shared" si="1110"/>
        <v>2.9491133384734001</v>
      </c>
      <c r="F405" s="158">
        <f t="shared" si="1110"/>
        <v>2.6179310344827584</v>
      </c>
      <c r="G405" s="158">
        <f t="shared" si="1110"/>
        <v>2.7906208718626155</v>
      </c>
      <c r="H405" s="158">
        <f t="shared" si="1110"/>
        <v>3.0989771966376178</v>
      </c>
      <c r="I405" s="158">
        <f t="shared" si="1102"/>
        <v>3.2986240238006697</v>
      </c>
      <c r="J405" s="180">
        <f t="shared" ref="J405" si="1111">+J244/J83</f>
        <v>3.1675269826372596</v>
      </c>
      <c r="K405" s="181"/>
      <c r="L405" s="127"/>
      <c r="M405" s="2"/>
      <c r="N405" s="133" t="s">
        <v>2</v>
      </c>
      <c r="O405" s="158">
        <f t="shared" ref="O405:U405" si="1112">+O244/O83</f>
        <v>2.8896699581854177</v>
      </c>
      <c r="P405" s="158">
        <f t="shared" si="1112"/>
        <v>2.9254894198637169</v>
      </c>
      <c r="Q405" s="158">
        <f t="shared" si="1112"/>
        <v>3.0919509515750718</v>
      </c>
      <c r="R405" s="158">
        <f t="shared" si="1112"/>
        <v>3.0714993940729314</v>
      </c>
      <c r="S405" s="158">
        <f t="shared" si="1112"/>
        <v>2.6777921924755281</v>
      </c>
      <c r="T405" s="158">
        <f t="shared" si="1112"/>
        <v>2.5979663782303413</v>
      </c>
      <c r="U405" s="158">
        <f t="shared" si="1112"/>
        <v>2.8825154682479854</v>
      </c>
      <c r="V405" s="158">
        <f t="shared" si="1097"/>
        <v>2.9860810460588447</v>
      </c>
      <c r="W405" s="180">
        <f t="shared" ref="W405:W412" si="1113">+W244/W83</f>
        <v>3.2785489785227862</v>
      </c>
      <c r="X405" s="181"/>
      <c r="Y405" s="147"/>
      <c r="Z405" s="127"/>
    </row>
    <row r="406" spans="1:26" x14ac:dyDescent="0.25">
      <c r="A406" s="133" t="s">
        <v>3</v>
      </c>
      <c r="B406" s="158">
        <f t="shared" ref="B406:H413" si="1114">+B245/B84</f>
        <v>2.7023150777195228</v>
      </c>
      <c r="C406" s="158">
        <f t="shared" si="1114"/>
        <v>2.7646416878865043</v>
      </c>
      <c r="D406" s="158">
        <f t="shared" si="1114"/>
        <v>3.125393824826717</v>
      </c>
      <c r="E406" s="158">
        <f t="shared" si="1114"/>
        <v>3.0255474452554743</v>
      </c>
      <c r="F406" s="158">
        <f t="shared" si="1114"/>
        <v>2.4251726784343823</v>
      </c>
      <c r="G406" s="158">
        <f t="shared" si="1114"/>
        <v>3.0772495755517824</v>
      </c>
      <c r="H406" s="158">
        <f t="shared" si="1114"/>
        <v>2.4857844416195283</v>
      </c>
      <c r="I406" s="158">
        <f t="shared" si="1102"/>
        <v>3.0228531855955678</v>
      </c>
      <c r="J406" s="180">
        <f t="shared" ref="J406:J412" si="1115">+J245/J84</f>
        <v>3.2437275985663079</v>
      </c>
      <c r="K406" s="181"/>
      <c r="L406" s="127"/>
      <c r="M406" s="2"/>
      <c r="N406" s="133" t="s">
        <v>3</v>
      </c>
      <c r="O406" s="158">
        <f t="shared" ref="O406:U406" si="1116">+O245/O84</f>
        <v>2.8731972522583162</v>
      </c>
      <c r="P406" s="158">
        <f t="shared" si="1116"/>
        <v>2.9369198124840192</v>
      </c>
      <c r="Q406" s="158">
        <f t="shared" si="1116"/>
        <v>3.1214449070544772</v>
      </c>
      <c r="R406" s="158">
        <f t="shared" si="1116"/>
        <v>3.0632212744606111</v>
      </c>
      <c r="S406" s="158">
        <f t="shared" si="1116"/>
        <v>2.6300988692202951</v>
      </c>
      <c r="T406" s="158">
        <f t="shared" si="1116"/>
        <v>2.6723215020999751</v>
      </c>
      <c r="U406" s="158">
        <f t="shared" si="1116"/>
        <v>2.8167353211164401</v>
      </c>
      <c r="V406" s="158">
        <f t="shared" si="1097"/>
        <v>3.0607119446796447</v>
      </c>
      <c r="W406" s="180">
        <f t="shared" si="1113"/>
        <v>3.3006557815845823</v>
      </c>
      <c r="X406" s="181"/>
      <c r="Y406" s="147"/>
      <c r="Z406" s="127"/>
    </row>
    <row r="407" spans="1:26" x14ac:dyDescent="0.25">
      <c r="A407" s="133" t="s">
        <v>4</v>
      </c>
      <c r="B407" s="158">
        <f t="shared" ref="B407:F407" si="1117">+B246/B85</f>
        <v>2.8808677614977083</v>
      </c>
      <c r="C407" s="158">
        <f t="shared" si="1117"/>
        <v>2.9028597367226507</v>
      </c>
      <c r="D407" s="158">
        <f t="shared" si="1117"/>
        <v>2.9173290937996819</v>
      </c>
      <c r="E407" s="158">
        <f t="shared" si="1117"/>
        <v>3.1328806983511153</v>
      </c>
      <c r="F407" s="158">
        <f t="shared" si="1117"/>
        <v>1.5304396843291996</v>
      </c>
      <c r="G407" s="158">
        <f t="shared" si="1114"/>
        <v>2.4910957469097004</v>
      </c>
      <c r="H407" s="158">
        <f t="shared" ref="H407" si="1118">+H246/H85</f>
        <v>3.032169499485216</v>
      </c>
      <c r="I407" s="158">
        <f t="shared" si="1102"/>
        <v>3.3029861616897307</v>
      </c>
      <c r="J407" s="180">
        <f t="shared" si="1115"/>
        <v>3.4366925064599485</v>
      </c>
      <c r="K407" s="181"/>
      <c r="L407" s="127"/>
      <c r="M407" s="2"/>
      <c r="N407" s="133" t="s">
        <v>4</v>
      </c>
      <c r="O407" s="158">
        <f t="shared" ref="O407:U407" si="1119">+O246/O85</f>
        <v>2.8634379784779482</v>
      </c>
      <c r="P407" s="158">
        <f t="shared" si="1119"/>
        <v>2.9374559789075643</v>
      </c>
      <c r="Q407" s="158">
        <f t="shared" si="1119"/>
        <v>3.1125312586829672</v>
      </c>
      <c r="R407" s="158">
        <f t="shared" si="1119"/>
        <v>3.0978976038192001</v>
      </c>
      <c r="S407" s="158">
        <f t="shared" si="1119"/>
        <v>2.4707188129801092</v>
      </c>
      <c r="T407" s="158">
        <f t="shared" si="1119"/>
        <v>2.7569448133000476</v>
      </c>
      <c r="U407" s="158">
        <f t="shared" si="1119"/>
        <v>2.869076807252176</v>
      </c>
      <c r="V407" s="158">
        <f t="shared" si="1097"/>
        <v>3.0819567365600249</v>
      </c>
      <c r="W407" s="180">
        <f t="shared" si="1113"/>
        <v>3.3143726436933654</v>
      </c>
      <c r="X407" s="181"/>
      <c r="Y407" s="147"/>
      <c r="Z407" s="127"/>
    </row>
    <row r="408" spans="1:26" x14ac:dyDescent="0.25">
      <c r="A408" s="133" t="s">
        <v>5</v>
      </c>
      <c r="B408" s="158">
        <f t="shared" ref="B408:F408" si="1120">+B247/B86</f>
        <v>2.7977395082774823</v>
      </c>
      <c r="C408" s="158">
        <f t="shared" si="1120"/>
        <v>2.9914703493095045</v>
      </c>
      <c r="D408" s="158">
        <f t="shared" si="1120"/>
        <v>3.023049645390071</v>
      </c>
      <c r="E408" s="158">
        <f t="shared" si="1120"/>
        <v>2.8937183685620722</v>
      </c>
      <c r="F408" s="158">
        <f t="shared" si="1120"/>
        <v>2.3955600403632697</v>
      </c>
      <c r="G408" s="158">
        <f t="shared" si="1114"/>
        <v>3.0437387657279809</v>
      </c>
      <c r="H408" s="158">
        <f t="shared" ref="H408" si="1121">+H247/H86</f>
        <v>3.0312593124632281</v>
      </c>
      <c r="I408" s="158">
        <f t="shared" si="1102"/>
        <v>3.2150101419878294</v>
      </c>
      <c r="J408" s="180">
        <f t="shared" si="1115"/>
        <v>3.3477237048665618</v>
      </c>
      <c r="K408" s="181"/>
      <c r="L408" s="127"/>
      <c r="M408" s="2"/>
      <c r="N408" s="133" t="s">
        <v>5</v>
      </c>
      <c r="O408" s="158">
        <f t="shared" ref="O408:U408" si="1122">+O247/O86</f>
        <v>2.8537792175002767</v>
      </c>
      <c r="P408" s="158">
        <f t="shared" si="1122"/>
        <v>2.9668286581450509</v>
      </c>
      <c r="Q408" s="158">
        <f t="shared" si="1122"/>
        <v>3.1210449927431059</v>
      </c>
      <c r="R408" s="158">
        <f t="shared" si="1122"/>
        <v>3.0846502511331613</v>
      </c>
      <c r="S408" s="158">
        <f t="shared" si="1122"/>
        <v>2.4206736806854021</v>
      </c>
      <c r="T408" s="158">
        <f t="shared" si="1122"/>
        <v>2.8331992119210812</v>
      </c>
      <c r="U408" s="158">
        <f t="shared" si="1122"/>
        <v>2.874671572281021</v>
      </c>
      <c r="V408" s="158">
        <f t="shared" si="1097"/>
        <v>3.1011995651324535</v>
      </c>
      <c r="W408" s="180">
        <f t="shared" si="1113"/>
        <v>3.3270752313262704</v>
      </c>
      <c r="X408" s="181"/>
      <c r="Y408" s="147"/>
      <c r="Z408" s="127"/>
    </row>
    <row r="409" spans="1:26" x14ac:dyDescent="0.25">
      <c r="A409" s="133" t="s">
        <v>6</v>
      </c>
      <c r="B409" s="158">
        <f t="shared" ref="B409:F409" si="1123">+B248/B87</f>
        <v>3.2842282822603317</v>
      </c>
      <c r="C409" s="158">
        <f t="shared" si="1123"/>
        <v>2.948051948051948</v>
      </c>
      <c r="D409" s="158">
        <f t="shared" si="1123"/>
        <v>3.2284040995607612</v>
      </c>
      <c r="E409" s="158">
        <f t="shared" si="1123"/>
        <v>2.5771018166455431</v>
      </c>
      <c r="F409" s="158">
        <f t="shared" si="1123"/>
        <v>1.8770614692653673</v>
      </c>
      <c r="G409" s="158">
        <f t="shared" si="1114"/>
        <v>2.8142543324383698</v>
      </c>
      <c r="H409" s="158">
        <f t="shared" ref="H409:H412" si="1124">+H248/H87</f>
        <v>2.6992878319589346</v>
      </c>
      <c r="I409" s="158">
        <f t="shared" si="1102"/>
        <v>3.3729216152019004</v>
      </c>
      <c r="J409" s="180">
        <f t="shared" si="1115"/>
        <v>3.9598321342925655</v>
      </c>
      <c r="K409" s="181"/>
      <c r="L409" s="127"/>
      <c r="M409" s="2"/>
      <c r="N409" s="133" t="s">
        <v>6</v>
      </c>
      <c r="O409" s="158">
        <f t="shared" ref="O409:U409" si="1125">+O248/O87</f>
        <v>2.8490013770501323</v>
      </c>
      <c r="P409" s="158">
        <f t="shared" si="1125"/>
        <v>2.943487774046289</v>
      </c>
      <c r="Q409" s="158">
        <f t="shared" si="1125"/>
        <v>3.1409153475567795</v>
      </c>
      <c r="R409" s="158">
        <f t="shared" si="1125"/>
        <v>3.0352773562114779</v>
      </c>
      <c r="S409" s="158">
        <f t="shared" si="1125"/>
        <v>2.3613488763892287</v>
      </c>
      <c r="T409" s="158">
        <f t="shared" si="1125"/>
        <v>2.9177423299546184</v>
      </c>
      <c r="U409" s="158">
        <f t="shared" si="1125"/>
        <v>2.863559907486493</v>
      </c>
      <c r="V409" s="158">
        <f t="shared" si="1097"/>
        <v>3.1751301469110933</v>
      </c>
      <c r="W409" s="180">
        <f t="shared" si="1113"/>
        <v>3.3919314852377731</v>
      </c>
      <c r="X409" s="181"/>
      <c r="Y409" s="147"/>
      <c r="Z409" s="127"/>
    </row>
    <row r="410" spans="1:26" x14ac:dyDescent="0.25">
      <c r="A410" s="133" t="s">
        <v>7</v>
      </c>
      <c r="B410" s="158">
        <f t="shared" ref="B410:F410" si="1126">+B249/B88</f>
        <v>2.8227115909441989</v>
      </c>
      <c r="C410" s="158">
        <f t="shared" si="1126"/>
        <v>3.3080999242997731</v>
      </c>
      <c r="D410" s="158">
        <f t="shared" si="1126"/>
        <v>3.2201646090534974</v>
      </c>
      <c r="E410" s="158">
        <f t="shared" si="1126"/>
        <v>2.8593604470661287</v>
      </c>
      <c r="F410" s="158">
        <f t="shared" si="1126"/>
        <v>2.9818840579710142</v>
      </c>
      <c r="G410" s="158">
        <f t="shared" si="1114"/>
        <v>3.2005141388174811</v>
      </c>
      <c r="H410" s="158">
        <f t="shared" si="1124"/>
        <v>2.7314254282670478</v>
      </c>
      <c r="I410" s="158">
        <f t="shared" si="1102"/>
        <v>3.37296345222369</v>
      </c>
      <c r="J410" s="180">
        <f t="shared" si="1115"/>
        <v>3.4318433690432215</v>
      </c>
      <c r="K410" s="181"/>
      <c r="L410" s="127"/>
      <c r="M410" s="2"/>
      <c r="N410" s="133" t="s">
        <v>7</v>
      </c>
      <c r="O410" s="158">
        <f t="shared" ref="O410:U410" si="1127">+O249/O88</f>
        <v>2.8443769354594437</v>
      </c>
      <c r="P410" s="158">
        <f t="shared" si="1127"/>
        <v>2.9805901935338266</v>
      </c>
      <c r="Q410" s="158">
        <f t="shared" si="1127"/>
        <v>3.1349228930746031</v>
      </c>
      <c r="R410" s="158">
        <f t="shared" si="1127"/>
        <v>3.0013500245459008</v>
      </c>
      <c r="S410" s="158">
        <f t="shared" si="1127"/>
        <v>2.3643368189323066</v>
      </c>
      <c r="T410" s="158">
        <f t="shared" si="1127"/>
        <v>2.9366638852251623</v>
      </c>
      <c r="U410" s="158">
        <f t="shared" si="1127"/>
        <v>2.8329695137206974</v>
      </c>
      <c r="V410" s="158">
        <f t="shared" si="1097"/>
        <v>3.2348768218754032</v>
      </c>
      <c r="W410" s="180">
        <f t="shared" si="1113"/>
        <v>3.3967296396253368</v>
      </c>
      <c r="X410" s="181"/>
      <c r="Y410" s="147"/>
      <c r="Z410" s="127"/>
    </row>
    <row r="411" spans="1:26" x14ac:dyDescent="0.25">
      <c r="A411" s="133" t="s">
        <v>8</v>
      </c>
      <c r="B411" s="158">
        <f t="shared" ref="B411:F411" si="1128">+B250/B89</f>
        <v>3.1906218144750254</v>
      </c>
      <c r="C411" s="158">
        <f t="shared" si="1128"/>
        <v>3.0247933884297522</v>
      </c>
      <c r="D411" s="158">
        <f t="shared" si="1128"/>
        <v>3.0651649235720035</v>
      </c>
      <c r="E411" s="158">
        <f t="shared" si="1128"/>
        <v>2.4903846153846154</v>
      </c>
      <c r="F411" s="158">
        <f t="shared" si="1128"/>
        <v>3.4469873890705274</v>
      </c>
      <c r="G411" s="158">
        <f t="shared" si="1114"/>
        <v>2.9375351716375917</v>
      </c>
      <c r="H411" s="158">
        <f t="shared" si="1124"/>
        <v>3.4444013948082142</v>
      </c>
      <c r="I411" s="158">
        <f t="shared" si="1102"/>
        <v>3.1115618661257609</v>
      </c>
      <c r="J411" s="180">
        <f t="shared" si="1115"/>
        <v>3.6402027027027026</v>
      </c>
      <c r="K411" s="181"/>
      <c r="L411" s="127"/>
      <c r="M411" s="2"/>
      <c r="N411" s="133" t="s">
        <v>8</v>
      </c>
      <c r="O411" s="158">
        <f t="shared" ref="O411:U411" si="1129">+O250/O89</f>
        <v>2.8582196718453798</v>
      </c>
      <c r="P411" s="158">
        <f t="shared" si="1129"/>
        <v>2.9720922459893049</v>
      </c>
      <c r="Q411" s="158">
        <f t="shared" si="1129"/>
        <v>3.1375667386118371</v>
      </c>
      <c r="R411" s="158">
        <f t="shared" si="1129"/>
        <v>2.9634002361275091</v>
      </c>
      <c r="S411" s="158">
        <f t="shared" si="1129"/>
        <v>2.4208126150380487</v>
      </c>
      <c r="T411" s="158">
        <f t="shared" si="1129"/>
        <v>2.9084119904574219</v>
      </c>
      <c r="U411" s="158">
        <f t="shared" si="1129"/>
        <v>2.8586558381288878</v>
      </c>
      <c r="V411" s="158">
        <f t="shared" si="1097"/>
        <v>3.2075349559813566</v>
      </c>
      <c r="W411" s="180">
        <f t="shared" si="1113"/>
        <v>3.429535976699543</v>
      </c>
      <c r="X411" s="181"/>
      <c r="Y411" s="147"/>
      <c r="Z411" s="127"/>
    </row>
    <row r="412" spans="1:26" x14ac:dyDescent="0.25">
      <c r="A412" s="133" t="s">
        <v>9</v>
      </c>
      <c r="B412" s="158">
        <f t="shared" ref="B412:F412" si="1130">+B251/B90</f>
        <v>3.2261640798226163</v>
      </c>
      <c r="C412" s="158">
        <f t="shared" si="1130"/>
        <v>3.3725305738476008</v>
      </c>
      <c r="D412" s="158">
        <f t="shared" si="1130"/>
        <v>2.8324531925108012</v>
      </c>
      <c r="E412" s="158">
        <f t="shared" si="1130"/>
        <v>2.4974789915966387</v>
      </c>
      <c r="F412" s="158">
        <f t="shared" si="1130"/>
        <v>3.4090909090909092</v>
      </c>
      <c r="G412" s="158">
        <f t="shared" si="1114"/>
        <v>2.8496794110662553</v>
      </c>
      <c r="H412" s="158">
        <f t="shared" si="1124"/>
        <v>3.311827956989247</v>
      </c>
      <c r="I412" s="158">
        <f t="shared" si="1102"/>
        <v>3.2063837504533912</v>
      </c>
      <c r="J412" s="180">
        <f t="shared" si="1115"/>
        <v>3.349514563106796</v>
      </c>
      <c r="K412" s="181"/>
      <c r="L412" s="127"/>
      <c r="M412" s="2"/>
      <c r="N412" s="133" t="s">
        <v>9</v>
      </c>
      <c r="O412" s="158">
        <f t="shared" ref="O412:U412" si="1131">+O251/O90</f>
        <v>2.8883741546977446</v>
      </c>
      <c r="P412" s="158">
        <f t="shared" si="1131"/>
        <v>2.9767297021854833</v>
      </c>
      <c r="Q412" s="158">
        <f t="shared" si="1131"/>
        <v>3.1052915920270694</v>
      </c>
      <c r="R412" s="158">
        <f t="shared" si="1131"/>
        <v>2.9297418223592722</v>
      </c>
      <c r="S412" s="158">
        <f t="shared" si="1131"/>
        <v>2.4602042562902953</v>
      </c>
      <c r="T412" s="158">
        <f t="shared" si="1131"/>
        <v>2.8825916834763166</v>
      </c>
      <c r="U412" s="158">
        <f t="shared" si="1131"/>
        <v>2.8828646885022673</v>
      </c>
      <c r="V412" s="158">
        <f t="shared" si="1097"/>
        <v>3.1996935648621041</v>
      </c>
      <c r="W412" s="180">
        <f t="shared" si="1113"/>
        <v>3.4447945251888736</v>
      </c>
      <c r="X412" s="181"/>
      <c r="Y412" s="147"/>
      <c r="Z412" s="127"/>
    </row>
    <row r="413" spans="1:26" ht="25.5" x14ac:dyDescent="0.25">
      <c r="A413" s="134" t="s">
        <v>13</v>
      </c>
      <c r="B413" s="182">
        <f t="shared" ref="B413:F413" si="1132">+B252/B91</f>
        <v>2.8883741546977451</v>
      </c>
      <c r="C413" s="182">
        <f t="shared" si="1132"/>
        <v>2.9767297021854833</v>
      </c>
      <c r="D413" s="182">
        <f t="shared" si="1132"/>
        <v>3.1052915920270694</v>
      </c>
      <c r="E413" s="182">
        <f t="shared" si="1132"/>
        <v>2.9297418223592722</v>
      </c>
      <c r="F413" s="182">
        <f t="shared" si="1132"/>
        <v>2.4602042562902953</v>
      </c>
      <c r="G413" s="182">
        <f t="shared" si="1114"/>
        <v>2.8825916834763166</v>
      </c>
      <c r="H413" s="182">
        <f t="shared" ref="H413" si="1133">+H252/H91</f>
        <v>2.8828646885022673</v>
      </c>
      <c r="I413" s="182">
        <f t="shared" ref="I413" si="1134">+I252/I91</f>
        <v>3.1996935648621041</v>
      </c>
      <c r="J413" s="183">
        <f t="shared" ref="J413" si="1135">+J252/J91</f>
        <v>3.4447945251888736</v>
      </c>
      <c r="K413" s="183"/>
      <c r="L413" s="137"/>
      <c r="M413" s="3"/>
      <c r="N413" s="134" t="s">
        <v>14</v>
      </c>
      <c r="O413" s="182">
        <f t="shared" ref="O413:W413" si="1136">+O252/O91</f>
        <v>2.8652529999006568</v>
      </c>
      <c r="P413" s="182">
        <f t="shared" si="1136"/>
        <v>2.9271654908285916</v>
      </c>
      <c r="Q413" s="182">
        <f t="shared" si="1136"/>
        <v>3.0942082927424734</v>
      </c>
      <c r="R413" s="182">
        <f t="shared" si="1136"/>
        <v>3.0556101347499665</v>
      </c>
      <c r="S413" s="182">
        <f t="shared" si="1136"/>
        <v>2.5845262522631263</v>
      </c>
      <c r="T413" s="182">
        <f t="shared" si="1136"/>
        <v>2.7163489550131272</v>
      </c>
      <c r="U413" s="182">
        <f t="shared" si="1136"/>
        <v>2.8679081209978312</v>
      </c>
      <c r="V413" s="182">
        <f t="shared" si="1136"/>
        <v>3.0475882816591287</v>
      </c>
      <c r="W413" s="183">
        <f t="shared" si="1136"/>
        <v>3.3210760964828707</v>
      </c>
      <c r="X413" s="183">
        <f t="shared" ref="X413" si="1137">+X252/X91</f>
        <v>3.4452532107413885</v>
      </c>
      <c r="Y413" s="149">
        <f>+X413/W413-1</f>
        <v>3.7390626005235239E-2</v>
      </c>
      <c r="Z413" s="156">
        <f>+POWER(X413/S413,0.2)-1</f>
        <v>5.9175776059688934E-2</v>
      </c>
    </row>
    <row r="414" spans="1:26" ht="25.5" x14ac:dyDescent="0.25">
      <c r="A414" s="135" t="s">
        <v>15</v>
      </c>
      <c r="B414" s="138">
        <f>+B413/B$485</f>
        <v>0.83357664216663063</v>
      </c>
      <c r="C414" s="138">
        <f t="shared" ref="C414" si="1138">+C413/C$485</f>
        <v>0.78915128879839558</v>
      </c>
      <c r="D414" s="138">
        <f t="shared" ref="D414" si="1139">+D413/D$485</f>
        <v>0.81624676417185704</v>
      </c>
      <c r="E414" s="138">
        <f t="shared" ref="E414" si="1140">+E413/E$485</f>
        <v>0.86156352509329825</v>
      </c>
      <c r="F414" s="138">
        <f t="shared" ref="F414:G414" si="1141">+F413/F$485</f>
        <v>0.89474292726540916</v>
      </c>
      <c r="G414" s="138">
        <f t="shared" si="1141"/>
        <v>0.94240679830179064</v>
      </c>
      <c r="H414" s="138">
        <f t="shared" ref="H414" si="1142">+H413/H$485</f>
        <v>0.8874468047357007</v>
      </c>
      <c r="I414" s="138">
        <f t="shared" ref="I414" si="1143">+I413/I$485</f>
        <v>0.9052368449414725</v>
      </c>
      <c r="J414" s="139">
        <f t="shared" ref="J414" si="1144">+J413/J$485</f>
        <v>0.97021740608235629</v>
      </c>
      <c r="K414" s="139"/>
      <c r="L414" s="140"/>
      <c r="M414" s="3"/>
      <c r="N414" s="135" t="s">
        <v>15</v>
      </c>
      <c r="O414" s="138">
        <f t="shared" ref="O414" si="1145">+O413/O$485</f>
        <v>0.8404433227884186</v>
      </c>
      <c r="P414" s="138">
        <f t="shared" ref="P414" si="1146">+P413/P$485</f>
        <v>0.80954065763748584</v>
      </c>
      <c r="Q414" s="138">
        <f t="shared" ref="Q414" si="1147">+Q413/Q$485</f>
        <v>0.80179243384400212</v>
      </c>
      <c r="R414" s="138">
        <f t="shared" ref="R414" si="1148">+R413/R$485</f>
        <v>0.85116661000461424</v>
      </c>
      <c r="S414" s="138">
        <f t="shared" ref="S414:W414" si="1149">+S413/S$485</f>
        <v>0.86095025686358373</v>
      </c>
      <c r="T414" s="138">
        <f t="shared" si="1149"/>
        <v>0.93746143000254878</v>
      </c>
      <c r="U414" s="138">
        <f t="shared" si="1149"/>
        <v>0.91144604451800926</v>
      </c>
      <c r="V414" s="138">
        <f t="shared" si="1149"/>
        <v>0.89513045986188589</v>
      </c>
      <c r="W414" s="139">
        <f t="shared" si="1149"/>
        <v>0.93699072506038295</v>
      </c>
      <c r="X414" s="139">
        <f t="shared" ref="X414" si="1150">+X413/X$485</f>
        <v>0.96444157998157309</v>
      </c>
      <c r="Y414" s="148"/>
      <c r="Z414" s="140"/>
    </row>
    <row r="415" spans="1:26" ht="26.25" thickBot="1" x14ac:dyDescent="0.3">
      <c r="A415" s="136" t="s">
        <v>12</v>
      </c>
      <c r="B415" s="141"/>
      <c r="C415" s="142">
        <f>+C413/B413-1</f>
        <v>3.0590063044302562E-2</v>
      </c>
      <c r="D415" s="142">
        <f t="shared" ref="D415" si="1151">+D413/C413-1</f>
        <v>4.3188970012022709E-2</v>
      </c>
      <c r="E415" s="142">
        <f t="shared" ref="E415" si="1152">+E413/D413-1</f>
        <v>-5.6532459018833081E-2</v>
      </c>
      <c r="F415" s="142">
        <f t="shared" ref="F415:J415" si="1153">+F413/E413-1</f>
        <v>-0.16026585089701395</v>
      </c>
      <c r="G415" s="142">
        <f t="shared" si="1153"/>
        <v>0.17168795074882648</v>
      </c>
      <c r="H415" s="142">
        <f t="shared" si="1153"/>
        <v>9.4708184830816222E-5</v>
      </c>
      <c r="I415" s="142">
        <f t="shared" si="1153"/>
        <v>0.10990071009001778</v>
      </c>
      <c r="J415" s="143">
        <f t="shared" si="1153"/>
        <v>7.6601385525908228E-2</v>
      </c>
      <c r="K415" s="143"/>
      <c r="L415" s="145"/>
      <c r="M415" s="2"/>
      <c r="N415" s="136" t="s">
        <v>12</v>
      </c>
      <c r="O415" s="141"/>
      <c r="P415" s="142">
        <f>+P413/O413-1</f>
        <v>2.1608036333992553E-2</v>
      </c>
      <c r="Q415" s="142">
        <f t="shared" ref="Q415" si="1154">+Q413/P413-1</f>
        <v>5.7066401758718799E-2</v>
      </c>
      <c r="R415" s="142">
        <f t="shared" ref="R415" si="1155">+R413/Q413-1</f>
        <v>-1.2474324396014258E-2</v>
      </c>
      <c r="S415" s="142">
        <f t="shared" ref="S415" si="1156">+S413/R413-1</f>
        <v>-0.15417015316497107</v>
      </c>
      <c r="T415" s="142">
        <f t="shared" ref="T415" si="1157">+T413/S413-1</f>
        <v>5.1004590351740875E-2</v>
      </c>
      <c r="U415" s="142">
        <f t="shared" ref="U415" si="1158">+U413/T413-1</f>
        <v>5.5795175249849782E-2</v>
      </c>
      <c r="V415" s="142">
        <f t="shared" ref="V415" si="1159">+V413/U413-1</f>
        <v>6.2651993397466743E-2</v>
      </c>
      <c r="W415" s="143">
        <f t="shared" ref="W415:X415" si="1160">+W413/V413-1</f>
        <v>8.9739095162438831E-2</v>
      </c>
      <c r="X415" s="143">
        <f t="shared" si="1160"/>
        <v>3.7390626005235239E-2</v>
      </c>
      <c r="Y415" s="144"/>
      <c r="Z415" s="145"/>
    </row>
    <row r="416" spans="1:26" ht="15.75" thickBo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6" ht="15.75" thickBot="1" x14ac:dyDescent="0.3">
      <c r="A417" s="341" t="s">
        <v>92</v>
      </c>
      <c r="B417" s="342"/>
      <c r="C417" s="342"/>
      <c r="D417" s="342"/>
      <c r="E417" s="342"/>
      <c r="F417" s="342"/>
      <c r="G417" s="342"/>
      <c r="H417" s="342"/>
      <c r="I417" s="342"/>
      <c r="J417" s="342"/>
      <c r="K417" s="342"/>
      <c r="L417" s="343"/>
      <c r="M417" s="2"/>
      <c r="N417" s="341" t="s">
        <v>93</v>
      </c>
      <c r="O417" s="342"/>
      <c r="P417" s="342"/>
      <c r="Q417" s="342"/>
      <c r="R417" s="342"/>
      <c r="S417" s="342"/>
      <c r="T417" s="342"/>
      <c r="U417" s="342"/>
      <c r="V417" s="342"/>
      <c r="W417" s="342"/>
      <c r="X417" s="342"/>
      <c r="Y417" s="342"/>
      <c r="Z417" s="343"/>
    </row>
    <row r="418" spans="1:26" ht="38.25" x14ac:dyDescent="0.25">
      <c r="A418" s="128"/>
      <c r="B418" s="129">
        <v>2016</v>
      </c>
      <c r="C418" s="129">
        <f>+B418+1</f>
        <v>2017</v>
      </c>
      <c r="D418" s="129">
        <f t="shared" ref="D418" si="1161">+C418+1</f>
        <v>2018</v>
      </c>
      <c r="E418" s="129">
        <f t="shared" ref="E418" si="1162">+D418+1</f>
        <v>2019</v>
      </c>
      <c r="F418" s="129">
        <f t="shared" ref="F418" si="1163">+E418+1</f>
        <v>2020</v>
      </c>
      <c r="G418" s="129">
        <f t="shared" ref="G418" si="1164">+F418+1</f>
        <v>2021</v>
      </c>
      <c r="H418" s="129">
        <v>2022</v>
      </c>
      <c r="I418" s="129">
        <v>2023</v>
      </c>
      <c r="J418" s="130">
        <v>2024</v>
      </c>
      <c r="K418" s="131">
        <v>2025</v>
      </c>
      <c r="L418" s="132" t="s">
        <v>16</v>
      </c>
      <c r="M418" s="2"/>
      <c r="N418" s="128"/>
      <c r="O418" s="129">
        <v>2016</v>
      </c>
      <c r="P418" s="129">
        <f>+O418+1</f>
        <v>2017</v>
      </c>
      <c r="Q418" s="129">
        <f t="shared" ref="Q418" si="1165">+P418+1</f>
        <v>2018</v>
      </c>
      <c r="R418" s="129">
        <f t="shared" ref="R418" si="1166">+Q418+1</f>
        <v>2019</v>
      </c>
      <c r="S418" s="129">
        <f t="shared" ref="S418" si="1167">+R418+1</f>
        <v>2020</v>
      </c>
      <c r="T418" s="129">
        <f t="shared" ref="T418" si="1168">+S418+1</f>
        <v>2021</v>
      </c>
      <c r="U418" s="129">
        <v>2022</v>
      </c>
      <c r="V418" s="129">
        <v>2023</v>
      </c>
      <c r="W418" s="130">
        <v>2024</v>
      </c>
      <c r="X418" s="131">
        <v>2025</v>
      </c>
      <c r="Y418" s="146" t="s">
        <v>16</v>
      </c>
      <c r="Z418" s="132" t="s">
        <v>21</v>
      </c>
    </row>
    <row r="419" spans="1:26" x14ac:dyDescent="0.25">
      <c r="A419" s="133" t="s">
        <v>10</v>
      </c>
      <c r="B419" s="158">
        <f>+B258/B97</f>
        <v>2.9065746580141969</v>
      </c>
      <c r="C419" s="158">
        <f t="shared" ref="C419:H421" si="1169">+C258/C97</f>
        <v>3.4475597092419523</v>
      </c>
      <c r="D419" s="158">
        <f t="shared" si="1169"/>
        <v>3.6494642197314944</v>
      </c>
      <c r="E419" s="158">
        <f t="shared" si="1169"/>
        <v>2.8140439398717545</v>
      </c>
      <c r="F419" s="158">
        <f t="shared" si="1169"/>
        <v>2.324437636055793</v>
      </c>
      <c r="G419" s="158">
        <f t="shared" si="1169"/>
        <v>4.1324849448926262</v>
      </c>
      <c r="H419" s="158">
        <f t="shared" si="1169"/>
        <v>1.9325210871602623</v>
      </c>
      <c r="I419" s="158">
        <f t="shared" ref="I419:J419" si="1170">+I258/I97</f>
        <v>4.0295078002176803</v>
      </c>
      <c r="J419" s="180">
        <f t="shared" si="1170"/>
        <v>3.8907849829351533</v>
      </c>
      <c r="K419" s="181">
        <f t="shared" ref="K419" si="1171">+K258/K97</f>
        <v>3.8353585486907411</v>
      </c>
      <c r="L419" s="127">
        <f>+K419/J419-1</f>
        <v>-1.4245565994397191E-2</v>
      </c>
      <c r="M419" s="2"/>
      <c r="N419" s="133" t="s">
        <v>10</v>
      </c>
      <c r="O419" s="158">
        <f>+O258/O97</f>
        <v>3.1890745064074446</v>
      </c>
      <c r="P419" s="158">
        <f t="shared" ref="P419:W430" si="1172">+P258/P97</f>
        <v>3.2744682758223504</v>
      </c>
      <c r="Q419" s="158">
        <f t="shared" si="1172"/>
        <v>3.5000296906237023</v>
      </c>
      <c r="R419" s="158">
        <f t="shared" si="1172"/>
        <v>3.5346520476209959</v>
      </c>
      <c r="S419" s="158">
        <f t="shared" si="1172"/>
        <v>2.9833466270272884</v>
      </c>
      <c r="T419" s="158">
        <f t="shared" si="1172"/>
        <v>2.576376559629928</v>
      </c>
      <c r="U419" s="158">
        <f t="shared" si="1172"/>
        <v>2.5922130594942105</v>
      </c>
      <c r="V419" s="158">
        <f t="shared" si="1172"/>
        <v>3.0012726512239762</v>
      </c>
      <c r="W419" s="180">
        <f t="shared" si="1172"/>
        <v>4.1261240880040724</v>
      </c>
      <c r="X419" s="181">
        <f t="shared" ref="X419" si="1173">+X258/X97</f>
        <v>4.098159901179879</v>
      </c>
      <c r="Y419" s="147">
        <f t="shared" ref="Y419:Y422" si="1174">+X419/W419-1</f>
        <v>-6.7773499361044598E-3</v>
      </c>
      <c r="Z419" s="127">
        <f t="shared" ref="Z419:Z422" si="1175">+POWER(X419/S419,0.2)-1</f>
        <v>6.5557859499263849E-2</v>
      </c>
    </row>
    <row r="420" spans="1:26" x14ac:dyDescent="0.25">
      <c r="A420" s="133" t="s">
        <v>11</v>
      </c>
      <c r="B420" s="158">
        <f t="shared" ref="B420:G420" si="1176">+B259/B98</f>
        <v>3.1011565359456021</v>
      </c>
      <c r="C420" s="158">
        <f t="shared" si="1176"/>
        <v>3.3882949809748149</v>
      </c>
      <c r="D420" s="158">
        <f t="shared" si="1176"/>
        <v>3.0322755627881746</v>
      </c>
      <c r="E420" s="158">
        <f t="shared" si="1176"/>
        <v>2.8629524196827978</v>
      </c>
      <c r="F420" s="158">
        <f t="shared" si="1176"/>
        <v>2.5644028103044496</v>
      </c>
      <c r="G420" s="158">
        <f t="shared" si="1176"/>
        <v>2.4827403080191188</v>
      </c>
      <c r="H420" s="158">
        <f t="shared" si="1169"/>
        <v>2.3662830416732357</v>
      </c>
      <c r="I420" s="158">
        <f>+I259/I98</f>
        <v>3.3932542624166051</v>
      </c>
      <c r="J420" s="180">
        <f t="shared" ref="J420:K422" si="1177">+J259/J98</f>
        <v>3.6011602610587383</v>
      </c>
      <c r="K420" s="181">
        <f t="shared" si="1177"/>
        <v>3.8526685842122084</v>
      </c>
      <c r="L420" s="127">
        <f>+K420/J420-1</f>
        <v>6.9840913739153354E-2</v>
      </c>
      <c r="M420" s="2"/>
      <c r="N420" s="133" t="s">
        <v>11</v>
      </c>
      <c r="O420" s="158">
        <f t="shared" ref="O420:U420" si="1178">+O259/O98</f>
        <v>3.2040132526993967</v>
      </c>
      <c r="P420" s="158">
        <f t="shared" si="1178"/>
        <v>3.2918659442046434</v>
      </c>
      <c r="Q420" s="158">
        <f t="shared" si="1178"/>
        <v>3.4725016278414338</v>
      </c>
      <c r="R420" s="158">
        <f t="shared" si="1178"/>
        <v>3.5218614165175151</v>
      </c>
      <c r="S420" s="158">
        <f t="shared" si="1178"/>
        <v>2.9539125809580429</v>
      </c>
      <c r="T420" s="158">
        <f t="shared" si="1178"/>
        <v>2.5707010277649949</v>
      </c>
      <c r="U420" s="158">
        <f t="shared" si="1178"/>
        <v>2.5763575363459394</v>
      </c>
      <c r="V420" s="158">
        <f t="shared" si="1172"/>
        <v>3.1052640946203596</v>
      </c>
      <c r="W420" s="180">
        <f t="shared" si="1172"/>
        <v>4.1298496173696382</v>
      </c>
      <c r="X420" s="181">
        <f t="shared" ref="X420:X422" si="1179">+X259/X98</f>
        <v>4.1184290937161601</v>
      </c>
      <c r="Y420" s="147">
        <f t="shared" si="1174"/>
        <v>-2.7653606575515077E-3</v>
      </c>
      <c r="Z420" s="127">
        <f t="shared" si="1175"/>
        <v>6.872702343678605E-2</v>
      </c>
    </row>
    <row r="421" spans="1:26" x14ac:dyDescent="0.25">
      <c r="A421" s="133" t="s">
        <v>0</v>
      </c>
      <c r="B421" s="158">
        <f t="shared" ref="B421:G421" si="1180">+B260/B99</f>
        <v>3.0566685272769258</v>
      </c>
      <c r="C421" s="158">
        <f t="shared" si="1180"/>
        <v>3.1610123855681209</v>
      </c>
      <c r="D421" s="158">
        <f t="shared" si="1180"/>
        <v>3.4825688073394496</v>
      </c>
      <c r="E421" s="158">
        <f t="shared" si="1180"/>
        <v>3.6346222913923141</v>
      </c>
      <c r="F421" s="158">
        <f t="shared" si="1180"/>
        <v>2.9294346137246441</v>
      </c>
      <c r="G421" s="158">
        <f t="shared" si="1180"/>
        <v>2.920651924401255</v>
      </c>
      <c r="H421" s="158">
        <f t="shared" si="1169"/>
        <v>2.5783859279800825</v>
      </c>
      <c r="I421" s="158">
        <f>+I260/I99</f>
        <v>4.1508070344495298</v>
      </c>
      <c r="J421" s="180">
        <f t="shared" ref="J421" si="1181">+J260/J99</f>
        <v>4.3820007724990342</v>
      </c>
      <c r="K421" s="181">
        <f t="shared" si="1177"/>
        <v>4.1288817611896782</v>
      </c>
      <c r="L421" s="127">
        <f>+K421/J421-1</f>
        <v>-5.77633424662779E-2</v>
      </c>
      <c r="M421" s="2"/>
      <c r="N421" s="133" t="s">
        <v>0</v>
      </c>
      <c r="O421" s="158">
        <f t="shared" ref="O421:U421" si="1182">+O260/O99</f>
        <v>3.1808676329017245</v>
      </c>
      <c r="P421" s="158">
        <f t="shared" si="1182"/>
        <v>3.3012232452478747</v>
      </c>
      <c r="Q421" s="158">
        <f t="shared" si="1182"/>
        <v>3.5017241887470898</v>
      </c>
      <c r="R421" s="158">
        <f t="shared" si="1182"/>
        <v>3.534756464835175</v>
      </c>
      <c r="S421" s="158">
        <f t="shared" si="1182"/>
        <v>2.9079908977236539</v>
      </c>
      <c r="T421" s="158">
        <f t="shared" si="1182"/>
        <v>2.5781887082074162</v>
      </c>
      <c r="U421" s="158">
        <f t="shared" si="1182"/>
        <v>2.5534246744031042</v>
      </c>
      <c r="V421" s="158">
        <f t="shared" si="1172"/>
        <v>3.232087268746751</v>
      </c>
      <c r="W421" s="180">
        <f t="shared" si="1172"/>
        <v>4.142890066835677</v>
      </c>
      <c r="X421" s="181">
        <f t="shared" si="1179"/>
        <v>4.1048108517988036</v>
      </c>
      <c r="Y421" s="147">
        <f t="shared" si="1174"/>
        <v>-9.1914616179903375E-3</v>
      </c>
      <c r="Z421" s="127">
        <f t="shared" si="1175"/>
        <v>7.1371332380587793E-2</v>
      </c>
    </row>
    <row r="422" spans="1:26" x14ac:dyDescent="0.25">
      <c r="A422" s="133" t="s">
        <v>1</v>
      </c>
      <c r="B422" s="158">
        <f t="shared" ref="B422:H422" si="1183">+B261/B100</f>
        <v>3.299750102315429</v>
      </c>
      <c r="C422" s="158">
        <f t="shared" si="1183"/>
        <v>3.4982544841699772</v>
      </c>
      <c r="D422" s="158">
        <f t="shared" si="1183"/>
        <v>3.5824315722469766</v>
      </c>
      <c r="E422" s="158">
        <f t="shared" si="1183"/>
        <v>3.3113365507731705</v>
      </c>
      <c r="F422" s="158">
        <f t="shared" si="1183"/>
        <v>2.4005178139246919</v>
      </c>
      <c r="G422" s="158">
        <f t="shared" si="1183"/>
        <v>2.7333333333333334</v>
      </c>
      <c r="H422" s="158">
        <f t="shared" si="1183"/>
        <v>1.9534909125667392</v>
      </c>
      <c r="I422" s="158">
        <f>+I261/I100</f>
        <v>3.9662396743684902</v>
      </c>
      <c r="J422" s="180">
        <f t="shared" ref="J422:J430" si="1184">+J261/J100</f>
        <v>4.1425928561263694</v>
      </c>
      <c r="K422" s="181">
        <f t="shared" si="1177"/>
        <v>3.6881810561609387</v>
      </c>
      <c r="L422" s="127">
        <f>+K422/J422-1</f>
        <v>-0.10969260454679086</v>
      </c>
      <c r="M422" s="2"/>
      <c r="N422" s="133" t="s">
        <v>1</v>
      </c>
      <c r="O422" s="158">
        <f t="shared" ref="O422:U422" si="1185">+O261/O100</f>
        <v>3.2021316709402474</v>
      </c>
      <c r="P422" s="158">
        <f t="shared" si="1185"/>
        <v>3.3165150167455097</v>
      </c>
      <c r="Q422" s="158">
        <f t="shared" si="1185"/>
        <v>3.5082646666995609</v>
      </c>
      <c r="R422" s="158">
        <f t="shared" si="1185"/>
        <v>3.508393931232606</v>
      </c>
      <c r="S422" s="158">
        <f t="shared" si="1185"/>
        <v>2.8118469198448377</v>
      </c>
      <c r="T422" s="158">
        <f t="shared" si="1185"/>
        <v>2.6108407636276612</v>
      </c>
      <c r="U422" s="158">
        <f t="shared" si="1185"/>
        <v>2.4761009246199661</v>
      </c>
      <c r="V422" s="158">
        <f t="shared" si="1172"/>
        <v>3.5261043507351455</v>
      </c>
      <c r="W422" s="180">
        <f t="shared" si="1172"/>
        <v>4.160132937018747</v>
      </c>
      <c r="X422" s="181">
        <f t="shared" si="1179"/>
        <v>4.061291282356442</v>
      </c>
      <c r="Y422" s="147">
        <f t="shared" si="1174"/>
        <v>-2.3759253888924414E-2</v>
      </c>
      <c r="Z422" s="127">
        <f t="shared" si="1175"/>
        <v>7.6302856968593291E-2</v>
      </c>
    </row>
    <row r="423" spans="1:26" x14ac:dyDescent="0.25">
      <c r="A423" s="133" t="s">
        <v>2</v>
      </c>
      <c r="B423" s="158">
        <f t="shared" ref="B423:I423" si="1186">+B262/B101</f>
        <v>3.627414874177687</v>
      </c>
      <c r="C423" s="158">
        <f t="shared" si="1186"/>
        <v>3.3823881311318496</v>
      </c>
      <c r="D423" s="158">
        <f t="shared" si="1186"/>
        <v>3.6540820498841486</v>
      </c>
      <c r="E423" s="158">
        <f t="shared" si="1186"/>
        <v>3.5976618506672553</v>
      </c>
      <c r="F423" s="158">
        <f t="shared" si="1186"/>
        <v>2.0942812982998453</v>
      </c>
      <c r="G423" s="158">
        <f t="shared" si="1186"/>
        <v>2.1455693081512899</v>
      </c>
      <c r="H423" s="158">
        <f t="shared" si="1186"/>
        <v>3.9493775522012995</v>
      </c>
      <c r="I423" s="158">
        <f t="shared" si="1186"/>
        <v>4.8429510591672758</v>
      </c>
      <c r="J423" s="180">
        <f t="shared" si="1184"/>
        <v>4.89161554192229</v>
      </c>
      <c r="K423" s="181"/>
      <c r="L423" s="127"/>
      <c r="M423" s="2"/>
      <c r="N423" s="133" t="s">
        <v>2</v>
      </c>
      <c r="O423" s="158">
        <f t="shared" ref="O423:U423" si="1187">+O262/O101</f>
        <v>3.2463619134147987</v>
      </c>
      <c r="P423" s="158">
        <f t="shared" si="1187"/>
        <v>3.2971714296547225</v>
      </c>
      <c r="Q423" s="158">
        <f t="shared" si="1187"/>
        <v>3.5294176286460517</v>
      </c>
      <c r="R423" s="158">
        <f t="shared" si="1187"/>
        <v>3.5058491287592788</v>
      </c>
      <c r="S423" s="158">
        <f t="shared" si="1187"/>
        <v>2.6948362163626771</v>
      </c>
      <c r="T423" s="158">
        <f t="shared" si="1187"/>
        <v>2.5946869605045273</v>
      </c>
      <c r="U423" s="158">
        <f t="shared" si="1187"/>
        <v>2.5807901889235216</v>
      </c>
      <c r="V423" s="158">
        <f t="shared" si="1172"/>
        <v>3.5714178105312797</v>
      </c>
      <c r="W423" s="180">
        <f t="shared" ref="W423:W430" si="1188">+W262/W101</f>
        <v>4.1681792795308574</v>
      </c>
      <c r="X423" s="181"/>
      <c r="Y423" s="147"/>
      <c r="Z423" s="127"/>
    </row>
    <row r="424" spans="1:26" x14ac:dyDescent="0.25">
      <c r="A424" s="133" t="s">
        <v>3</v>
      </c>
      <c r="B424" s="158">
        <f t="shared" ref="B424:I431" si="1189">+B263/B102</f>
        <v>3.2179962358700798</v>
      </c>
      <c r="C424" s="158">
        <f t="shared" si="1189"/>
        <v>3.3054781801299908</v>
      </c>
      <c r="D424" s="158">
        <f t="shared" si="1189"/>
        <v>3.4769047972671916</v>
      </c>
      <c r="E424" s="158">
        <f t="shared" si="1189"/>
        <v>3.9229919520277736</v>
      </c>
      <c r="F424" s="158">
        <f t="shared" si="1189"/>
        <v>2.2720951792336215</v>
      </c>
      <c r="G424" s="158">
        <f t="shared" si="1189"/>
        <v>2.5395331325301203</v>
      </c>
      <c r="H424" s="158">
        <f t="shared" si="1189"/>
        <v>2.762432181061909</v>
      </c>
      <c r="I424" s="158">
        <f t="shared" si="1189"/>
        <v>4.6553636507684999</v>
      </c>
      <c r="J424" s="180">
        <f t="shared" si="1184"/>
        <v>4.2994668246445498</v>
      </c>
      <c r="K424" s="181"/>
      <c r="L424" s="127"/>
      <c r="M424" s="2"/>
      <c r="N424" s="133" t="s">
        <v>3</v>
      </c>
      <c r="O424" s="158">
        <f t="shared" ref="O424:U424" si="1190">+O263/O102</f>
        <v>3.2487626172313289</v>
      </c>
      <c r="P424" s="158">
        <f t="shared" si="1190"/>
        <v>3.3042028133651167</v>
      </c>
      <c r="Q424" s="158">
        <f t="shared" si="1190"/>
        <v>3.5507961403034995</v>
      </c>
      <c r="R424" s="158">
        <f t="shared" si="1190"/>
        <v>3.533789437416941</v>
      </c>
      <c r="S424" s="158">
        <f t="shared" si="1190"/>
        <v>2.6045773664821286</v>
      </c>
      <c r="T424" s="158">
        <f t="shared" si="1190"/>
        <v>2.6137111200877143</v>
      </c>
      <c r="U424" s="158">
        <f t="shared" si="1190"/>
        <v>2.5997643716834862</v>
      </c>
      <c r="V424" s="158">
        <f t="shared" si="1172"/>
        <v>3.7652037057919796</v>
      </c>
      <c r="W424" s="180">
        <f t="shared" si="1188"/>
        <v>4.1428488742258489</v>
      </c>
      <c r="X424" s="181"/>
      <c r="Y424" s="147"/>
      <c r="Z424" s="127"/>
    </row>
    <row r="425" spans="1:26" x14ac:dyDescent="0.25">
      <c r="A425" s="133" t="s">
        <v>4</v>
      </c>
      <c r="B425" s="158">
        <f t="shared" ref="B425:F425" si="1191">+B264/B103</f>
        <v>3.0298684567398975</v>
      </c>
      <c r="C425" s="158">
        <f t="shared" si="1191"/>
        <v>3.5531660692951021</v>
      </c>
      <c r="D425" s="158">
        <f t="shared" si="1191"/>
        <v>3.3634827551933206</v>
      </c>
      <c r="E425" s="158">
        <f t="shared" si="1191"/>
        <v>3.5822316234796405</v>
      </c>
      <c r="F425" s="158">
        <f t="shared" si="1191"/>
        <v>1.7640111250809618</v>
      </c>
      <c r="G425" s="158">
        <f t="shared" si="1189"/>
        <v>2.6644457904300425</v>
      </c>
      <c r="H425" s="158">
        <f t="shared" ref="H425:I425" si="1192">+H264/H103</f>
        <v>3.4514893952565586</v>
      </c>
      <c r="I425" s="158">
        <f t="shared" si="1192"/>
        <v>3.9108685766257385</v>
      </c>
      <c r="J425" s="180">
        <f t="shared" si="1184"/>
        <v>4.3907333090113099</v>
      </c>
      <c r="K425" s="181"/>
      <c r="L425" s="127"/>
      <c r="M425" s="2"/>
      <c r="N425" s="133" t="s">
        <v>4</v>
      </c>
      <c r="O425" s="158">
        <f t="shared" ref="O425:U425" si="1193">+O264/O103</f>
        <v>3.2365066166270573</v>
      </c>
      <c r="P425" s="158">
        <f t="shared" si="1193"/>
        <v>3.3453023876158823</v>
      </c>
      <c r="Q425" s="158">
        <f t="shared" si="1193"/>
        <v>3.5313571778539932</v>
      </c>
      <c r="R425" s="158">
        <f t="shared" si="1193"/>
        <v>3.5552936749225084</v>
      </c>
      <c r="S425" s="158">
        <f t="shared" si="1193"/>
        <v>2.4132726328332677</v>
      </c>
      <c r="T425" s="158">
        <f t="shared" si="1193"/>
        <v>2.7551925064046521</v>
      </c>
      <c r="U425" s="158">
        <f t="shared" si="1193"/>
        <v>2.6410621662417051</v>
      </c>
      <c r="V425" s="158">
        <f t="shared" si="1172"/>
        <v>3.8091248618392299</v>
      </c>
      <c r="W425" s="180">
        <f t="shared" si="1188"/>
        <v>4.1965828373968135</v>
      </c>
      <c r="X425" s="181"/>
      <c r="Y425" s="147"/>
      <c r="Z425" s="127"/>
    </row>
    <row r="426" spans="1:26" x14ac:dyDescent="0.25">
      <c r="A426" s="133" t="s">
        <v>5</v>
      </c>
      <c r="B426" s="158">
        <f t="shared" ref="B426:F426" si="1194">+B265/B104</f>
        <v>3.1294230529987037</v>
      </c>
      <c r="C426" s="158">
        <f t="shared" si="1194"/>
        <v>3.2568020263093391</v>
      </c>
      <c r="D426" s="158">
        <f t="shared" si="1194"/>
        <v>3.755868544600939</v>
      </c>
      <c r="E426" s="158">
        <f t="shared" si="1194"/>
        <v>2.8414111889062603</v>
      </c>
      <c r="F426" s="158">
        <f t="shared" si="1194"/>
        <v>2.879387204118792</v>
      </c>
      <c r="G426" s="158">
        <f t="shared" si="1189"/>
        <v>2.7676992599384374</v>
      </c>
      <c r="H426" s="158">
        <f t="shared" ref="H426:I426" si="1195">+H265/H104</f>
        <v>3.1705579443813834</v>
      </c>
      <c r="I426" s="158">
        <f t="shared" si="1195"/>
        <v>3.875314408911247</v>
      </c>
      <c r="J426" s="180">
        <f t="shared" si="1184"/>
        <v>3.8369876072449958</v>
      </c>
      <c r="K426" s="181"/>
      <c r="L426" s="127"/>
      <c r="M426" s="2"/>
      <c r="N426" s="133" t="s">
        <v>5</v>
      </c>
      <c r="O426" s="158">
        <f t="shared" ref="O426:U426" si="1196">+O265/O104</f>
        <v>3.2727683693719731</v>
      </c>
      <c r="P426" s="158">
        <f t="shared" si="1196"/>
        <v>3.3632271427754112</v>
      </c>
      <c r="Q426" s="158">
        <f t="shared" si="1196"/>
        <v>3.5895610665047579</v>
      </c>
      <c r="R426" s="158">
        <f t="shared" si="1196"/>
        <v>3.4375590224001811</v>
      </c>
      <c r="S426" s="158">
        <f t="shared" si="1196"/>
        <v>2.4200993564275355</v>
      </c>
      <c r="T426" s="158">
        <f t="shared" si="1196"/>
        <v>2.7442217379293412</v>
      </c>
      <c r="U426" s="158">
        <f t="shared" si="1196"/>
        <v>2.6713154882070955</v>
      </c>
      <c r="V426" s="158">
        <f t="shared" si="1172"/>
        <v>3.9078271326387592</v>
      </c>
      <c r="W426" s="180">
        <f t="shared" si="1188"/>
        <v>4.1943556551512318</v>
      </c>
      <c r="X426" s="181"/>
      <c r="Y426" s="147"/>
      <c r="Z426" s="127"/>
    </row>
    <row r="427" spans="1:26" x14ac:dyDescent="0.25">
      <c r="A427" s="133" t="s">
        <v>6</v>
      </c>
      <c r="B427" s="158">
        <f t="shared" ref="B427:F427" si="1197">+B266/B105</f>
        <v>3.6036190053285968</v>
      </c>
      <c r="C427" s="158">
        <f t="shared" si="1197"/>
        <v>3.6696245733788397</v>
      </c>
      <c r="D427" s="158">
        <f t="shared" si="1197"/>
        <v>3.8656941649899395</v>
      </c>
      <c r="E427" s="158">
        <f t="shared" si="1197"/>
        <v>3.3340683572216094</v>
      </c>
      <c r="F427" s="158">
        <f t="shared" si="1197"/>
        <v>2.3714266851521755</v>
      </c>
      <c r="G427" s="158">
        <f t="shared" si="1189"/>
        <v>3.4775534353967901</v>
      </c>
      <c r="H427" s="158">
        <f t="shared" ref="H427:I430" si="1198">+H266/H105</f>
        <v>3.4700661961198325</v>
      </c>
      <c r="I427" s="158">
        <f t="shared" si="1198"/>
        <v>4.1009221311475406</v>
      </c>
      <c r="J427" s="180">
        <f t="shared" si="1184"/>
        <v>3.9867234468937873</v>
      </c>
      <c r="K427" s="181"/>
      <c r="L427" s="127"/>
      <c r="M427" s="2"/>
      <c r="N427" s="133" t="s">
        <v>6</v>
      </c>
      <c r="O427" s="158">
        <f t="shared" ref="O427:U427" si="1199">+O266/O105</f>
        <v>3.2625213408554847</v>
      </c>
      <c r="P427" s="158">
        <f t="shared" si="1199"/>
        <v>3.3639692363885727</v>
      </c>
      <c r="Q427" s="158">
        <f t="shared" si="1199"/>
        <v>3.6062982299228321</v>
      </c>
      <c r="R427" s="158">
        <f t="shared" si="1199"/>
        <v>3.3969722455845246</v>
      </c>
      <c r="S427" s="158">
        <f t="shared" si="1199"/>
        <v>2.3672910645965204</v>
      </c>
      <c r="T427" s="158">
        <f t="shared" si="1199"/>
        <v>2.8407195431236012</v>
      </c>
      <c r="U427" s="158">
        <f t="shared" si="1199"/>
        <v>2.6566266793894329</v>
      </c>
      <c r="V427" s="158">
        <f t="shared" si="1172"/>
        <v>3.9699064118534397</v>
      </c>
      <c r="W427" s="180">
        <f t="shared" si="1188"/>
        <v>4.1838182705734104</v>
      </c>
      <c r="X427" s="181"/>
      <c r="Y427" s="147"/>
      <c r="Z427" s="127"/>
    </row>
    <row r="428" spans="1:26" x14ac:dyDescent="0.25">
      <c r="A428" s="133" t="s">
        <v>7</v>
      </c>
      <c r="B428" s="158">
        <f t="shared" ref="B428:F428" si="1200">+B267/B106</f>
        <v>3.5260046013666506</v>
      </c>
      <c r="C428" s="158">
        <f t="shared" si="1200"/>
        <v>4.0435805373282161</v>
      </c>
      <c r="D428" s="158">
        <f t="shared" si="1200"/>
        <v>3.8527123521261859</v>
      </c>
      <c r="E428" s="158">
        <f t="shared" si="1200"/>
        <v>3.0205970420107069</v>
      </c>
      <c r="F428" s="158">
        <f t="shared" si="1200"/>
        <v>3.3952106924076482</v>
      </c>
      <c r="G428" s="158">
        <f t="shared" si="1189"/>
        <v>2.9660278745644604</v>
      </c>
      <c r="H428" s="158">
        <f t="shared" si="1198"/>
        <v>3.7558215480885124</v>
      </c>
      <c r="I428" s="158">
        <f t="shared" si="1198"/>
        <v>4.0637395705101902</v>
      </c>
      <c r="J428" s="180">
        <f t="shared" si="1184"/>
        <v>4.161318133920874</v>
      </c>
      <c r="K428" s="181"/>
      <c r="L428" s="127"/>
      <c r="M428" s="2"/>
      <c r="N428" s="133" t="s">
        <v>7</v>
      </c>
      <c r="O428" s="158">
        <f t="shared" ref="O428:U428" si="1201">+O267/O106</f>
        <v>3.2427586258634506</v>
      </c>
      <c r="P428" s="158">
        <f t="shared" si="1201"/>
        <v>3.4011614001855941</v>
      </c>
      <c r="Q428" s="158">
        <f t="shared" si="1201"/>
        <v>3.5937820644366925</v>
      </c>
      <c r="R428" s="158">
        <f t="shared" si="1201"/>
        <v>3.319435240409395</v>
      </c>
      <c r="S428" s="158">
        <f t="shared" si="1201"/>
        <v>2.3899912707758468</v>
      </c>
      <c r="T428" s="158">
        <f t="shared" si="1201"/>
        <v>2.8148608092724827</v>
      </c>
      <c r="U428" s="158">
        <f t="shared" si="1201"/>
        <v>2.6879070541378507</v>
      </c>
      <c r="V428" s="158">
        <f t="shared" si="1172"/>
        <v>3.9971056743464182</v>
      </c>
      <c r="W428" s="180">
        <f t="shared" si="1188"/>
        <v>4.190867730088252</v>
      </c>
      <c r="X428" s="181"/>
      <c r="Y428" s="147"/>
      <c r="Z428" s="127"/>
    </row>
    <row r="429" spans="1:26" x14ac:dyDescent="0.25">
      <c r="A429" s="133" t="s">
        <v>8</v>
      </c>
      <c r="B429" s="158">
        <f t="shared" ref="B429:F429" si="1202">+B268/B107</f>
        <v>3.2949110974862044</v>
      </c>
      <c r="C429" s="158">
        <f t="shared" si="1202"/>
        <v>3.4860018062185523</v>
      </c>
      <c r="D429" s="158">
        <f t="shared" si="1202"/>
        <v>3.9161978087059519</v>
      </c>
      <c r="E429" s="158">
        <f t="shared" si="1202"/>
        <v>2.845689296126614</v>
      </c>
      <c r="F429" s="158">
        <f t="shared" si="1202"/>
        <v>2.8667713045886809</v>
      </c>
      <c r="G429" s="158">
        <f t="shared" si="1189"/>
        <v>2.9957321076822061</v>
      </c>
      <c r="H429" s="158">
        <f t="shared" si="1198"/>
        <v>3.2689175985235046</v>
      </c>
      <c r="I429" s="158">
        <f t="shared" si="1198"/>
        <v>4.4985549132947984</v>
      </c>
      <c r="J429" s="180">
        <f t="shared" si="1184"/>
        <v>3.899986223997796</v>
      </c>
      <c r="K429" s="181"/>
      <c r="L429" s="127"/>
      <c r="M429" s="2"/>
      <c r="N429" s="133" t="s">
        <v>8</v>
      </c>
      <c r="O429" s="158">
        <f t="shared" ref="O429:U429" si="1203">+O268/O107</f>
        <v>3.2672451438854475</v>
      </c>
      <c r="P429" s="158">
        <f t="shared" si="1203"/>
        <v>3.4157983193277306</v>
      </c>
      <c r="Q429" s="158">
        <f t="shared" si="1203"/>
        <v>3.6250168458372651</v>
      </c>
      <c r="R429" s="158">
        <f t="shared" si="1203"/>
        <v>3.2424796857342728</v>
      </c>
      <c r="S429" s="158">
        <f t="shared" si="1203"/>
        <v>2.3945718307565236</v>
      </c>
      <c r="T429" s="158">
        <f t="shared" si="1203"/>
        <v>2.8247717722069265</v>
      </c>
      <c r="U429" s="158">
        <f t="shared" si="1203"/>
        <v>2.6971146704860089</v>
      </c>
      <c r="V429" s="158">
        <f t="shared" si="1172"/>
        <v>4.1064597928396447</v>
      </c>
      <c r="W429" s="180">
        <f t="shared" si="1188"/>
        <v>4.1445485724272011</v>
      </c>
      <c r="X429" s="181"/>
      <c r="Y429" s="147"/>
      <c r="Z429" s="127"/>
    </row>
    <row r="430" spans="1:26" x14ac:dyDescent="0.25">
      <c r="A430" s="133" t="s">
        <v>9</v>
      </c>
      <c r="B430" s="158">
        <f t="shared" ref="B430:F430" si="1204">+B269/B108</f>
        <v>3.0295019562229037</v>
      </c>
      <c r="C430" s="158">
        <f t="shared" si="1204"/>
        <v>3.8832707310026002</v>
      </c>
      <c r="D430" s="158">
        <f t="shared" si="1204"/>
        <v>3.751645458534445</v>
      </c>
      <c r="E430" s="158">
        <f t="shared" si="1204"/>
        <v>1.9525591501690003</v>
      </c>
      <c r="F430" s="158">
        <f t="shared" si="1204"/>
        <v>2.9480554800108782</v>
      </c>
      <c r="G430" s="158">
        <f t="shared" si="1189"/>
        <v>2.1485433604336039</v>
      </c>
      <c r="H430" s="158">
        <f t="shared" si="1198"/>
        <v>3.9383606557377053</v>
      </c>
      <c r="I430" s="158">
        <f t="shared" si="1198"/>
        <v>4.3083224725377027</v>
      </c>
      <c r="J430" s="180">
        <f t="shared" si="1184"/>
        <v>3.7367605269956079</v>
      </c>
      <c r="K430" s="181"/>
      <c r="L430" s="127"/>
      <c r="M430" s="2"/>
      <c r="N430" s="133" t="s">
        <v>9</v>
      </c>
      <c r="O430" s="158">
        <f t="shared" ref="O430:U430" si="1205">+O269/O108</f>
        <v>3.2323845055672571</v>
      </c>
      <c r="P430" s="158">
        <f t="shared" si="1205"/>
        <v>3.4836105915936608</v>
      </c>
      <c r="Q430" s="158">
        <f t="shared" si="1205"/>
        <v>3.6154516590923245</v>
      </c>
      <c r="R430" s="158">
        <f t="shared" si="1205"/>
        <v>3.0374745316714646</v>
      </c>
      <c r="S430" s="158">
        <f t="shared" si="1205"/>
        <v>2.4752826344354224</v>
      </c>
      <c r="T430" s="158">
        <f t="shared" si="1205"/>
        <v>2.727527790403403</v>
      </c>
      <c r="U430" s="158">
        <f t="shared" si="1205"/>
        <v>2.839097943969719</v>
      </c>
      <c r="V430" s="158">
        <f t="shared" si="1172"/>
        <v>4.1325126081881649</v>
      </c>
      <c r="W430" s="180">
        <f t="shared" si="1188"/>
        <v>4.1015704019164225</v>
      </c>
      <c r="X430" s="181"/>
      <c r="Y430" s="147"/>
      <c r="Z430" s="127"/>
    </row>
    <row r="431" spans="1:26" ht="25.5" x14ac:dyDescent="0.25">
      <c r="A431" s="134" t="s">
        <v>13</v>
      </c>
      <c r="B431" s="182">
        <f t="shared" ref="B431:F431" si="1206">+B270/B109</f>
        <v>3.2323845055672575</v>
      </c>
      <c r="C431" s="182">
        <f t="shared" si="1206"/>
        <v>3.4836105915936608</v>
      </c>
      <c r="D431" s="182">
        <f t="shared" si="1206"/>
        <v>3.6154516590923245</v>
      </c>
      <c r="E431" s="182">
        <f t="shared" si="1206"/>
        <v>3.0374745316714646</v>
      </c>
      <c r="F431" s="182">
        <f t="shared" si="1206"/>
        <v>2.4752826344354224</v>
      </c>
      <c r="G431" s="182">
        <f t="shared" si="1189"/>
        <v>2.727527790403403</v>
      </c>
      <c r="H431" s="182">
        <f t="shared" ref="H431:I431" si="1207">+H270/H109</f>
        <v>2.839097943969719</v>
      </c>
      <c r="I431" s="182">
        <f t="shared" si="1207"/>
        <v>4.1325126081881649</v>
      </c>
      <c r="J431" s="183">
        <f t="shared" ref="J431" si="1208">+J270/J109</f>
        <v>4.1015704019164225</v>
      </c>
      <c r="K431" s="183"/>
      <c r="L431" s="137"/>
      <c r="M431" s="3"/>
      <c r="N431" s="134" t="s">
        <v>14</v>
      </c>
      <c r="O431" s="182">
        <f t="shared" ref="O431:W431" si="1209">+O270/O109</f>
        <v>3.2317964762261528</v>
      </c>
      <c r="P431" s="182">
        <f t="shared" si="1209"/>
        <v>3.3446060682411227</v>
      </c>
      <c r="Q431" s="182">
        <f t="shared" si="1209"/>
        <v>3.5508642263193217</v>
      </c>
      <c r="R431" s="182">
        <f t="shared" si="1209"/>
        <v>3.4180442976177834</v>
      </c>
      <c r="S431" s="182">
        <f t="shared" si="1209"/>
        <v>2.5908625487413852</v>
      </c>
      <c r="T431" s="182">
        <f t="shared" si="1209"/>
        <v>2.6871850089578522</v>
      </c>
      <c r="U431" s="182">
        <f t="shared" si="1209"/>
        <v>2.6258145706748284</v>
      </c>
      <c r="V431" s="182">
        <f t="shared" si="1209"/>
        <v>3.6160334770383566</v>
      </c>
      <c r="W431" s="183">
        <f t="shared" si="1209"/>
        <v>4.156535418567695</v>
      </c>
      <c r="X431" s="183">
        <f t="shared" ref="X431" si="1210">+X270/X109</f>
        <v>4.0953371970495258</v>
      </c>
      <c r="Y431" s="149">
        <f>+X431/W431-1</f>
        <v>-1.4723373039187915E-2</v>
      </c>
      <c r="Z431" s="156">
        <f>+POWER(X431/S431,0.2)-1</f>
        <v>9.5895285318929879E-2</v>
      </c>
    </row>
    <row r="432" spans="1:26" ht="25.5" x14ac:dyDescent="0.25">
      <c r="A432" s="135" t="s">
        <v>15</v>
      </c>
      <c r="B432" s="138">
        <f>+B431/B$485</f>
        <v>0.93285706007300839</v>
      </c>
      <c r="C432" s="138">
        <f t="shared" ref="C432" si="1211">+C431/C$485</f>
        <v>0.92352885987918953</v>
      </c>
      <c r="D432" s="138">
        <f t="shared" ref="D432" si="1212">+D431/D$485</f>
        <v>0.9503457663463627</v>
      </c>
      <c r="E432" s="138">
        <f t="shared" ref="E432" si="1213">+E431/E$485</f>
        <v>0.89324501050422733</v>
      </c>
      <c r="F432" s="138">
        <f t="shared" ref="F432:G432" si="1214">+F431/F$485</f>
        <v>0.90022672893166966</v>
      </c>
      <c r="G432" s="138">
        <f t="shared" si="1214"/>
        <v>0.89171170060872318</v>
      </c>
      <c r="H432" s="138">
        <f t="shared" ref="H432:I432" si="1215">+H431/H$485</f>
        <v>0.87397386660440302</v>
      </c>
      <c r="I432" s="138">
        <f t="shared" si="1215"/>
        <v>1.169144044354238</v>
      </c>
      <c r="J432" s="139">
        <f t="shared" ref="J432" si="1216">+J431/J$485</f>
        <v>1.155196621195667</v>
      </c>
      <c r="K432" s="139"/>
      <c r="L432" s="140"/>
      <c r="M432" s="3"/>
      <c r="N432" s="135" t="s">
        <v>15</v>
      </c>
      <c r="O432" s="138">
        <f t="shared" ref="O432" si="1217">+O431/O$485</f>
        <v>0.94795879077679479</v>
      </c>
      <c r="P432" s="138">
        <f t="shared" ref="P432" si="1218">+P431/P$485</f>
        <v>0.92498856129101414</v>
      </c>
      <c r="Q432" s="138">
        <f t="shared" ref="Q432" si="1219">+Q431/Q$485</f>
        <v>0.92012424533538828</v>
      </c>
      <c r="R432" s="138">
        <f t="shared" ref="R432" si="1220">+R431/R$485</f>
        <v>0.95212577827341016</v>
      </c>
      <c r="S432" s="138">
        <f t="shared" ref="S432:W432" si="1221">+S431/S$485</f>
        <v>0.86306098647050644</v>
      </c>
      <c r="T432" s="138">
        <f t="shared" si="1221"/>
        <v>0.92739642177779991</v>
      </c>
      <c r="U432" s="138">
        <f t="shared" si="1221"/>
        <v>0.83450661705530171</v>
      </c>
      <c r="V432" s="138">
        <f t="shared" si="1221"/>
        <v>1.0620928452366833</v>
      </c>
      <c r="W432" s="139">
        <f t="shared" si="1221"/>
        <v>1.1727027693546239</v>
      </c>
      <c r="X432" s="139">
        <f t="shared" ref="X432" si="1222">+X431/X$485</f>
        <v>1.1464218259968788</v>
      </c>
      <c r="Y432" s="148"/>
      <c r="Z432" s="140"/>
    </row>
    <row r="433" spans="1:26" ht="26.25" thickBot="1" x14ac:dyDescent="0.3">
      <c r="A433" s="136" t="s">
        <v>12</v>
      </c>
      <c r="B433" s="141"/>
      <c r="C433" s="142">
        <f>+C431/B431-1</f>
        <v>7.7721597041969126E-2</v>
      </c>
      <c r="D433" s="142">
        <f t="shared" ref="D433" si="1223">+D431/C431-1</f>
        <v>3.7846097901071518E-2</v>
      </c>
      <c r="E433" s="142">
        <f t="shared" ref="E433" si="1224">+E431/D431-1</f>
        <v>-0.15986304946640151</v>
      </c>
      <c r="F433" s="142">
        <f t="shared" ref="F433:J433" si="1225">+F431/E431-1</f>
        <v>-0.18508530404917622</v>
      </c>
      <c r="G433" s="142">
        <f t="shared" si="1225"/>
        <v>0.10190559755028317</v>
      </c>
      <c r="H433" s="142">
        <f t="shared" si="1225"/>
        <v>4.0905230721705932E-2</v>
      </c>
      <c r="I433" s="142">
        <f t="shared" si="1225"/>
        <v>0.45557240001729271</v>
      </c>
      <c r="J433" s="143">
        <f t="shared" si="1225"/>
        <v>-7.4875043842415057E-3</v>
      </c>
      <c r="K433" s="143"/>
      <c r="L433" s="145"/>
      <c r="M433" s="2"/>
      <c r="N433" s="136" t="s">
        <v>12</v>
      </c>
      <c r="O433" s="141"/>
      <c r="P433" s="142">
        <f>+P431/O431-1</f>
        <v>3.4906156017194601E-2</v>
      </c>
      <c r="Q433" s="142">
        <f t="shared" ref="Q433" si="1226">+Q431/P431-1</f>
        <v>6.1668894294229171E-2</v>
      </c>
      <c r="R433" s="142">
        <f t="shared" ref="R433" si="1227">+R431/Q431-1</f>
        <v>-3.7404958409016364E-2</v>
      </c>
      <c r="S433" s="142">
        <f t="shared" ref="S433" si="1228">+S431/R431-1</f>
        <v>-0.2420043969157758</v>
      </c>
      <c r="T433" s="142">
        <f t="shared" ref="T433" si="1229">+T431/S431-1</f>
        <v>3.7177757756102991E-2</v>
      </c>
      <c r="U433" s="142">
        <f t="shared" ref="U433" si="1230">+U431/T431-1</f>
        <v>-2.2838188691304384E-2</v>
      </c>
      <c r="V433" s="142">
        <f t="shared" ref="V433" si="1231">+V431/U431-1</f>
        <v>0.37710922828379467</v>
      </c>
      <c r="W433" s="143">
        <f t="shared" ref="W433:X433" si="1232">+W431/V431-1</f>
        <v>0.14947371061731052</v>
      </c>
      <c r="X433" s="143">
        <f t="shared" si="1232"/>
        <v>-1.4723373039187915E-2</v>
      </c>
      <c r="Y433" s="144"/>
      <c r="Z433" s="145"/>
    </row>
    <row r="434" spans="1:26" ht="15.75" thickBot="1" x14ac:dyDescent="0.3"/>
    <row r="435" spans="1:26" ht="15.75" thickBot="1" x14ac:dyDescent="0.3">
      <c r="A435" s="341" t="s">
        <v>94</v>
      </c>
      <c r="B435" s="342"/>
      <c r="C435" s="342"/>
      <c r="D435" s="342"/>
      <c r="E435" s="342"/>
      <c r="F435" s="342"/>
      <c r="G435" s="342"/>
      <c r="H435" s="342"/>
      <c r="I435" s="342"/>
      <c r="J435" s="342"/>
      <c r="K435" s="342"/>
      <c r="L435" s="343"/>
      <c r="M435" s="2"/>
      <c r="N435" s="341" t="s">
        <v>95</v>
      </c>
      <c r="O435" s="342"/>
      <c r="P435" s="342"/>
      <c r="Q435" s="342"/>
      <c r="R435" s="342"/>
      <c r="S435" s="342"/>
      <c r="T435" s="342"/>
      <c r="U435" s="342"/>
      <c r="V435" s="342"/>
      <c r="W435" s="342"/>
      <c r="X435" s="342"/>
      <c r="Y435" s="342"/>
      <c r="Z435" s="343"/>
    </row>
    <row r="436" spans="1:26" ht="38.25" x14ac:dyDescent="0.25">
      <c r="A436" s="128"/>
      <c r="B436" s="129">
        <v>2016</v>
      </c>
      <c r="C436" s="129">
        <f>+B436+1</f>
        <v>2017</v>
      </c>
      <c r="D436" s="129">
        <f t="shared" ref="D436" si="1233">+C436+1</f>
        <v>2018</v>
      </c>
      <c r="E436" s="129">
        <f t="shared" ref="E436" si="1234">+D436+1</f>
        <v>2019</v>
      </c>
      <c r="F436" s="129">
        <f t="shared" ref="F436" si="1235">+E436+1</f>
        <v>2020</v>
      </c>
      <c r="G436" s="129">
        <f t="shared" ref="G436" si="1236">+F436+1</f>
        <v>2021</v>
      </c>
      <c r="H436" s="129">
        <v>2022</v>
      </c>
      <c r="I436" s="129">
        <v>2023</v>
      </c>
      <c r="J436" s="130">
        <v>2024</v>
      </c>
      <c r="K436" s="131">
        <v>2025</v>
      </c>
      <c r="L436" s="132" t="s">
        <v>16</v>
      </c>
      <c r="M436" s="2"/>
      <c r="N436" s="128"/>
      <c r="O436" s="129">
        <v>2016</v>
      </c>
      <c r="P436" s="129">
        <f>+O436+1</f>
        <v>2017</v>
      </c>
      <c r="Q436" s="129">
        <f t="shared" ref="Q436" si="1237">+P436+1</f>
        <v>2018</v>
      </c>
      <c r="R436" s="129">
        <f t="shared" ref="R436" si="1238">+Q436+1</f>
        <v>2019</v>
      </c>
      <c r="S436" s="129">
        <f t="shared" ref="S436" si="1239">+R436+1</f>
        <v>2020</v>
      </c>
      <c r="T436" s="129">
        <f t="shared" ref="T436" si="1240">+S436+1</f>
        <v>2021</v>
      </c>
      <c r="U436" s="129">
        <v>2022</v>
      </c>
      <c r="V436" s="129">
        <v>2023</v>
      </c>
      <c r="W436" s="130">
        <v>2024</v>
      </c>
      <c r="X436" s="131">
        <v>2025</v>
      </c>
      <c r="Y436" s="146" t="s">
        <v>16</v>
      </c>
      <c r="Z436" s="132" t="s">
        <v>21</v>
      </c>
    </row>
    <row r="437" spans="1:26" x14ac:dyDescent="0.25">
      <c r="A437" s="133" t="s">
        <v>10</v>
      </c>
      <c r="B437" s="158">
        <f>+B276/B115</f>
        <v>2.4556910467039943</v>
      </c>
      <c r="C437" s="158">
        <f t="shared" ref="C437:H439" si="1241">+C276/C115</f>
        <v>2.4123761179598744</v>
      </c>
      <c r="D437" s="158">
        <f t="shared" si="1241"/>
        <v>2.0785728602926437</v>
      </c>
      <c r="E437" s="158">
        <f t="shared" si="1241"/>
        <v>2.5110132158590308</v>
      </c>
      <c r="F437" s="158">
        <f t="shared" si="1241"/>
        <v>1.8199911543564793</v>
      </c>
      <c r="G437" s="158">
        <f t="shared" si="1241"/>
        <v>1.9587337478801581</v>
      </c>
      <c r="H437" s="158">
        <f t="shared" si="1241"/>
        <v>3.1298271423317399</v>
      </c>
      <c r="I437" s="158">
        <f t="shared" ref="I437:J437" si="1242">+I276/I115</f>
        <v>2.5476883284836727</v>
      </c>
      <c r="J437" s="180">
        <f t="shared" si="1242"/>
        <v>2.3620071684587813</v>
      </c>
      <c r="K437" s="181">
        <f t="shared" ref="K437" si="1243">+K276/K115</f>
        <v>4.0031645569620258</v>
      </c>
      <c r="L437" s="127">
        <f>+K437/J437-1</f>
        <v>0.69481473655903669</v>
      </c>
      <c r="M437" s="2"/>
      <c r="N437" s="133" t="s">
        <v>10</v>
      </c>
      <c r="O437" s="158">
        <f>+O276/O115</f>
        <v>2.5107626886823775</v>
      </c>
      <c r="P437" s="158">
        <f t="shared" ref="P437:W448" si="1244">+P276/P115</f>
        <v>2.4563349553801634</v>
      </c>
      <c r="Q437" s="158">
        <f t="shared" si="1244"/>
        <v>2.4128879079721774</v>
      </c>
      <c r="R437" s="158">
        <f t="shared" si="1244"/>
        <v>2.51126083500511</v>
      </c>
      <c r="S437" s="158">
        <f t="shared" si="1244"/>
        <v>2.2732366806012627</v>
      </c>
      <c r="T437" s="158">
        <f t="shared" si="1244"/>
        <v>1.9585118142876887</v>
      </c>
      <c r="U437" s="158">
        <f t="shared" si="1244"/>
        <v>2.1029079159935384</v>
      </c>
      <c r="V437" s="158">
        <f t="shared" si="1244"/>
        <v>2.3343372341174704</v>
      </c>
      <c r="W437" s="180">
        <f t="shared" si="1244"/>
        <v>2.7819218955682317</v>
      </c>
      <c r="X437" s="181">
        <f t="shared" ref="X437" si="1245">+X276/X115</f>
        <v>2.9800116334408542</v>
      </c>
      <c r="Y437" s="147">
        <f t="shared" ref="Y437:Y440" si="1246">+X437/W437-1</f>
        <v>7.1206074544433173E-2</v>
      </c>
      <c r="Z437" s="127">
        <f t="shared" ref="Z437:Z440" si="1247">+POWER(X437/S437,0.2)-1</f>
        <v>5.5637138708080291E-2</v>
      </c>
    </row>
    <row r="438" spans="1:26" x14ac:dyDescent="0.25">
      <c r="A438" s="133" t="s">
        <v>11</v>
      </c>
      <c r="B438" s="158">
        <f t="shared" ref="B438:G438" si="1248">+B277/B116</f>
        <v>2.7133783993272984</v>
      </c>
      <c r="C438" s="158">
        <f t="shared" si="1248"/>
        <v>2.3468749999999998</v>
      </c>
      <c r="D438" s="158">
        <f t="shared" si="1248"/>
        <v>2.738294314381271</v>
      </c>
      <c r="E438" s="158">
        <f t="shared" si="1248"/>
        <v>2.9647948792551642</v>
      </c>
      <c r="F438" s="158">
        <f t="shared" si="1248"/>
        <v>2.6202440775305096</v>
      </c>
      <c r="G438" s="158">
        <f t="shared" si="1248"/>
        <v>2.1888412017167385</v>
      </c>
      <c r="H438" s="158">
        <f t="shared" si="1241"/>
        <v>1.7603388141504734</v>
      </c>
      <c r="I438" s="158">
        <f t="shared" ref="I438:J448" si="1249">+I277/I116</f>
        <v>3.3746898263027294</v>
      </c>
      <c r="J438" s="180">
        <f t="shared" si="1249"/>
        <v>3.9066788655077769</v>
      </c>
      <c r="K438" s="181">
        <f t="shared" ref="K438:K440" si="1250">+K277/K116</f>
        <v>3.4366453965360071</v>
      </c>
      <c r="L438" s="127">
        <f>+K438/J438-1</f>
        <v>-0.12031535868527976</v>
      </c>
      <c r="M438" s="2"/>
      <c r="N438" s="133" t="s">
        <v>11</v>
      </c>
      <c r="O438" s="158">
        <f t="shared" ref="O438:U438" si="1251">+O277/O116</f>
        <v>2.5278627005932677</v>
      </c>
      <c r="P438" s="158">
        <f t="shared" si="1251"/>
        <v>2.4338119738072961</v>
      </c>
      <c r="Q438" s="158">
        <f t="shared" si="1251"/>
        <v>2.4296610169491522</v>
      </c>
      <c r="R438" s="158">
        <f t="shared" si="1251"/>
        <v>2.5301115379618797</v>
      </c>
      <c r="S438" s="158">
        <f t="shared" si="1251"/>
        <v>2.2478583255345193</v>
      </c>
      <c r="T438" s="158">
        <f t="shared" si="1251"/>
        <v>1.9407900349799505</v>
      </c>
      <c r="U438" s="158">
        <f t="shared" si="1251"/>
        <v>2.0760665822906486</v>
      </c>
      <c r="V438" s="158">
        <f t="shared" si="1244"/>
        <v>2.4063641783125007</v>
      </c>
      <c r="W438" s="180">
        <f t="shared" si="1244"/>
        <v>2.8314657869290714</v>
      </c>
      <c r="X438" s="181">
        <f t="shared" ref="X438:X440" si="1252">+X277/X116</f>
        <v>2.952947396246365</v>
      </c>
      <c r="Y438" s="147">
        <f t="shared" si="1246"/>
        <v>4.2904141691589848E-2</v>
      </c>
      <c r="Z438" s="127">
        <f t="shared" si="1247"/>
        <v>5.6081305609191556E-2</v>
      </c>
    </row>
    <row r="439" spans="1:26" x14ac:dyDescent="0.25">
      <c r="A439" s="133" t="s">
        <v>0</v>
      </c>
      <c r="B439" s="158">
        <f t="shared" ref="B439:G439" si="1253">+B278/B117</f>
        <v>2.4096847404094923</v>
      </c>
      <c r="C439" s="158">
        <f t="shared" si="1253"/>
        <v>2.9961922893860065</v>
      </c>
      <c r="D439" s="158">
        <f t="shared" si="1253"/>
        <v>2.3960708647605684</v>
      </c>
      <c r="E439" s="158">
        <f t="shared" si="1253"/>
        <v>2.3159480323856148</v>
      </c>
      <c r="F439" s="158">
        <f t="shared" si="1253"/>
        <v>3.0760233918128654</v>
      </c>
      <c r="G439" s="158">
        <f t="shared" si="1253"/>
        <v>1.9618528610354224</v>
      </c>
      <c r="H439" s="158">
        <f t="shared" si="1241"/>
        <v>2.2346006317689531</v>
      </c>
      <c r="I439" s="158">
        <f t="shared" si="1249"/>
        <v>2.7481455316142704</v>
      </c>
      <c r="J439" s="180">
        <f t="shared" si="1249"/>
        <v>2.7044025157232703</v>
      </c>
      <c r="K439" s="181">
        <f t="shared" si="1250"/>
        <v>2.7834699453551912</v>
      </c>
      <c r="L439" s="127">
        <f>+K439/J439-1</f>
        <v>2.9236561189477817E-2</v>
      </c>
      <c r="M439" s="2"/>
      <c r="N439" s="133" t="s">
        <v>0</v>
      </c>
      <c r="O439" s="158">
        <f t="shared" ref="O439:U439" si="1254">+O278/O117</f>
        <v>2.5539237681193114</v>
      </c>
      <c r="P439" s="158">
        <f t="shared" si="1254"/>
        <v>2.474610150631821</v>
      </c>
      <c r="Q439" s="158">
        <f t="shared" si="1254"/>
        <v>2.3871468949899999</v>
      </c>
      <c r="R439" s="158">
        <f t="shared" si="1254"/>
        <v>2.5231338679827271</v>
      </c>
      <c r="S439" s="158">
        <f t="shared" si="1254"/>
        <v>2.2812298837517515</v>
      </c>
      <c r="T439" s="158">
        <f t="shared" si="1254"/>
        <v>1.8953611178812251</v>
      </c>
      <c r="U439" s="158">
        <f t="shared" si="1254"/>
        <v>2.0957631211585914</v>
      </c>
      <c r="V439" s="158">
        <f t="shared" si="1244"/>
        <v>2.438713360155087</v>
      </c>
      <c r="W439" s="180">
        <f t="shared" si="1244"/>
        <v>2.8289605734767025</v>
      </c>
      <c r="X439" s="181">
        <f t="shared" si="1252"/>
        <v>2.9565080860417647</v>
      </c>
      <c r="Y439" s="147">
        <f t="shared" si="1246"/>
        <v>4.5086352125547791E-2</v>
      </c>
      <c r="Z439" s="127">
        <f t="shared" si="1247"/>
        <v>5.3227048177133973E-2</v>
      </c>
    </row>
    <row r="440" spans="1:26" x14ac:dyDescent="0.25">
      <c r="A440" s="133" t="s">
        <v>1</v>
      </c>
      <c r="B440" s="158">
        <f t="shared" ref="B440:H440" si="1255">+B279/B118</f>
        <v>1.9860317355159738</v>
      </c>
      <c r="C440" s="158">
        <f t="shared" si="1255"/>
        <v>2.4195103142471561</v>
      </c>
      <c r="D440" s="158">
        <f t="shared" si="1255"/>
        <v>3.0318509615384612</v>
      </c>
      <c r="E440" s="158">
        <f t="shared" si="1255"/>
        <v>2.0384531352414248</v>
      </c>
      <c r="F440" s="158">
        <f t="shared" si="1255"/>
        <v>2.434978496825722</v>
      </c>
      <c r="G440" s="158">
        <f t="shared" si="1255"/>
        <v>3.575701794753797</v>
      </c>
      <c r="H440" s="158">
        <f t="shared" si="1255"/>
        <v>2.2546608123951168</v>
      </c>
      <c r="I440" s="158">
        <f t="shared" si="1249"/>
        <v>3.4422948632421613</v>
      </c>
      <c r="J440" s="180">
        <f t="shared" si="1249"/>
        <v>2.3332487953335028</v>
      </c>
      <c r="K440" s="181">
        <f t="shared" si="1250"/>
        <v>3.2317979197622586</v>
      </c>
      <c r="L440" s="127">
        <f>+K440/J440-1</f>
        <v>0.38510643452419391</v>
      </c>
      <c r="M440" s="2"/>
      <c r="N440" s="133" t="s">
        <v>1</v>
      </c>
      <c r="O440" s="158">
        <f t="shared" ref="O440:U440" si="1256">+O279/O118</f>
        <v>2.4217665731794544</v>
      </c>
      <c r="P440" s="158">
        <f t="shared" si="1256"/>
        <v>2.551965766070357</v>
      </c>
      <c r="Q440" s="158">
        <f t="shared" si="1256"/>
        <v>2.4208731241473398</v>
      </c>
      <c r="R440" s="158">
        <f t="shared" si="1256"/>
        <v>2.4516824376164554</v>
      </c>
      <c r="S440" s="158">
        <f t="shared" si="1256"/>
        <v>2.3162788946615467</v>
      </c>
      <c r="T440" s="158">
        <f t="shared" si="1256"/>
        <v>1.9126370357780234</v>
      </c>
      <c r="U440" s="158">
        <f t="shared" si="1256"/>
        <v>2.0554563059675872</v>
      </c>
      <c r="V440" s="158">
        <f t="shared" si="1244"/>
        <v>2.488947479223266</v>
      </c>
      <c r="W440" s="180">
        <f t="shared" si="1244"/>
        <v>2.7519494091481551</v>
      </c>
      <c r="X440" s="181">
        <f t="shared" si="1252"/>
        <v>3.0430430430430433</v>
      </c>
      <c r="Y440" s="147">
        <f t="shared" si="1246"/>
        <v>0.10577724754939943</v>
      </c>
      <c r="Z440" s="127">
        <f t="shared" si="1247"/>
        <v>5.6096124880753884E-2</v>
      </c>
    </row>
    <row r="441" spans="1:26" x14ac:dyDescent="0.25">
      <c r="A441" s="133" t="s">
        <v>2</v>
      </c>
      <c r="B441" s="158">
        <f t="shared" ref="B441:H441" si="1257">+B280/B119</f>
        <v>2.9109676777475157</v>
      </c>
      <c r="C441" s="158">
        <f t="shared" si="1257"/>
        <v>2.9380122950819669</v>
      </c>
      <c r="D441" s="158">
        <f t="shared" si="1257"/>
        <v>2.8262213976499688</v>
      </c>
      <c r="E441" s="158">
        <f t="shared" si="1257"/>
        <v>2.6036569662631983</v>
      </c>
      <c r="F441" s="158">
        <f t="shared" si="1257"/>
        <v>1.8051516410469464</v>
      </c>
      <c r="G441" s="158">
        <f t="shared" si="1257"/>
        <v>1.8578281726995203</v>
      </c>
      <c r="H441" s="158">
        <f t="shared" si="1257"/>
        <v>2.2878362786682493</v>
      </c>
      <c r="I441" s="158">
        <f t="shared" si="1249"/>
        <v>2.6843853820598009</v>
      </c>
      <c r="J441" s="180">
        <f t="shared" ref="J441" si="1258">+J280/J119</f>
        <v>2.8364817001180636</v>
      </c>
      <c r="K441" s="181"/>
      <c r="L441" s="127"/>
      <c r="M441" s="2"/>
      <c r="N441" s="133" t="s">
        <v>2</v>
      </c>
      <c r="O441" s="158">
        <f t="shared" ref="O441:U441" si="1259">+O280/O119</f>
        <v>2.4632467239874591</v>
      </c>
      <c r="P441" s="158">
        <f t="shared" si="1259"/>
        <v>2.5530806514037541</v>
      </c>
      <c r="Q441" s="158">
        <f t="shared" si="1259"/>
        <v>2.4086596515439025</v>
      </c>
      <c r="R441" s="158">
        <f t="shared" si="1259"/>
        <v>2.4404686681951944</v>
      </c>
      <c r="S441" s="158">
        <f t="shared" si="1259"/>
        <v>2.250115622976598</v>
      </c>
      <c r="T441" s="158">
        <f t="shared" si="1259"/>
        <v>1.9171771290118931</v>
      </c>
      <c r="U441" s="158">
        <f t="shared" si="1259"/>
        <v>2.0876840038161517</v>
      </c>
      <c r="V441" s="158">
        <f t="shared" si="1244"/>
        <v>2.5242816246465809</v>
      </c>
      <c r="W441" s="180">
        <f t="shared" ref="W441:W448" si="1260">+W280/W119</f>
        <v>2.7649415072817463</v>
      </c>
      <c r="X441" s="181"/>
      <c r="Y441" s="147"/>
      <c r="Z441" s="127"/>
    </row>
    <row r="442" spans="1:26" x14ac:dyDescent="0.25">
      <c r="A442" s="133" t="s">
        <v>3</v>
      </c>
      <c r="B442" s="158">
        <f t="shared" ref="B442:H449" si="1261">+B281/B120</f>
        <v>2.8901210984221248</v>
      </c>
      <c r="C442" s="158">
        <f t="shared" si="1261"/>
        <v>2.8364795292963962</v>
      </c>
      <c r="D442" s="158">
        <f t="shared" si="1261"/>
        <v>2.7877978178579381</v>
      </c>
      <c r="E442" s="158">
        <f t="shared" si="1261"/>
        <v>2.7559291504052839</v>
      </c>
      <c r="F442" s="158">
        <f t="shared" si="1261"/>
        <v>1.6294838145231847</v>
      </c>
      <c r="G442" s="158">
        <f t="shared" si="1261"/>
        <v>2.378181818181818</v>
      </c>
      <c r="H442" s="158">
        <f t="shared" si="1261"/>
        <v>2.0335792259283849</v>
      </c>
      <c r="I442" s="158">
        <f t="shared" si="1249"/>
        <v>3.4412955465587043</v>
      </c>
      <c r="J442" s="180">
        <f t="shared" ref="J442:J448" si="1262">+J281/J120</f>
        <v>2.1452446065025828</v>
      </c>
      <c r="K442" s="181"/>
      <c r="L442" s="127"/>
      <c r="M442" s="2"/>
      <c r="N442" s="133" t="s">
        <v>3</v>
      </c>
      <c r="O442" s="158">
        <f t="shared" ref="O442:U442" si="1263">+O281/O120</f>
        <v>2.500624223237526</v>
      </c>
      <c r="P442" s="158">
        <f t="shared" si="1263"/>
        <v>2.5491996247927045</v>
      </c>
      <c r="Q442" s="158">
        <f t="shared" si="1263"/>
        <v>2.4079339522455552</v>
      </c>
      <c r="R442" s="158">
        <f t="shared" si="1263"/>
        <v>2.4310818535523966</v>
      </c>
      <c r="S442" s="158">
        <f t="shared" si="1263"/>
        <v>2.1683304398148149</v>
      </c>
      <c r="T442" s="158">
        <f t="shared" si="1263"/>
        <v>1.9818594104308389</v>
      </c>
      <c r="U442" s="158">
        <f t="shared" si="1263"/>
        <v>2.0575725586690568</v>
      </c>
      <c r="V442" s="158">
        <f t="shared" si="1244"/>
        <v>2.6438396821704355</v>
      </c>
      <c r="W442" s="180">
        <f t="shared" si="1260"/>
        <v>2.6686224622254531</v>
      </c>
      <c r="X442" s="181"/>
      <c r="Y442" s="147"/>
      <c r="Z442" s="127"/>
    </row>
    <row r="443" spans="1:26" x14ac:dyDescent="0.25">
      <c r="A443" s="133" t="s">
        <v>4</v>
      </c>
      <c r="B443" s="158">
        <f t="shared" ref="B443:F443" si="1264">+B282/B121</f>
        <v>2.7558314244193203</v>
      </c>
      <c r="C443" s="158">
        <f t="shared" si="1264"/>
        <v>2.5977376463584041</v>
      </c>
      <c r="D443" s="158">
        <f t="shared" si="1264"/>
        <v>2.1234485072123452</v>
      </c>
      <c r="E443" s="158">
        <f t="shared" si="1264"/>
        <v>2.8870872058532724</v>
      </c>
      <c r="F443" s="158">
        <f t="shared" si="1264"/>
        <v>2.4897400820793436</v>
      </c>
      <c r="G443" s="158">
        <f t="shared" si="1261"/>
        <v>2.6293005240373657</v>
      </c>
      <c r="H443" s="158">
        <f t="shared" ref="H443" si="1265">+H282/H121</f>
        <v>2.6981851887090684</v>
      </c>
      <c r="I443" s="158">
        <f t="shared" si="1249"/>
        <v>3.0345753608593489</v>
      </c>
      <c r="J443" s="180">
        <f t="shared" si="1262"/>
        <v>3.2855022266204852</v>
      </c>
      <c r="K443" s="181"/>
      <c r="L443" s="127"/>
      <c r="M443" s="2"/>
      <c r="N443" s="133" t="s">
        <v>4</v>
      </c>
      <c r="O443" s="158">
        <f t="shared" ref="O443:U443" si="1266">+O282/O121</f>
        <v>2.4985426329116383</v>
      </c>
      <c r="P443" s="158">
        <f t="shared" si="1266"/>
        <v>2.5389833800751709</v>
      </c>
      <c r="Q443" s="158">
        <f t="shared" si="1266"/>
        <v>2.3632071494814939</v>
      </c>
      <c r="R443" s="158">
        <f t="shared" si="1266"/>
        <v>2.5087199489929866</v>
      </c>
      <c r="S443" s="158">
        <f t="shared" si="1266"/>
        <v>2.1226852710876907</v>
      </c>
      <c r="T443" s="158">
        <f t="shared" si="1266"/>
        <v>1.9982080339809853</v>
      </c>
      <c r="U443" s="158">
        <f t="shared" si="1266"/>
        <v>2.0507258178590386</v>
      </c>
      <c r="V443" s="158">
        <f t="shared" si="1244"/>
        <v>2.6679938051641905</v>
      </c>
      <c r="W443" s="180">
        <f t="shared" si="1260"/>
        <v>2.7040751875900053</v>
      </c>
      <c r="X443" s="181"/>
      <c r="Y443" s="147"/>
      <c r="Z443" s="127"/>
    </row>
    <row r="444" spans="1:26" x14ac:dyDescent="0.25">
      <c r="A444" s="133" t="s">
        <v>5</v>
      </c>
      <c r="B444" s="158">
        <f t="shared" ref="B444:F444" si="1267">+B283/B122</f>
        <v>2.4978784548114392</v>
      </c>
      <c r="C444" s="158">
        <f t="shared" si="1267"/>
        <v>2.8673451169434028</v>
      </c>
      <c r="D444" s="158">
        <f t="shared" si="1267"/>
        <v>2.9387113672079623</v>
      </c>
      <c r="E444" s="158">
        <f t="shared" si="1267"/>
        <v>2.5643349039507068</v>
      </c>
      <c r="F444" s="158">
        <f t="shared" si="1267"/>
        <v>1.4567171530599681</v>
      </c>
      <c r="G444" s="158">
        <f t="shared" si="1261"/>
        <v>1.9301909307875895</v>
      </c>
      <c r="H444" s="158">
        <f t="shared" ref="H444" si="1268">+H283/H122</f>
        <v>2.9154681500817312</v>
      </c>
      <c r="I444" s="158">
        <f t="shared" si="1249"/>
        <v>3.1962118970109503</v>
      </c>
      <c r="J444" s="180">
        <f t="shared" si="1262"/>
        <v>2.8187744458930899</v>
      </c>
      <c r="K444" s="181"/>
      <c r="L444" s="127"/>
      <c r="M444" s="2"/>
      <c r="N444" s="133" t="s">
        <v>5</v>
      </c>
      <c r="O444" s="158">
        <f t="shared" ref="O444:U444" si="1269">+O283/O122</f>
        <v>2.5193673903883851</v>
      </c>
      <c r="P444" s="158">
        <f t="shared" si="1269"/>
        <v>2.5765914915753596</v>
      </c>
      <c r="Q444" s="158">
        <f t="shared" si="1269"/>
        <v>2.3711531019165086</v>
      </c>
      <c r="R444" s="158">
        <f t="shared" si="1269"/>
        <v>2.4681363781840089</v>
      </c>
      <c r="S444" s="158">
        <f t="shared" si="1269"/>
        <v>1.9838221498486646</v>
      </c>
      <c r="T444" s="158">
        <f t="shared" si="1269"/>
        <v>2.0651804526609125</v>
      </c>
      <c r="U444" s="158">
        <f t="shared" si="1269"/>
        <v>2.1328782415570133</v>
      </c>
      <c r="V444" s="158">
        <f t="shared" si="1244"/>
        <v>2.683512632449216</v>
      </c>
      <c r="W444" s="180">
        <f t="shared" si="1260"/>
        <v>2.6735269875365288</v>
      </c>
      <c r="X444" s="181"/>
      <c r="Y444" s="147"/>
      <c r="Z444" s="127"/>
    </row>
    <row r="445" spans="1:26" x14ac:dyDescent="0.25">
      <c r="A445" s="133" t="s">
        <v>6</v>
      </c>
      <c r="B445" s="158">
        <f t="shared" ref="B445:F445" si="1270">+B284/B123</f>
        <v>2.4977808617084687</v>
      </c>
      <c r="C445" s="158">
        <f t="shared" si="1270"/>
        <v>1.7266391693926897</v>
      </c>
      <c r="D445" s="158">
        <f t="shared" si="1270"/>
        <v>2.1875792141951838</v>
      </c>
      <c r="E445" s="158">
        <f t="shared" si="1270"/>
        <v>1.9429153924566769</v>
      </c>
      <c r="F445" s="158">
        <f t="shared" si="1270"/>
        <v>1.8534743202416919</v>
      </c>
      <c r="G445" s="158">
        <f t="shared" si="1261"/>
        <v>2.0177701347090857</v>
      </c>
      <c r="H445" s="158">
        <f t="shared" ref="H445:H448" si="1271">+H284/H123</f>
        <v>2.3624921573473769</v>
      </c>
      <c r="I445" s="158">
        <f t="shared" si="1249"/>
        <v>2.0695286980867942</v>
      </c>
      <c r="J445" s="180">
        <f t="shared" si="1262"/>
        <v>2.8435737607598695</v>
      </c>
      <c r="K445" s="181"/>
      <c r="L445" s="127"/>
      <c r="M445" s="2"/>
      <c r="N445" s="133" t="s">
        <v>6</v>
      </c>
      <c r="O445" s="158">
        <f t="shared" ref="O445:U445" si="1272">+O284/O123</f>
        <v>2.493516940327082</v>
      </c>
      <c r="P445" s="158">
        <f t="shared" si="1272"/>
        <v>2.4813822380983677</v>
      </c>
      <c r="Q445" s="158">
        <f t="shared" si="1272"/>
        <v>2.4387257076936733</v>
      </c>
      <c r="R445" s="158">
        <f t="shared" si="1272"/>
        <v>2.4409638108622889</v>
      </c>
      <c r="S445" s="158">
        <f t="shared" si="1272"/>
        <v>1.9724455438741151</v>
      </c>
      <c r="T445" s="158">
        <f t="shared" si="1272"/>
        <v>2.083262962337443</v>
      </c>
      <c r="U445" s="158">
        <f t="shared" si="1272"/>
        <v>2.1693268069886629</v>
      </c>
      <c r="V445" s="158">
        <f t="shared" si="1244"/>
        <v>2.6631407359459427</v>
      </c>
      <c r="W445" s="180">
        <f t="shared" si="1260"/>
        <v>2.7543456032719842</v>
      </c>
      <c r="X445" s="181"/>
      <c r="Y445" s="147"/>
      <c r="Z445" s="127"/>
    </row>
    <row r="446" spans="1:26" x14ac:dyDescent="0.25">
      <c r="A446" s="133" t="s">
        <v>7</v>
      </c>
      <c r="B446" s="158">
        <f t="shared" ref="B446:F446" si="1273">+B285/B124</f>
        <v>2.7706873898202131</v>
      </c>
      <c r="C446" s="158">
        <f t="shared" si="1273"/>
        <v>2.49570692615913</v>
      </c>
      <c r="D446" s="158">
        <f t="shared" si="1273"/>
        <v>2.8732659299318128</v>
      </c>
      <c r="E446" s="158">
        <f t="shared" si="1273"/>
        <v>2.1973278520041108</v>
      </c>
      <c r="F446" s="158">
        <f t="shared" si="1273"/>
        <v>2.180534098433017</v>
      </c>
      <c r="G446" s="158">
        <f t="shared" si="1261"/>
        <v>2.4537731134432783</v>
      </c>
      <c r="H446" s="158">
        <f t="shared" si="1271"/>
        <v>1.9739582909212317</v>
      </c>
      <c r="I446" s="158">
        <f t="shared" si="1249"/>
        <v>2.9778348859620944</v>
      </c>
      <c r="J446" s="180">
        <f t="shared" si="1262"/>
        <v>2.9786724179247548</v>
      </c>
      <c r="K446" s="181"/>
      <c r="L446" s="127"/>
      <c r="M446" s="2"/>
      <c r="N446" s="133" t="s">
        <v>7</v>
      </c>
      <c r="O446" s="158">
        <f t="shared" ref="O446:U446" si="1274">+O285/O124</f>
        <v>2.4839258587712165</v>
      </c>
      <c r="P446" s="158">
        <f t="shared" si="1274"/>
        <v>2.4603672493599418</v>
      </c>
      <c r="Q446" s="158">
        <f t="shared" si="1274"/>
        <v>2.4667160431381761</v>
      </c>
      <c r="R446" s="158">
        <f t="shared" si="1274"/>
        <v>2.3856717072903137</v>
      </c>
      <c r="S446" s="158">
        <f t="shared" si="1274"/>
        <v>1.9698330972044646</v>
      </c>
      <c r="T446" s="158">
        <f t="shared" si="1274"/>
        <v>2.1010207733337878</v>
      </c>
      <c r="U446" s="158">
        <f t="shared" si="1274"/>
        <v>2.1307615769286858</v>
      </c>
      <c r="V446" s="158">
        <f t="shared" si="1244"/>
        <v>2.8121336878520169</v>
      </c>
      <c r="W446" s="180">
        <f t="shared" si="1260"/>
        <v>2.7603285216525637</v>
      </c>
      <c r="X446" s="181"/>
      <c r="Y446" s="147"/>
      <c r="Z446" s="127"/>
    </row>
    <row r="447" spans="1:26" x14ac:dyDescent="0.25">
      <c r="A447" s="133" t="s">
        <v>8</v>
      </c>
      <c r="B447" s="158">
        <f t="shared" ref="B447:F447" si="1275">+B286/B125</f>
        <v>1.8870891649630444</v>
      </c>
      <c r="C447" s="158">
        <f t="shared" si="1275"/>
        <v>2.0379909851899551</v>
      </c>
      <c r="D447" s="158">
        <f t="shared" si="1275"/>
        <v>2.0977443609022557</v>
      </c>
      <c r="E447" s="158">
        <f t="shared" si="1275"/>
        <v>1.6830294530154277</v>
      </c>
      <c r="F447" s="158">
        <f t="shared" si="1275"/>
        <v>1.9455484896661368</v>
      </c>
      <c r="G447" s="158">
        <f t="shared" si="1261"/>
        <v>2.246800731261426</v>
      </c>
      <c r="H447" s="158">
        <f t="shared" si="1271"/>
        <v>2.7663817663817665</v>
      </c>
      <c r="I447" s="158">
        <f t="shared" si="1249"/>
        <v>2.4836212030970817</v>
      </c>
      <c r="J447" s="180">
        <f t="shared" si="1262"/>
        <v>2.968877968877969</v>
      </c>
      <c r="K447" s="181"/>
      <c r="L447" s="127"/>
      <c r="M447" s="2"/>
      <c r="N447" s="133" t="s">
        <v>8</v>
      </c>
      <c r="O447" s="158">
        <f t="shared" ref="O447:U447" si="1276">+O286/O125</f>
        <v>2.4272372897956607</v>
      </c>
      <c r="P447" s="158">
        <f t="shared" si="1276"/>
        <v>2.477733206418276</v>
      </c>
      <c r="Q447" s="158">
        <f t="shared" si="1276"/>
        <v>2.4795740383732672</v>
      </c>
      <c r="R447" s="158">
        <f t="shared" si="1276"/>
        <v>2.3323055963861896</v>
      </c>
      <c r="S447" s="158">
        <f t="shared" si="1276"/>
        <v>2.0002478183137735</v>
      </c>
      <c r="T447" s="158">
        <f t="shared" si="1276"/>
        <v>2.1277423501750703</v>
      </c>
      <c r="U447" s="158">
        <f t="shared" si="1276"/>
        <v>2.1579727379159261</v>
      </c>
      <c r="V447" s="158">
        <f t="shared" si="1244"/>
        <v>2.7850681981335246</v>
      </c>
      <c r="W447" s="180">
        <f t="shared" si="1260"/>
        <v>2.7969641401792993</v>
      </c>
      <c r="X447" s="181"/>
      <c r="Y447" s="147"/>
      <c r="Z447" s="127"/>
    </row>
    <row r="448" spans="1:26" x14ac:dyDescent="0.25">
      <c r="A448" s="133" t="s">
        <v>9</v>
      </c>
      <c r="B448" s="158">
        <f t="shared" ref="B448:F448" si="1277">+B287/B126</f>
        <v>2.614522904580916</v>
      </c>
      <c r="C448" s="158">
        <f t="shared" si="1277"/>
        <v>2.1901229748194422</v>
      </c>
      <c r="D448" s="158">
        <f t="shared" si="1277"/>
        <v>2.11984171848502</v>
      </c>
      <c r="E448" s="158">
        <f t="shared" si="1277"/>
        <v>1.97632058287796</v>
      </c>
      <c r="F448" s="158">
        <f t="shared" si="1277"/>
        <v>1.5297241481044401</v>
      </c>
      <c r="G448" s="158">
        <f t="shared" si="1261"/>
        <v>1.2689083726755948</v>
      </c>
      <c r="H448" s="158">
        <f t="shared" si="1271"/>
        <v>2.5541967759866595</v>
      </c>
      <c r="I448" s="158">
        <f t="shared" si="1249"/>
        <v>2.6341613002146582</v>
      </c>
      <c r="J448" s="180">
        <f t="shared" si="1262"/>
        <v>3.8628824179874681</v>
      </c>
      <c r="K448" s="181"/>
      <c r="L448" s="127"/>
      <c r="M448" s="2"/>
      <c r="N448" s="133" t="s">
        <v>9</v>
      </c>
      <c r="O448" s="158">
        <f t="shared" ref="O448:U448" si="1278">+O287/O126</f>
        <v>2.4591124287357324</v>
      </c>
      <c r="P448" s="158">
        <f t="shared" si="1278"/>
        <v>2.4411425469841919</v>
      </c>
      <c r="Q448" s="158">
        <f t="shared" si="1278"/>
        <v>2.4717744149023768</v>
      </c>
      <c r="R448" s="158">
        <f t="shared" si="1278"/>
        <v>2.3243607734504561</v>
      </c>
      <c r="S448" s="158">
        <f t="shared" si="1278"/>
        <v>1.9478600543478257</v>
      </c>
      <c r="T448" s="158">
        <f t="shared" si="1278"/>
        <v>2.0502559033147851</v>
      </c>
      <c r="U448" s="158">
        <f t="shared" si="1278"/>
        <v>2.3633075415518556</v>
      </c>
      <c r="V448" s="158">
        <f t="shared" si="1244"/>
        <v>2.7948851774530272</v>
      </c>
      <c r="W448" s="180">
        <f t="shared" si="1260"/>
        <v>2.885370389503048</v>
      </c>
      <c r="X448" s="181"/>
      <c r="Y448" s="147"/>
      <c r="Z448" s="127"/>
    </row>
    <row r="449" spans="1:26" ht="25.5" x14ac:dyDescent="0.25">
      <c r="A449" s="134" t="s">
        <v>13</v>
      </c>
      <c r="B449" s="182">
        <f t="shared" ref="B449:F449" si="1279">+B288/B127</f>
        <v>2.459112428735732</v>
      </c>
      <c r="C449" s="182">
        <f t="shared" si="1279"/>
        <v>2.4411425469841919</v>
      </c>
      <c r="D449" s="182">
        <f t="shared" si="1279"/>
        <v>2.4717744149023768</v>
      </c>
      <c r="E449" s="182">
        <f t="shared" si="1279"/>
        <v>2.3243607734504561</v>
      </c>
      <c r="F449" s="182">
        <f t="shared" si="1279"/>
        <v>1.9478600543478257</v>
      </c>
      <c r="G449" s="182">
        <f t="shared" si="1261"/>
        <v>2.0502559033147851</v>
      </c>
      <c r="H449" s="182">
        <f t="shared" ref="H449" si="1280">+H288/H127</f>
        <v>2.3633075415518556</v>
      </c>
      <c r="I449" s="182">
        <f t="shared" ref="I449" si="1281">+I288/I127</f>
        <v>2.7948851774530272</v>
      </c>
      <c r="J449" s="183">
        <f t="shared" ref="J449" si="1282">+J288/J127</f>
        <v>2.885370389503048</v>
      </c>
      <c r="K449" s="183"/>
      <c r="L449" s="137"/>
      <c r="M449" s="3"/>
      <c r="N449" s="134" t="s">
        <v>14</v>
      </c>
      <c r="O449" s="182">
        <f t="shared" ref="O449:W449" si="1283">+O288/O127</f>
        <v>2.487777502405621</v>
      </c>
      <c r="P449" s="182">
        <f t="shared" si="1283"/>
        <v>2.4979988624256144</v>
      </c>
      <c r="Q449" s="182">
        <f t="shared" si="1283"/>
        <v>2.4204187930838175</v>
      </c>
      <c r="R449" s="182">
        <f t="shared" si="1283"/>
        <v>2.4448223059940593</v>
      </c>
      <c r="S449" s="182">
        <f t="shared" si="1283"/>
        <v>2.1239419606952037</v>
      </c>
      <c r="T449" s="182">
        <f t="shared" si="1283"/>
        <v>2.0026671410741126</v>
      </c>
      <c r="U449" s="182">
        <f t="shared" si="1283"/>
        <v>2.1194849671122777</v>
      </c>
      <c r="V449" s="182">
        <f t="shared" si="1283"/>
        <v>2.5823775801923481</v>
      </c>
      <c r="W449" s="183">
        <f t="shared" si="1283"/>
        <v>2.7653996225701309</v>
      </c>
      <c r="X449" s="183">
        <f t="shared" ref="X449" si="1284">+X288/X127</f>
        <v>2.98271552552891</v>
      </c>
      <c r="Y449" s="149">
        <f>+X449/W449-1</f>
        <v>7.8583905626199435E-2</v>
      </c>
      <c r="Z449" s="156">
        <f>+POWER(X449/S449,0.2)-1</f>
        <v>7.0271197155567178E-2</v>
      </c>
    </row>
    <row r="450" spans="1:26" ht="25.5" x14ac:dyDescent="0.25">
      <c r="A450" s="135" t="s">
        <v>15</v>
      </c>
      <c r="B450" s="138">
        <f>+B449/B$485</f>
        <v>0.70969291763042641</v>
      </c>
      <c r="C450" s="138">
        <f t="shared" ref="C450" si="1285">+C449/C$485</f>
        <v>0.64716349142443397</v>
      </c>
      <c r="D450" s="138">
        <f t="shared" ref="D450" si="1286">+D449/D$485</f>
        <v>0.64972251659298041</v>
      </c>
      <c r="E450" s="138">
        <f t="shared" ref="E450" si="1287">+E449/E$485</f>
        <v>0.68353615539744472</v>
      </c>
      <c r="F450" s="138">
        <f t="shared" ref="F450:G450" si="1288">+F449/F$485</f>
        <v>0.70841028848495924</v>
      </c>
      <c r="G450" s="138">
        <f t="shared" si="1288"/>
        <v>0.6702909442977677</v>
      </c>
      <c r="H450" s="138">
        <f t="shared" ref="H450" si="1289">+H449/H$485</f>
        <v>0.72750890276698776</v>
      </c>
      <c r="I450" s="138">
        <f t="shared" ref="I450" si="1290">+I449/I$485</f>
        <v>0.79071104426848504</v>
      </c>
      <c r="J450" s="139">
        <f t="shared" ref="J450" si="1291">+J449/J$485</f>
        <v>0.8126570552816923</v>
      </c>
      <c r="K450" s="139"/>
      <c r="L450" s="140"/>
      <c r="M450" s="3"/>
      <c r="N450" s="135" t="s">
        <v>15</v>
      </c>
      <c r="O450" s="138">
        <f t="shared" ref="O450" si="1292">+O449/O$485</f>
        <v>0.72972124644928249</v>
      </c>
      <c r="P450" s="138">
        <f t="shared" ref="P450" si="1293">+P449/P$485</f>
        <v>0.69084978222167104</v>
      </c>
      <c r="Q450" s="138">
        <f t="shared" ref="Q450" si="1294">+Q449/Q$485</f>
        <v>0.6271954863479372</v>
      </c>
      <c r="R450" s="138">
        <f t="shared" ref="R450" si="1295">+R449/R$485</f>
        <v>0.68102638179883723</v>
      </c>
      <c r="S450" s="138">
        <f t="shared" ref="S450:W450" si="1296">+S449/S$485</f>
        <v>0.70752168797769743</v>
      </c>
      <c r="T450" s="138">
        <f t="shared" si="1296"/>
        <v>0.69115685539061411</v>
      </c>
      <c r="U450" s="138">
        <f t="shared" si="1296"/>
        <v>0.67359068289040536</v>
      </c>
      <c r="V450" s="138">
        <f t="shared" si="1296"/>
        <v>0.75848986715363287</v>
      </c>
      <c r="W450" s="139">
        <f t="shared" si="1296"/>
        <v>0.78021512369975921</v>
      </c>
      <c r="X450" s="139">
        <f t="shared" ref="X450" si="1297">+X449/X$485</f>
        <v>0.83496181502945011</v>
      </c>
      <c r="Y450" s="148"/>
      <c r="Z450" s="140"/>
    </row>
    <row r="451" spans="1:26" ht="26.25" thickBot="1" x14ac:dyDescent="0.3">
      <c r="A451" s="136" t="s">
        <v>12</v>
      </c>
      <c r="B451" s="141"/>
      <c r="C451" s="142">
        <f>+C449/B449-1</f>
        <v>-7.307466523919226E-3</v>
      </c>
      <c r="D451" s="142">
        <f t="shared" ref="D451" si="1298">+D449/C449-1</f>
        <v>1.2548168461537834E-2</v>
      </c>
      <c r="E451" s="142">
        <f t="shared" ref="E451" si="1299">+E449/D449-1</f>
        <v>-5.9638792505966931E-2</v>
      </c>
      <c r="F451" s="142">
        <f t="shared" ref="F451:J451" si="1300">+F449/E449-1</f>
        <v>-0.16198032741007085</v>
      </c>
      <c r="G451" s="142">
        <f t="shared" si="1300"/>
        <v>5.2568380740906528E-2</v>
      </c>
      <c r="H451" s="142">
        <f t="shared" si="1300"/>
        <v>0.15268905590318704</v>
      </c>
      <c r="I451" s="142">
        <f t="shared" si="1300"/>
        <v>0.18261594325458708</v>
      </c>
      <c r="J451" s="143">
        <f t="shared" si="1300"/>
        <v>3.2375287822192345E-2</v>
      </c>
      <c r="K451" s="143"/>
      <c r="L451" s="145"/>
      <c r="M451" s="2"/>
      <c r="N451" s="136" t="s">
        <v>12</v>
      </c>
      <c r="O451" s="141"/>
      <c r="P451" s="142">
        <f>+P449/O449-1</f>
        <v>4.1086311014990606E-3</v>
      </c>
      <c r="Q451" s="142">
        <f t="shared" ref="Q451" si="1301">+Q449/P449-1</f>
        <v>-3.1056887378429376E-2</v>
      </c>
      <c r="R451" s="142">
        <f t="shared" ref="R451" si="1302">+R449/Q449-1</f>
        <v>1.0082351442640025E-2</v>
      </c>
      <c r="S451" s="142">
        <f t="shared" ref="S451" si="1303">+S449/R449-1</f>
        <v>-0.13124894374210416</v>
      </c>
      <c r="T451" s="142">
        <f t="shared" ref="T451" si="1304">+T449/S449-1</f>
        <v>-5.7098932958316695E-2</v>
      </c>
      <c r="U451" s="142">
        <f t="shared" ref="U451" si="1305">+U449/T449-1</f>
        <v>5.8331124350255781E-2</v>
      </c>
      <c r="V451" s="142">
        <f t="shared" ref="V451" si="1306">+V449/U449-1</f>
        <v>0.21839862997978465</v>
      </c>
      <c r="W451" s="143">
        <f t="shared" ref="W451:X451" si="1307">+W449/V449-1</f>
        <v>7.0873463192067554E-2</v>
      </c>
      <c r="X451" s="143">
        <f t="shared" si="1307"/>
        <v>7.8583905626199435E-2</v>
      </c>
      <c r="Y451" s="144"/>
      <c r="Z451" s="145"/>
    </row>
    <row r="452" spans="1:26" ht="15.75" thickBo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6" ht="15.75" thickBot="1" x14ac:dyDescent="0.3">
      <c r="A453" s="341" t="s">
        <v>96</v>
      </c>
      <c r="B453" s="342"/>
      <c r="C453" s="342"/>
      <c r="D453" s="342"/>
      <c r="E453" s="342"/>
      <c r="F453" s="342"/>
      <c r="G453" s="342"/>
      <c r="H453" s="342"/>
      <c r="I453" s="342"/>
      <c r="J453" s="342"/>
      <c r="K453" s="342"/>
      <c r="L453" s="343"/>
      <c r="M453" s="2"/>
      <c r="N453" s="341" t="s">
        <v>97</v>
      </c>
      <c r="O453" s="342"/>
      <c r="P453" s="342"/>
      <c r="Q453" s="342"/>
      <c r="R453" s="342"/>
      <c r="S453" s="342"/>
      <c r="T453" s="342"/>
      <c r="U453" s="342"/>
      <c r="V453" s="342"/>
      <c r="W453" s="342"/>
      <c r="X453" s="342"/>
      <c r="Y453" s="342"/>
      <c r="Z453" s="343"/>
    </row>
    <row r="454" spans="1:26" ht="38.25" x14ac:dyDescent="0.25">
      <c r="A454" s="128"/>
      <c r="B454" s="129">
        <v>2016</v>
      </c>
      <c r="C454" s="129">
        <f>+B454+1</f>
        <v>2017</v>
      </c>
      <c r="D454" s="129">
        <f t="shared" ref="D454" si="1308">+C454+1</f>
        <v>2018</v>
      </c>
      <c r="E454" s="129">
        <f t="shared" ref="E454" si="1309">+D454+1</f>
        <v>2019</v>
      </c>
      <c r="F454" s="129">
        <f t="shared" ref="F454" si="1310">+E454+1</f>
        <v>2020</v>
      </c>
      <c r="G454" s="129">
        <f t="shared" ref="G454" si="1311">+F454+1</f>
        <v>2021</v>
      </c>
      <c r="H454" s="129">
        <v>2022</v>
      </c>
      <c r="I454" s="129">
        <v>2023</v>
      </c>
      <c r="J454" s="130">
        <v>2024</v>
      </c>
      <c r="K454" s="131">
        <v>2025</v>
      </c>
      <c r="L454" s="132" t="s">
        <v>16</v>
      </c>
      <c r="M454" s="2"/>
      <c r="N454" s="128"/>
      <c r="O454" s="129">
        <v>2016</v>
      </c>
      <c r="P454" s="129">
        <f>+O454+1</f>
        <v>2017</v>
      </c>
      <c r="Q454" s="129">
        <f t="shared" ref="Q454" si="1312">+P454+1</f>
        <v>2018</v>
      </c>
      <c r="R454" s="129">
        <f t="shared" ref="R454" si="1313">+Q454+1</f>
        <v>2019</v>
      </c>
      <c r="S454" s="129">
        <f t="shared" ref="S454" si="1314">+R454+1</f>
        <v>2020</v>
      </c>
      <c r="T454" s="129">
        <f t="shared" ref="T454" si="1315">+S454+1</f>
        <v>2021</v>
      </c>
      <c r="U454" s="129">
        <v>2022</v>
      </c>
      <c r="V454" s="129">
        <v>2023</v>
      </c>
      <c r="W454" s="130">
        <v>2024</v>
      </c>
      <c r="X454" s="131">
        <v>2025</v>
      </c>
      <c r="Y454" s="146" t="s">
        <v>16</v>
      </c>
      <c r="Z454" s="132" t="s">
        <v>21</v>
      </c>
    </row>
    <row r="455" spans="1:26" x14ac:dyDescent="0.25">
      <c r="A455" s="133" t="s">
        <v>10</v>
      </c>
      <c r="B455" s="158">
        <f>+B294/B133</f>
        <v>2.5710490073703798</v>
      </c>
      <c r="C455" s="158">
        <f t="shared" ref="C455:H457" si="1316">+C294/C133</f>
        <v>2.6083014011173837</v>
      </c>
      <c r="D455" s="158">
        <f t="shared" si="1316"/>
        <v>2.9424003504161194</v>
      </c>
      <c r="E455" s="158">
        <f t="shared" si="1316"/>
        <v>2.3407519109770685</v>
      </c>
      <c r="F455" s="158">
        <f t="shared" si="1316"/>
        <v>2.0930288751963277</v>
      </c>
      <c r="G455" s="158">
        <f t="shared" si="1316"/>
        <v>2.1180703188879804</v>
      </c>
      <c r="H455" s="158">
        <f t="shared" si="1316"/>
        <v>2.2657552517505835</v>
      </c>
      <c r="I455" s="158">
        <f t="shared" ref="I455:J455" si="1317">+I294/I133</f>
        <v>3.0620543966200158</v>
      </c>
      <c r="J455" s="180">
        <f t="shared" si="1317"/>
        <v>4.3797101449275369</v>
      </c>
      <c r="K455" s="181">
        <f t="shared" ref="K455" si="1318">+K294/K133</f>
        <v>3.8263816966387343</v>
      </c>
      <c r="L455" s="127">
        <f>+K455/J455-1</f>
        <v>-0.12633905669069279</v>
      </c>
      <c r="M455" s="2"/>
      <c r="N455" s="133" t="s">
        <v>10</v>
      </c>
      <c r="O455" s="158">
        <f>+O294/O133</f>
        <v>2.8976835902362086</v>
      </c>
      <c r="P455" s="158">
        <f t="shared" ref="P455:W466" si="1319">+P294/P133</f>
        <v>2.9134845303398209</v>
      </c>
      <c r="Q455" s="158">
        <f t="shared" si="1319"/>
        <v>3.2536876014241773</v>
      </c>
      <c r="R455" s="158">
        <f t="shared" si="1319"/>
        <v>3.1385107386889879</v>
      </c>
      <c r="S455" s="158">
        <f t="shared" si="1319"/>
        <v>2.7322931253267617</v>
      </c>
      <c r="T455" s="158">
        <f t="shared" si="1319"/>
        <v>2.2933817832530616</v>
      </c>
      <c r="U455" s="158">
        <f t="shared" si="1319"/>
        <v>2.830677893340098</v>
      </c>
      <c r="V455" s="158">
        <f t="shared" si="1319"/>
        <v>3.2596556061816662</v>
      </c>
      <c r="W455" s="180">
        <f t="shared" si="1319"/>
        <v>4.2538962551838768</v>
      </c>
      <c r="X455" s="181">
        <f t="shared" ref="X455" si="1320">+X294/X133</f>
        <v>4.3263949421859076</v>
      </c>
      <c r="Y455" s="147">
        <f t="shared" ref="Y455:Y458" si="1321">+X455/W455-1</f>
        <v>1.7042890247660036E-2</v>
      </c>
      <c r="Z455" s="127">
        <f t="shared" ref="Z455:Z458" si="1322">+POWER(X455/S455,0.2)-1</f>
        <v>9.6275666929257042E-2</v>
      </c>
    </row>
    <row r="456" spans="1:26" x14ac:dyDescent="0.25">
      <c r="A456" s="133" t="s">
        <v>11</v>
      </c>
      <c r="B456" s="158">
        <f t="shared" ref="B456:G456" si="1323">+B295/B134</f>
        <v>2.830828699277923</v>
      </c>
      <c r="C456" s="158">
        <f t="shared" si="1323"/>
        <v>2.7153256704980842</v>
      </c>
      <c r="D456" s="158">
        <f t="shared" si="1323"/>
        <v>3.233227606696913</v>
      </c>
      <c r="E456" s="158">
        <f t="shared" si="1323"/>
        <v>2.6072066163879475</v>
      </c>
      <c r="F456" s="158">
        <f t="shared" si="1323"/>
        <v>2.0270062519216969</v>
      </c>
      <c r="G456" s="158">
        <f t="shared" si="1323"/>
        <v>2.4721437661007477</v>
      </c>
      <c r="H456" s="158">
        <f t="shared" si="1316"/>
        <v>3.1724662576687122</v>
      </c>
      <c r="I456" s="158">
        <f t="shared" ref="I456:J466" si="1324">+I295/I134</f>
        <v>4.1729296902437314</v>
      </c>
      <c r="J456" s="180">
        <f t="shared" si="1324"/>
        <v>3.589180282850474</v>
      </c>
      <c r="K456" s="181">
        <f t="shared" ref="K456:K458" si="1325">+K295/K134</f>
        <v>4.0796963946869074</v>
      </c>
      <c r="L456" s="127">
        <f>+K456/J456-1</f>
        <v>0.13666521968266054</v>
      </c>
      <c r="M456" s="2"/>
      <c r="N456" s="133" t="s">
        <v>11</v>
      </c>
      <c r="O456" s="158">
        <f t="shared" ref="O456:U456" si="1326">+O295/O134</f>
        <v>2.9016117708760794</v>
      </c>
      <c r="P456" s="158">
        <f t="shared" si="1326"/>
        <v>2.906889725655172</v>
      </c>
      <c r="Q456" s="158">
        <f t="shared" si="1326"/>
        <v>3.2948347477841287</v>
      </c>
      <c r="R456" s="158">
        <f t="shared" si="1326"/>
        <v>3.0895286777418622</v>
      </c>
      <c r="S456" s="158">
        <f t="shared" si="1326"/>
        <v>2.6708650977792505</v>
      </c>
      <c r="T456" s="158">
        <f t="shared" si="1326"/>
        <v>2.3305545904479659</v>
      </c>
      <c r="U456" s="158">
        <f t="shared" si="1326"/>
        <v>2.8771839490420263</v>
      </c>
      <c r="V456" s="158">
        <f t="shared" si="1319"/>
        <v>3.3096473080189255</v>
      </c>
      <c r="W456" s="180">
        <f t="shared" si="1319"/>
        <v>4.2098105191341553</v>
      </c>
      <c r="X456" s="181">
        <f t="shared" ref="X456:X458" si="1327">+X295/X134</f>
        <v>4.3668045830681104</v>
      </c>
      <c r="Y456" s="147">
        <f t="shared" si="1321"/>
        <v>3.7292429961015117E-2</v>
      </c>
      <c r="Z456" s="127">
        <f t="shared" si="1322"/>
        <v>0.10332221063143221</v>
      </c>
    </row>
    <row r="457" spans="1:26" x14ac:dyDescent="0.25">
      <c r="A457" s="133" t="s">
        <v>0</v>
      </c>
      <c r="B457" s="158">
        <f t="shared" ref="B457:G457" si="1328">+B296/B135</f>
        <v>2.7758767269156133</v>
      </c>
      <c r="C457" s="158">
        <f t="shared" si="1328"/>
        <v>3.4379956887786229</v>
      </c>
      <c r="D457" s="158">
        <f t="shared" si="1328"/>
        <v>3.6318252730109202</v>
      </c>
      <c r="E457" s="158">
        <f t="shared" si="1328"/>
        <v>2.9900836362353109</v>
      </c>
      <c r="F457" s="158">
        <f t="shared" si="1328"/>
        <v>2.4009900990099009</v>
      </c>
      <c r="G457" s="158">
        <f t="shared" si="1328"/>
        <v>2.7682289483245297</v>
      </c>
      <c r="H457" s="158">
        <f t="shared" si="1316"/>
        <v>3.0254524031921139</v>
      </c>
      <c r="I457" s="158">
        <f t="shared" si="1324"/>
        <v>3.8674760166397832</v>
      </c>
      <c r="J457" s="180">
        <f t="shared" si="1324"/>
        <v>4.3115569950233033</v>
      </c>
      <c r="K457" s="181">
        <f t="shared" si="1325"/>
        <v>4.7396870554765291</v>
      </c>
      <c r="L457" s="127">
        <f>+K457/J457-1</f>
        <v>9.929824908899576E-2</v>
      </c>
      <c r="M457" s="2"/>
      <c r="N457" s="133" t="s">
        <v>0</v>
      </c>
      <c r="O457" s="158">
        <f t="shared" ref="O457:U457" si="1329">+O296/O135</f>
        <v>2.897757962879798</v>
      </c>
      <c r="P457" s="158">
        <f t="shared" si="1329"/>
        <v>2.9536606406032404</v>
      </c>
      <c r="Q457" s="158">
        <f t="shared" si="1329"/>
        <v>3.3071928209425878</v>
      </c>
      <c r="R457" s="158">
        <f t="shared" si="1329"/>
        <v>3.0469327420546923</v>
      </c>
      <c r="S457" s="158">
        <f t="shared" si="1329"/>
        <v>2.627403376091058</v>
      </c>
      <c r="T457" s="158">
        <f t="shared" si="1329"/>
        <v>2.3613261474617131</v>
      </c>
      <c r="U457" s="158">
        <f t="shared" si="1329"/>
        <v>2.8970833856109501</v>
      </c>
      <c r="V457" s="158">
        <f t="shared" si="1319"/>
        <v>3.3794331836810936</v>
      </c>
      <c r="W457" s="180">
        <f t="shared" si="1319"/>
        <v>4.2610367132771376</v>
      </c>
      <c r="X457" s="181">
        <f t="shared" si="1327"/>
        <v>4.3980918381853522</v>
      </c>
      <c r="Y457" s="147">
        <f t="shared" si="1321"/>
        <v>3.2164736924504611E-2</v>
      </c>
      <c r="Z457" s="127">
        <f t="shared" si="1322"/>
        <v>0.10853014592162191</v>
      </c>
    </row>
    <row r="458" spans="1:26" x14ac:dyDescent="0.25">
      <c r="A458" s="133" t="s">
        <v>1</v>
      </c>
      <c r="B458" s="158">
        <f t="shared" ref="B458:H458" si="1330">+B297/B136</f>
        <v>3.1604034906617318</v>
      </c>
      <c r="C458" s="158">
        <f t="shared" si="1330"/>
        <v>3.3685373940808057</v>
      </c>
      <c r="D458" s="158">
        <f t="shared" si="1330"/>
        <v>3.1617452622300575</v>
      </c>
      <c r="E458" s="158">
        <f t="shared" si="1330"/>
        <v>2.8803569644700477</v>
      </c>
      <c r="F458" s="158">
        <f t="shared" si="1330"/>
        <v>2.1889075812666197</v>
      </c>
      <c r="G458" s="158">
        <f t="shared" si="1330"/>
        <v>2.6466954910438543</v>
      </c>
      <c r="H458" s="158">
        <f t="shared" si="1330"/>
        <v>1.8968370548225644</v>
      </c>
      <c r="I458" s="158">
        <f t="shared" si="1324"/>
        <v>4.3339995508645863</v>
      </c>
      <c r="J458" s="180">
        <f t="shared" si="1324"/>
        <v>3.655530146689721</v>
      </c>
      <c r="K458" s="181">
        <f t="shared" si="1325"/>
        <v>4.0887588696626418</v>
      </c>
      <c r="L458" s="127">
        <f>+K458/J458-1</f>
        <v>0.11851324037506106</v>
      </c>
      <c r="M458" s="2"/>
      <c r="N458" s="133" t="s">
        <v>1</v>
      </c>
      <c r="O458" s="158">
        <f t="shared" ref="O458:U458" si="1331">+O297/O136</f>
        <v>2.9052813755709486</v>
      </c>
      <c r="P458" s="158">
        <f t="shared" si="1331"/>
        <v>2.9623428981327402</v>
      </c>
      <c r="Q458" s="158">
        <f t="shared" si="1331"/>
        <v>3.2924369334464898</v>
      </c>
      <c r="R458" s="158">
        <f t="shared" si="1331"/>
        <v>3.0257489815410401</v>
      </c>
      <c r="S458" s="158">
        <f t="shared" si="1331"/>
        <v>2.5680992131645164</v>
      </c>
      <c r="T458" s="158">
        <f t="shared" si="1331"/>
        <v>2.3989318350491051</v>
      </c>
      <c r="U458" s="158">
        <f t="shared" si="1331"/>
        <v>2.8218085255737915</v>
      </c>
      <c r="V458" s="158">
        <f t="shared" si="1319"/>
        <v>3.6386708676174453</v>
      </c>
      <c r="W458" s="180">
        <f t="shared" si="1319"/>
        <v>4.197819895590098</v>
      </c>
      <c r="X458" s="181">
        <f t="shared" si="1327"/>
        <v>4.4424592412978985</v>
      </c>
      <c r="Y458" s="147">
        <f t="shared" si="1321"/>
        <v>5.8277713621015304E-2</v>
      </c>
      <c r="Z458" s="127">
        <f t="shared" si="1322"/>
        <v>0.11584104091531944</v>
      </c>
    </row>
    <row r="459" spans="1:26" x14ac:dyDescent="0.25">
      <c r="A459" s="133" t="s">
        <v>2</v>
      </c>
      <c r="B459" s="158">
        <f t="shared" ref="B459:H459" si="1332">+B298/B137</f>
        <v>2.9544631809365596</v>
      </c>
      <c r="C459" s="158">
        <f t="shared" si="1332"/>
        <v>3.6088828844042897</v>
      </c>
      <c r="D459" s="158">
        <f t="shared" si="1332"/>
        <v>3.3537824469920632</v>
      </c>
      <c r="E459" s="158">
        <f t="shared" si="1332"/>
        <v>2.9911378100279546</v>
      </c>
      <c r="F459" s="158">
        <f t="shared" si="1332"/>
        <v>1.8714139572121156</v>
      </c>
      <c r="G459" s="158">
        <f t="shared" si="1332"/>
        <v>3.8687266351275351</v>
      </c>
      <c r="H459" s="158">
        <f t="shared" si="1332"/>
        <v>3.4321860341107011</v>
      </c>
      <c r="I459" s="158">
        <f t="shared" si="1324"/>
        <v>3.8940342525999894</v>
      </c>
      <c r="J459" s="180">
        <f t="shared" ref="J459" si="1333">+J298/J137</f>
        <v>4.6058252427184465</v>
      </c>
      <c r="K459" s="181"/>
      <c r="L459" s="127"/>
      <c r="M459" s="2"/>
      <c r="N459" s="133" t="s">
        <v>2</v>
      </c>
      <c r="O459" s="158">
        <f t="shared" ref="O459:U459" si="1334">+O298/O137</f>
        <v>2.9190349688781945</v>
      </c>
      <c r="P459" s="158">
        <f t="shared" si="1334"/>
        <v>3.0053210050316927</v>
      </c>
      <c r="Q459" s="158">
        <f t="shared" si="1334"/>
        <v>3.2744416328100434</v>
      </c>
      <c r="R459" s="158">
        <f t="shared" si="1334"/>
        <v>2.9992418168033024</v>
      </c>
      <c r="S459" s="158">
        <f t="shared" si="1334"/>
        <v>2.457517260130313</v>
      </c>
      <c r="T459" s="158">
        <f t="shared" si="1334"/>
        <v>2.5594614139767593</v>
      </c>
      <c r="U459" s="158">
        <f t="shared" si="1334"/>
        <v>2.7876836467966313</v>
      </c>
      <c r="V459" s="158">
        <f t="shared" si="1319"/>
        <v>3.681859481071784</v>
      </c>
      <c r="W459" s="180">
        <f t="shared" ref="W459:W466" si="1335">+W298/W137</f>
        <v>4.2689843686943414</v>
      </c>
      <c r="X459" s="181"/>
      <c r="Y459" s="147"/>
      <c r="Z459" s="127"/>
    </row>
    <row r="460" spans="1:26" x14ac:dyDescent="0.25">
      <c r="A460" s="133" t="s">
        <v>3</v>
      </c>
      <c r="B460" s="158">
        <f t="shared" ref="B460:H467" si="1336">+B299/B138</f>
        <v>2.7912005191935991</v>
      </c>
      <c r="C460" s="158">
        <f t="shared" si="1336"/>
        <v>3.0322484323678704</v>
      </c>
      <c r="D460" s="158">
        <f t="shared" si="1336"/>
        <v>3.5568513119533534</v>
      </c>
      <c r="E460" s="158">
        <f t="shared" si="1336"/>
        <v>2.9961105594174113</v>
      </c>
      <c r="F460" s="158">
        <f t="shared" si="1336"/>
        <v>1.8318833764401599</v>
      </c>
      <c r="G460" s="158">
        <f t="shared" si="1336"/>
        <v>3.2921931341795907</v>
      </c>
      <c r="H460" s="158">
        <f t="shared" si="1336"/>
        <v>4.9185686228065464</v>
      </c>
      <c r="I460" s="158">
        <f t="shared" si="1324"/>
        <v>7.2806636410981334</v>
      </c>
      <c r="J460" s="180">
        <f t="shared" ref="J460:J466" si="1337">+J299/J138</f>
        <v>7.1717629294073237</v>
      </c>
      <c r="K460" s="181"/>
      <c r="L460" s="127"/>
      <c r="M460" s="2"/>
      <c r="N460" s="133" t="s">
        <v>3</v>
      </c>
      <c r="O460" s="158">
        <f t="shared" ref="O460:U460" si="1338">+O299/O138</f>
        <v>2.9037425071931304</v>
      </c>
      <c r="P460" s="158">
        <f t="shared" si="1338"/>
        <v>3.0260058614556216</v>
      </c>
      <c r="Q460" s="158">
        <f t="shared" si="1338"/>
        <v>3.3215059503249913</v>
      </c>
      <c r="R460" s="158">
        <f t="shared" si="1338"/>
        <v>2.9619816579849974</v>
      </c>
      <c r="S460" s="158">
        <f t="shared" si="1338"/>
        <v>2.3654292181624661</v>
      </c>
      <c r="T460" s="158">
        <f t="shared" si="1338"/>
        <v>2.6938956981494835</v>
      </c>
      <c r="U460" s="158">
        <f t="shared" si="1338"/>
        <v>2.8823923521103709</v>
      </c>
      <c r="V460" s="158">
        <f t="shared" si="1319"/>
        <v>3.7525936812983232</v>
      </c>
      <c r="W460" s="180">
        <f t="shared" si="1335"/>
        <v>4.2580353247256912</v>
      </c>
      <c r="X460" s="181"/>
      <c r="Y460" s="147"/>
      <c r="Z460" s="127"/>
    </row>
    <row r="461" spans="1:26" x14ac:dyDescent="0.25">
      <c r="A461" s="133" t="s">
        <v>4</v>
      </c>
      <c r="B461" s="158">
        <f t="shared" ref="B461:F461" si="1339">+B300/B139</f>
        <v>2.9476925807704659</v>
      </c>
      <c r="C461" s="158">
        <f t="shared" si="1339"/>
        <v>3.1191596992903814</v>
      </c>
      <c r="D461" s="158">
        <f t="shared" si="1339"/>
        <v>3.0497244048317107</v>
      </c>
      <c r="E461" s="158">
        <f t="shared" si="1339"/>
        <v>3.282984323149102</v>
      </c>
      <c r="F461" s="158">
        <f t="shared" si="1339"/>
        <v>2.644823190595345</v>
      </c>
      <c r="G461" s="158">
        <f t="shared" si="1336"/>
        <v>3.2424161392875184</v>
      </c>
      <c r="H461" s="158">
        <f t="shared" ref="H461" si="1340">+H300/H139</f>
        <v>3.6348076422356863</v>
      </c>
      <c r="I461" s="158">
        <f t="shared" si="1324"/>
        <v>4.0168130965172875</v>
      </c>
      <c r="J461" s="180">
        <f t="shared" si="1337"/>
        <v>4.8760763046477331</v>
      </c>
      <c r="K461" s="181"/>
      <c r="L461" s="127"/>
      <c r="M461" s="2"/>
      <c r="N461" s="133" t="s">
        <v>4</v>
      </c>
      <c r="O461" s="158">
        <f t="shared" ref="O461:U461" si="1341">+O300/O139</f>
        <v>2.8856723278321197</v>
      </c>
      <c r="P461" s="158">
        <f t="shared" si="1341"/>
        <v>3.040512900381557</v>
      </c>
      <c r="Q461" s="158">
        <f t="shared" si="1341"/>
        <v>3.3106765562521594</v>
      </c>
      <c r="R461" s="158">
        <f t="shared" si="1341"/>
        <v>2.9843818484247091</v>
      </c>
      <c r="S461" s="158">
        <f t="shared" si="1341"/>
        <v>2.3191912268677179</v>
      </c>
      <c r="T461" s="158">
        <f t="shared" si="1341"/>
        <v>2.7443144859411626</v>
      </c>
      <c r="U461" s="158">
        <f t="shared" si="1341"/>
        <v>2.8910771559186252</v>
      </c>
      <c r="V461" s="158">
        <f t="shared" si="1319"/>
        <v>3.779819351087411</v>
      </c>
      <c r="W461" s="180">
        <f t="shared" si="1335"/>
        <v>4.3461060838673502</v>
      </c>
      <c r="X461" s="181"/>
      <c r="Y461" s="147"/>
      <c r="Z461" s="127"/>
    </row>
    <row r="462" spans="1:26" x14ac:dyDescent="0.25">
      <c r="A462" s="133" t="s">
        <v>5</v>
      </c>
      <c r="B462" s="158">
        <f t="shared" ref="B462:F462" si="1342">+B301/B140</f>
        <v>2.8893867908108479</v>
      </c>
      <c r="C462" s="158">
        <f t="shared" si="1342"/>
        <v>3.1975928806384983</v>
      </c>
      <c r="D462" s="158">
        <f t="shared" si="1342"/>
        <v>3.4763042391243957</v>
      </c>
      <c r="E462" s="158">
        <f t="shared" si="1342"/>
        <v>2.7412059092440209</v>
      </c>
      <c r="F462" s="158">
        <f t="shared" si="1342"/>
        <v>2.2367211440245152</v>
      </c>
      <c r="G462" s="158">
        <f t="shared" si="1336"/>
        <v>2.4314949705168227</v>
      </c>
      <c r="H462" s="158">
        <f t="shared" ref="H462" si="1343">+H301/H140</f>
        <v>3.3622702459435305</v>
      </c>
      <c r="I462" s="158">
        <f t="shared" si="1324"/>
        <v>3.8562271062271063</v>
      </c>
      <c r="J462" s="180">
        <f t="shared" si="1337"/>
        <v>4.5289877781259795</v>
      </c>
      <c r="K462" s="181"/>
      <c r="L462" s="127"/>
      <c r="M462" s="2"/>
      <c r="N462" s="133" t="s">
        <v>5</v>
      </c>
      <c r="O462" s="158">
        <f t="shared" ref="O462:U462" si="1344">+O301/O140</f>
        <v>2.893499026325804</v>
      </c>
      <c r="P462" s="158">
        <f t="shared" si="1344"/>
        <v>3.0753080976029694</v>
      </c>
      <c r="Q462" s="158">
        <f t="shared" si="1344"/>
        <v>3.3430769758143684</v>
      </c>
      <c r="R462" s="158">
        <f t="shared" si="1344"/>
        <v>2.9097891352210956</v>
      </c>
      <c r="S462" s="158">
        <f t="shared" si="1344"/>
        <v>2.2714783895170667</v>
      </c>
      <c r="T462" s="158">
        <f t="shared" si="1344"/>
        <v>2.7620613954581166</v>
      </c>
      <c r="U462" s="158">
        <f t="shared" si="1344"/>
        <v>2.9829167481712422</v>
      </c>
      <c r="V462" s="158">
        <f t="shared" si="1319"/>
        <v>3.8416252683763075</v>
      </c>
      <c r="W462" s="180">
        <f t="shared" si="1335"/>
        <v>4.4197249194437829</v>
      </c>
      <c r="X462" s="181"/>
      <c r="Y462" s="147"/>
      <c r="Z462" s="127"/>
    </row>
    <row r="463" spans="1:26" x14ac:dyDescent="0.25">
      <c r="A463" s="133" t="s">
        <v>6</v>
      </c>
      <c r="B463" s="158">
        <f t="shared" ref="B463:F463" si="1345">+B302/B141</f>
        <v>2.9692543666193614</v>
      </c>
      <c r="C463" s="158">
        <f t="shared" si="1345"/>
        <v>3.6257950381197088</v>
      </c>
      <c r="D463" s="158">
        <f t="shared" si="1345"/>
        <v>3.3444658531363731</v>
      </c>
      <c r="E463" s="158">
        <f t="shared" si="1345"/>
        <v>3.120990734141126</v>
      </c>
      <c r="F463" s="158">
        <f t="shared" si="1345"/>
        <v>2.3843796764768759</v>
      </c>
      <c r="G463" s="158">
        <f t="shared" si="1336"/>
        <v>2.9890718344747191</v>
      </c>
      <c r="H463" s="158">
        <f t="shared" ref="H463" si="1346">+H302/H141</f>
        <v>3.1185228619662229</v>
      </c>
      <c r="I463" s="158">
        <f t="shared" si="1324"/>
        <v>4.1401114066342153</v>
      </c>
      <c r="J463" s="180">
        <f t="shared" si="1337"/>
        <v>4.15633758953597</v>
      </c>
      <c r="K463" s="181"/>
      <c r="L463" s="127"/>
      <c r="M463" s="2"/>
      <c r="N463" s="133" t="s">
        <v>6</v>
      </c>
      <c r="O463" s="158">
        <f t="shared" ref="O463:U463" si="1347">+O302/O141</f>
        <v>2.8880734594976669</v>
      </c>
      <c r="P463" s="158">
        <f t="shared" si="1347"/>
        <v>3.1233493438467335</v>
      </c>
      <c r="Q463" s="158">
        <f t="shared" si="1347"/>
        <v>3.3222363318117858</v>
      </c>
      <c r="R463" s="158">
        <f t="shared" si="1347"/>
        <v>2.895243369374116</v>
      </c>
      <c r="S463" s="158">
        <f t="shared" si="1347"/>
        <v>2.2400093197259472</v>
      </c>
      <c r="T463" s="158">
        <f t="shared" si="1347"/>
        <v>2.8211659801453548</v>
      </c>
      <c r="U463" s="158">
        <f t="shared" si="1347"/>
        <v>2.9941686417282929</v>
      </c>
      <c r="V463" s="158">
        <f t="shared" si="1319"/>
        <v>3.9695414989515765</v>
      </c>
      <c r="W463" s="180">
        <f t="shared" si="1335"/>
        <v>4.4271420051686432</v>
      </c>
      <c r="X463" s="181"/>
      <c r="Y463" s="147"/>
      <c r="Z463" s="127"/>
    </row>
    <row r="464" spans="1:26" x14ac:dyDescent="0.25">
      <c r="A464" s="133" t="s">
        <v>7</v>
      </c>
      <c r="B464" s="158">
        <f t="shared" ref="B464:F464" si="1348">+B303/B142</f>
        <v>2.858812497965372</v>
      </c>
      <c r="C464" s="158">
        <f t="shared" si="1348"/>
        <v>3.4265659895777945</v>
      </c>
      <c r="D464" s="158">
        <f t="shared" si="1348"/>
        <v>2.9448928387896376</v>
      </c>
      <c r="E464" s="158">
        <f t="shared" si="1348"/>
        <v>2.2691412966521693</v>
      </c>
      <c r="F464" s="158">
        <f t="shared" si="1348"/>
        <v>2.6426048961513136</v>
      </c>
      <c r="G464" s="158">
        <f t="shared" si="1336"/>
        <v>2.6836771128017802</v>
      </c>
      <c r="H464" s="158">
        <f t="shared" ref="H464:H466" si="1349">+H303/H142</f>
        <v>3.3793438519784527</v>
      </c>
      <c r="I464" s="158">
        <f t="shared" si="1324"/>
        <v>4.1249634182031016</v>
      </c>
      <c r="J464" s="180">
        <f t="shared" si="1337"/>
        <v>3.5787526427061311</v>
      </c>
      <c r="K464" s="181"/>
      <c r="L464" s="127"/>
      <c r="M464" s="2"/>
      <c r="N464" s="133" t="s">
        <v>7</v>
      </c>
      <c r="O464" s="158">
        <f t="shared" ref="O464:U464" si="1350">+O303/O142</f>
        <v>2.8633721699307473</v>
      </c>
      <c r="P464" s="158">
        <f t="shared" si="1350"/>
        <v>3.1750742709145139</v>
      </c>
      <c r="Q464" s="158">
        <f t="shared" si="1350"/>
        <v>3.2748272015096251</v>
      </c>
      <c r="R464" s="158">
        <f t="shared" si="1350"/>
        <v>2.8254763471289692</v>
      </c>
      <c r="S464" s="158">
        <f t="shared" si="1350"/>
        <v>2.2674153047469447</v>
      </c>
      <c r="T464" s="158">
        <f t="shared" si="1350"/>
        <v>2.8235448529994449</v>
      </c>
      <c r="U464" s="158">
        <f t="shared" si="1350"/>
        <v>3.0549304976326921</v>
      </c>
      <c r="V464" s="158">
        <f t="shared" si="1319"/>
        <v>4.0492166104220955</v>
      </c>
      <c r="W464" s="180">
        <f t="shared" si="1335"/>
        <v>4.3631670458936167</v>
      </c>
      <c r="X464" s="181"/>
      <c r="Y464" s="147"/>
      <c r="Z464" s="127"/>
    </row>
    <row r="465" spans="1:26" x14ac:dyDescent="0.25">
      <c r="A465" s="133" t="s">
        <v>8</v>
      </c>
      <c r="B465" s="158">
        <f t="shared" ref="B465:F465" si="1351">+B304/B143</f>
        <v>3.3068598000082301</v>
      </c>
      <c r="C465" s="158">
        <f t="shared" si="1351"/>
        <v>3.432883880056349</v>
      </c>
      <c r="D465" s="158">
        <f t="shared" si="1351"/>
        <v>2.9429308669280516</v>
      </c>
      <c r="E465" s="158">
        <f t="shared" si="1351"/>
        <v>2.7843472848918625</v>
      </c>
      <c r="F465" s="158">
        <f t="shared" si="1351"/>
        <v>2.9610572687224668</v>
      </c>
      <c r="G465" s="158">
        <f t="shared" si="1336"/>
        <v>3.1417558591733488</v>
      </c>
      <c r="H465" s="158">
        <f t="shared" si="1349"/>
        <v>3.0139230139230144</v>
      </c>
      <c r="I465" s="158">
        <f t="shared" si="1324"/>
        <v>3.7491095597663486</v>
      </c>
      <c r="J465" s="180">
        <f t="shared" si="1337"/>
        <v>4.0598177736696162</v>
      </c>
      <c r="K465" s="181"/>
      <c r="L465" s="127"/>
      <c r="M465" s="2"/>
      <c r="N465" s="133" t="s">
        <v>8</v>
      </c>
      <c r="O465" s="158">
        <f t="shared" ref="O465:U465" si="1352">+O304/O143</f>
        <v>2.9045796775191932</v>
      </c>
      <c r="P465" s="158">
        <f t="shared" si="1352"/>
        <v>3.1844428453586531</v>
      </c>
      <c r="Q465" s="158">
        <f t="shared" si="1352"/>
        <v>3.2329625425652666</v>
      </c>
      <c r="R465" s="158">
        <f t="shared" si="1352"/>
        <v>2.8132880957469539</v>
      </c>
      <c r="S465" s="158">
        <f t="shared" si="1352"/>
        <v>2.2815749022109406</v>
      </c>
      <c r="T465" s="158">
        <f t="shared" si="1352"/>
        <v>2.8367573982051471</v>
      </c>
      <c r="U465" s="158">
        <f t="shared" si="1352"/>
        <v>3.0448655482109723</v>
      </c>
      <c r="V465" s="158">
        <f t="shared" si="1319"/>
        <v>4.1339195363978662</v>
      </c>
      <c r="W465" s="180">
        <f t="shared" si="1335"/>
        <v>4.3846424684719292</v>
      </c>
      <c r="X465" s="181"/>
      <c r="Y465" s="147"/>
      <c r="Z465" s="127"/>
    </row>
    <row r="466" spans="1:26" x14ac:dyDescent="0.25">
      <c r="A466" s="133" t="s">
        <v>9</v>
      </c>
      <c r="B466" s="158">
        <f t="shared" ref="B466:F466" si="1353">+B305/B144</f>
        <v>2.9940139136062127</v>
      </c>
      <c r="C466" s="158">
        <f t="shared" si="1353"/>
        <v>3.3344814389590507</v>
      </c>
      <c r="D466" s="158">
        <f t="shared" si="1353"/>
        <v>3.1109287472794089</v>
      </c>
      <c r="E466" s="158">
        <f t="shared" si="1353"/>
        <v>2.4677681214783687</v>
      </c>
      <c r="F466" s="158">
        <f t="shared" si="1353"/>
        <v>2.5383251966790015</v>
      </c>
      <c r="G466" s="158">
        <f t="shared" si="1336"/>
        <v>2.3936698927543811</v>
      </c>
      <c r="H466" s="158">
        <f t="shared" si="1349"/>
        <v>4.0709363343238287</v>
      </c>
      <c r="I466" s="158">
        <f t="shared" si="1324"/>
        <v>4.0851189161328323</v>
      </c>
      <c r="J466" s="180">
        <f t="shared" si="1337"/>
        <v>3.8150466372115854</v>
      </c>
      <c r="K466" s="181"/>
      <c r="L466" s="127"/>
      <c r="M466" s="2"/>
      <c r="N466" s="133" t="s">
        <v>9</v>
      </c>
      <c r="O466" s="158">
        <f t="shared" ref="O466:U466" si="1354">+O305/O144</f>
        <v>2.9157217619954579</v>
      </c>
      <c r="P466" s="158">
        <f t="shared" si="1354"/>
        <v>3.213532411513941</v>
      </c>
      <c r="Q466" s="158">
        <f t="shared" si="1354"/>
        <v>3.2146855588192809</v>
      </c>
      <c r="R466" s="158">
        <f t="shared" si="1354"/>
        <v>2.7624660450191416</v>
      </c>
      <c r="S466" s="158">
        <f t="shared" si="1354"/>
        <v>2.286899528556392</v>
      </c>
      <c r="T466" s="158">
        <f t="shared" si="1354"/>
        <v>2.8188746617433216</v>
      </c>
      <c r="U466" s="158">
        <f t="shared" si="1354"/>
        <v>3.1763306569422296</v>
      </c>
      <c r="V466" s="158">
        <f t="shared" si="1319"/>
        <v>4.1355724426466791</v>
      </c>
      <c r="W466" s="180">
        <f t="shared" si="1335"/>
        <v>4.3572228620107589</v>
      </c>
      <c r="X466" s="181"/>
      <c r="Y466" s="147"/>
      <c r="Z466" s="127"/>
    </row>
    <row r="467" spans="1:26" ht="25.5" x14ac:dyDescent="0.25">
      <c r="A467" s="134" t="s">
        <v>13</v>
      </c>
      <c r="B467" s="182">
        <f t="shared" ref="B467:F467" si="1355">+B306/B145</f>
        <v>2.9157217619954587</v>
      </c>
      <c r="C467" s="182">
        <f t="shared" si="1355"/>
        <v>3.213532411513941</v>
      </c>
      <c r="D467" s="182">
        <f t="shared" si="1355"/>
        <v>3.2146855588192809</v>
      </c>
      <c r="E467" s="182">
        <f t="shared" si="1355"/>
        <v>2.7624660450191416</v>
      </c>
      <c r="F467" s="182">
        <f t="shared" si="1355"/>
        <v>2.286899528556392</v>
      </c>
      <c r="G467" s="182">
        <f t="shared" si="1336"/>
        <v>2.8188746617433216</v>
      </c>
      <c r="H467" s="182">
        <f t="shared" ref="H467" si="1356">+H306/H145</f>
        <v>3.1763306569422296</v>
      </c>
      <c r="I467" s="182">
        <f t="shared" ref="I467:J467" si="1357">+I306/I145</f>
        <v>4.1355724426466791</v>
      </c>
      <c r="J467" s="183">
        <f t="shared" si="1357"/>
        <v>4.3572228620107589</v>
      </c>
      <c r="K467" s="183"/>
      <c r="L467" s="137"/>
      <c r="M467" s="3"/>
      <c r="N467" s="134" t="s">
        <v>14</v>
      </c>
      <c r="O467" s="182">
        <f t="shared" ref="O467:W467" si="1358">+O306/O145</f>
        <v>2.8980664140010464</v>
      </c>
      <c r="P467" s="182">
        <f t="shared" si="1358"/>
        <v>3.0431763379360488</v>
      </c>
      <c r="Q467" s="182">
        <f t="shared" si="1358"/>
        <v>3.286473611396262</v>
      </c>
      <c r="R467" s="182">
        <f t="shared" si="1358"/>
        <v>2.9511116555007124</v>
      </c>
      <c r="S467" s="182">
        <f t="shared" si="1358"/>
        <v>2.4137910032774719</v>
      </c>
      <c r="T467" s="182">
        <f t="shared" si="1358"/>
        <v>2.6130182815712519</v>
      </c>
      <c r="U467" s="182">
        <f t="shared" si="1358"/>
        <v>2.9289451921592162</v>
      </c>
      <c r="V467" s="182">
        <f t="shared" si="1358"/>
        <v>3.7038681887939613</v>
      </c>
      <c r="W467" s="183">
        <f t="shared" si="1358"/>
        <v>4.3117142769473507</v>
      </c>
      <c r="X467" s="183">
        <f t="shared" ref="X467" si="1359">+X306/X145</f>
        <v>4.3832842099144331</v>
      </c>
      <c r="Y467" s="149">
        <f>+X467/W467-1</f>
        <v>1.6598950758340392E-2</v>
      </c>
      <c r="Z467" s="156">
        <f>+POWER(X467/S467,0.2)-1</f>
        <v>0.1267303514753908</v>
      </c>
    </row>
    <row r="468" spans="1:26" ht="25.5" x14ac:dyDescent="0.25">
      <c r="A468" s="135" t="s">
        <v>15</v>
      </c>
      <c r="B468" s="138">
        <f>+B467/B$485</f>
        <v>0.84146908457248826</v>
      </c>
      <c r="C468" s="138">
        <f t="shared" ref="C468" si="1360">+C467/C$485</f>
        <v>0.85192929753741675</v>
      </c>
      <c r="D468" s="138">
        <f t="shared" ref="D468" si="1361">+D467/D$485</f>
        <v>0.8450017035287043</v>
      </c>
      <c r="E468" s="138">
        <f t="shared" ref="E468" si="1362">+E467/E$485</f>
        <v>0.81237191807591669</v>
      </c>
      <c r="F468" s="138">
        <f t="shared" ref="F468:G468" si="1363">+F467/F$485</f>
        <v>0.83171434782729992</v>
      </c>
      <c r="G468" s="138">
        <f t="shared" si="1363"/>
        <v>0.92157576808931807</v>
      </c>
      <c r="H468" s="138">
        <f t="shared" ref="H468" si="1364">+H467/H$485</f>
        <v>0.97778591674099435</v>
      </c>
      <c r="I468" s="138">
        <f t="shared" ref="I468:J468" si="1365">+I467/I$485</f>
        <v>1.1700097131550526</v>
      </c>
      <c r="J468" s="139">
        <f t="shared" si="1365"/>
        <v>1.2272004707366497</v>
      </c>
      <c r="K468" s="139"/>
      <c r="L468" s="140"/>
      <c r="M468" s="3"/>
      <c r="N468" s="135" t="s">
        <v>15</v>
      </c>
      <c r="O468" s="138">
        <f t="shared" ref="O468" si="1366">+O467/O$485</f>
        <v>0.85006823716055957</v>
      </c>
      <c r="P468" s="138">
        <f t="shared" ref="P468" si="1367">+P467/P$485</f>
        <v>0.84162476690794186</v>
      </c>
      <c r="Q468" s="138">
        <f t="shared" ref="Q468" si="1368">+Q467/Q$485</f>
        <v>0.85161353934255302</v>
      </c>
      <c r="R468" s="138">
        <f t="shared" ref="R468" si="1369">+R467/R$485</f>
        <v>0.82205765552063415</v>
      </c>
      <c r="S468" s="138">
        <f t="shared" ref="S468:W468" si="1370">+S467/S$485</f>
        <v>0.80407540162032509</v>
      </c>
      <c r="T468" s="138">
        <f t="shared" si="1370"/>
        <v>0.90180013519387847</v>
      </c>
      <c r="U468" s="138">
        <f t="shared" si="1370"/>
        <v>0.93084415447546931</v>
      </c>
      <c r="V468" s="138">
        <f t="shared" si="1370"/>
        <v>1.0878914501200265</v>
      </c>
      <c r="W468" s="139">
        <f t="shared" si="1370"/>
        <v>1.2164841061271179</v>
      </c>
      <c r="X468" s="139">
        <f t="shared" ref="X468" si="1371">+X467/X$485</f>
        <v>1.2270278235974572</v>
      </c>
      <c r="Y468" s="148"/>
      <c r="Z468" s="140"/>
    </row>
    <row r="469" spans="1:26" ht="26.25" thickBot="1" x14ac:dyDescent="0.3">
      <c r="A469" s="136" t="s">
        <v>12</v>
      </c>
      <c r="B469" s="141"/>
      <c r="C469" s="142">
        <f>+C467/B467-1</f>
        <v>0.10213959829783859</v>
      </c>
      <c r="D469" s="142">
        <f t="shared" ref="D469" si="1372">+D467/C467-1</f>
        <v>3.5884103773420328E-4</v>
      </c>
      <c r="E469" s="142">
        <f t="shared" ref="E469" si="1373">+E467/D467-1</f>
        <v>-0.14067301623311323</v>
      </c>
      <c r="F469" s="142">
        <f t="shared" ref="F469:J469" si="1374">+F467/E467-1</f>
        <v>-0.17215289118945687</v>
      </c>
      <c r="G469" s="142">
        <f t="shared" si="1374"/>
        <v>0.23261849790259026</v>
      </c>
      <c r="H469" s="142">
        <f t="shared" si="1374"/>
        <v>0.1268080486337908</v>
      </c>
      <c r="I469" s="142">
        <f t="shared" si="1374"/>
        <v>0.3019968288276027</v>
      </c>
      <c r="J469" s="143">
        <f t="shared" si="1374"/>
        <v>5.3596067397680081E-2</v>
      </c>
      <c r="K469" s="143"/>
      <c r="L469" s="145"/>
      <c r="M469" s="2"/>
      <c r="N469" s="136" t="s">
        <v>12</v>
      </c>
      <c r="O469" s="141"/>
      <c r="P469" s="142">
        <f>+P467/O467-1</f>
        <v>5.0071290027706716E-2</v>
      </c>
      <c r="Q469" s="142">
        <f t="shared" ref="Q469" si="1375">+Q467/P467-1</f>
        <v>7.994846385576948E-2</v>
      </c>
      <c r="R469" s="142">
        <f t="shared" ref="R469" si="1376">+R467/Q467-1</f>
        <v>-0.10204310015837026</v>
      </c>
      <c r="S469" s="142">
        <f t="shared" ref="S469" si="1377">+S467/R467-1</f>
        <v>-0.18207398260303165</v>
      </c>
      <c r="T469" s="142">
        <f t="shared" ref="T469" si="1378">+T467/S467-1</f>
        <v>8.2537087106243634E-2</v>
      </c>
      <c r="U469" s="142">
        <f t="shared" ref="U469" si="1379">+U467/T467-1</f>
        <v>0.1209049752219844</v>
      </c>
      <c r="V469" s="142">
        <f t="shared" ref="V469" si="1380">+V467/U467-1</f>
        <v>0.26457408582079767</v>
      </c>
      <c r="W469" s="143">
        <f t="shared" ref="W469:X469" si="1381">+W467/V467-1</f>
        <v>0.16411115546509603</v>
      </c>
      <c r="X469" s="143">
        <f t="shared" si="1381"/>
        <v>1.6598950758340392E-2</v>
      </c>
      <c r="Y469" s="144"/>
      <c r="Z469" s="145"/>
    </row>
    <row r="470" spans="1:26" ht="15.75" thickBo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6" ht="15.75" thickBot="1" x14ac:dyDescent="0.3">
      <c r="A471" s="344" t="s">
        <v>98</v>
      </c>
      <c r="B471" s="345"/>
      <c r="C471" s="345"/>
      <c r="D471" s="345"/>
      <c r="E471" s="345"/>
      <c r="F471" s="345"/>
      <c r="G471" s="345"/>
      <c r="H471" s="345"/>
      <c r="I471" s="345"/>
      <c r="J471" s="345"/>
      <c r="K471" s="345"/>
      <c r="L471" s="346"/>
      <c r="M471" s="2"/>
      <c r="N471" s="344" t="s">
        <v>99</v>
      </c>
      <c r="O471" s="345"/>
      <c r="P471" s="345"/>
      <c r="Q471" s="345"/>
      <c r="R471" s="345"/>
      <c r="S471" s="345"/>
      <c r="T471" s="345"/>
      <c r="U471" s="345"/>
      <c r="V471" s="345"/>
      <c r="W471" s="345"/>
      <c r="X471" s="345"/>
      <c r="Y471" s="345"/>
      <c r="Z471" s="346"/>
    </row>
    <row r="472" spans="1:26" ht="38.25" x14ac:dyDescent="0.25">
      <c r="A472" s="128"/>
      <c r="B472" s="129">
        <v>2016</v>
      </c>
      <c r="C472" s="129">
        <f>+B472+1</f>
        <v>2017</v>
      </c>
      <c r="D472" s="129">
        <f t="shared" ref="D472" si="1382">+C472+1</f>
        <v>2018</v>
      </c>
      <c r="E472" s="129">
        <f t="shared" ref="E472" si="1383">+D472+1</f>
        <v>2019</v>
      </c>
      <c r="F472" s="129">
        <f t="shared" ref="F472" si="1384">+E472+1</f>
        <v>2020</v>
      </c>
      <c r="G472" s="129">
        <f t="shared" ref="G472" si="1385">+F472+1</f>
        <v>2021</v>
      </c>
      <c r="H472" s="129">
        <v>2022</v>
      </c>
      <c r="I472" s="129">
        <v>2023</v>
      </c>
      <c r="J472" s="130">
        <v>2024</v>
      </c>
      <c r="K472" s="131">
        <v>2025</v>
      </c>
      <c r="L472" s="132" t="s">
        <v>16</v>
      </c>
      <c r="M472" s="2"/>
      <c r="N472" s="128"/>
      <c r="O472" s="129">
        <v>2016</v>
      </c>
      <c r="P472" s="129">
        <f>+O472+1</f>
        <v>2017</v>
      </c>
      <c r="Q472" s="129">
        <f t="shared" ref="Q472" si="1386">+P472+1</f>
        <v>2018</v>
      </c>
      <c r="R472" s="129">
        <f t="shared" ref="R472" si="1387">+Q472+1</f>
        <v>2019</v>
      </c>
      <c r="S472" s="129">
        <f t="shared" ref="S472" si="1388">+R472+1</f>
        <v>2020</v>
      </c>
      <c r="T472" s="129">
        <f t="shared" ref="T472" si="1389">+S472+1</f>
        <v>2021</v>
      </c>
      <c r="U472" s="129">
        <v>2022</v>
      </c>
      <c r="V472" s="129">
        <v>2023</v>
      </c>
      <c r="W472" s="130">
        <v>2024</v>
      </c>
      <c r="X472" s="131">
        <v>2025</v>
      </c>
      <c r="Y472" s="146" t="s">
        <v>16</v>
      </c>
      <c r="Z472" s="132" t="s">
        <v>21</v>
      </c>
    </row>
    <row r="473" spans="1:26" x14ac:dyDescent="0.25">
      <c r="A473" s="133" t="s">
        <v>10</v>
      </c>
      <c r="B473" s="158">
        <f>+B312/B151</f>
        <v>3.0569093015356459</v>
      </c>
      <c r="C473" s="158">
        <f t="shared" ref="C473:H475" si="1390">+C312/C151</f>
        <v>3.2503121134211623</v>
      </c>
      <c r="D473" s="158">
        <f t="shared" si="1390"/>
        <v>3.8530159565141151</v>
      </c>
      <c r="E473" s="158">
        <f t="shared" si="1390"/>
        <v>3.3188884100154095</v>
      </c>
      <c r="F473" s="158">
        <f t="shared" si="1390"/>
        <v>2.7543138619263829</v>
      </c>
      <c r="G473" s="158">
        <f t="shared" si="1390"/>
        <v>2.8243302477889798</v>
      </c>
      <c r="H473" s="158">
        <f t="shared" si="1390"/>
        <v>2.9100175659961898</v>
      </c>
      <c r="I473" s="158">
        <f t="shared" ref="I473:J473" si="1391">+I312/I151</f>
        <v>3.4207961296289708</v>
      </c>
      <c r="J473" s="180">
        <f t="shared" si="1391"/>
        <v>3.2663886301980001</v>
      </c>
      <c r="K473" s="181">
        <f t="shared" ref="K473" si="1392">+K312/K151</f>
        <v>3.4060305017656871</v>
      </c>
      <c r="L473" s="127">
        <f>+K473/J473-1</f>
        <v>4.2751150391808102E-2</v>
      </c>
      <c r="M473" s="2"/>
      <c r="N473" s="133" t="s">
        <v>10</v>
      </c>
      <c r="O473" s="158">
        <f>+O312/O151</f>
        <v>3.349832654635895</v>
      </c>
      <c r="P473" s="158">
        <f t="shared" ref="P473:W473" si="1393">+P312/P151</f>
        <v>3.4788410469416493</v>
      </c>
      <c r="Q473" s="158">
        <f t="shared" si="1393"/>
        <v>3.8254850457777003</v>
      </c>
      <c r="R473" s="158">
        <f t="shared" si="1393"/>
        <v>3.7592523812133285</v>
      </c>
      <c r="S473" s="158">
        <f t="shared" si="1393"/>
        <v>3.3470233969728773</v>
      </c>
      <c r="T473" s="158">
        <f t="shared" si="1393"/>
        <v>2.754855147085522</v>
      </c>
      <c r="U473" s="158">
        <f t="shared" si="1393"/>
        <v>3.0668512922974895</v>
      </c>
      <c r="V473" s="158">
        <f t="shared" si="1393"/>
        <v>3.282957449725258</v>
      </c>
      <c r="W473" s="180">
        <f t="shared" si="1393"/>
        <v>3.5250596484980221</v>
      </c>
      <c r="X473" s="181">
        <f t="shared" ref="X473" si="1394">+X312/X151</f>
        <v>3.5616943886469157</v>
      </c>
      <c r="Y473" s="147">
        <f t="shared" ref="Y473:Y476" si="1395">+X473/W473-1</f>
        <v>1.0392658224805729E-2</v>
      </c>
      <c r="Z473" s="127">
        <f t="shared" ref="Z473:Z476" si="1396">+POWER(X473/S473,0.2)-1</f>
        <v>1.25106051573729E-2</v>
      </c>
    </row>
    <row r="474" spans="1:26" x14ac:dyDescent="0.25">
      <c r="A474" s="133" t="s">
        <v>11</v>
      </c>
      <c r="B474" s="158">
        <f t="shared" ref="B474:G474" si="1397">+B313/B152</f>
        <v>3.2250881003350749</v>
      </c>
      <c r="C474" s="158">
        <f t="shared" si="1397"/>
        <v>3.6124982402093528</v>
      </c>
      <c r="D474" s="158">
        <f t="shared" si="1397"/>
        <v>3.8384550847520544</v>
      </c>
      <c r="E474" s="158">
        <f t="shared" si="1397"/>
        <v>3.4574206728904295</v>
      </c>
      <c r="F474" s="158">
        <f t="shared" si="1397"/>
        <v>2.8110514556307731</v>
      </c>
      <c r="G474" s="158">
        <f t="shared" si="1397"/>
        <v>2.9187492442258858</v>
      </c>
      <c r="H474" s="158">
        <f t="shared" si="1390"/>
        <v>3.1860995361270543</v>
      </c>
      <c r="I474" s="158">
        <f t="shared" ref="I474:J484" si="1398">+I313/I152</f>
        <v>3.3264406382895713</v>
      </c>
      <c r="J474" s="180">
        <f t="shared" si="1398"/>
        <v>3.4608945774422817</v>
      </c>
      <c r="K474" s="181">
        <f t="shared" ref="K474:K476" si="1399">+K313/K152</f>
        <v>3.5701809157228328</v>
      </c>
      <c r="L474" s="127">
        <f>+K474/J474-1</f>
        <v>3.157748259449078E-2</v>
      </c>
      <c r="M474" s="2"/>
      <c r="N474" s="133" t="s">
        <v>11</v>
      </c>
      <c r="O474" s="158">
        <f t="shared" ref="O474:W484" si="1400">+O313/O152</f>
        <v>3.3414272313098046</v>
      </c>
      <c r="P474" s="158">
        <f t="shared" si="1400"/>
        <v>3.5063194909069586</v>
      </c>
      <c r="Q474" s="158">
        <f t="shared" si="1400"/>
        <v>3.8396819235109163</v>
      </c>
      <c r="R474" s="158">
        <f t="shared" si="1400"/>
        <v>3.7304434877259922</v>
      </c>
      <c r="S474" s="158">
        <f t="shared" si="1400"/>
        <v>3.2949747434914509</v>
      </c>
      <c r="T474" s="158">
        <f t="shared" si="1400"/>
        <v>2.7634525966345689</v>
      </c>
      <c r="U474" s="158">
        <f t="shared" si="1400"/>
        <v>3.0866260337724283</v>
      </c>
      <c r="V474" s="158">
        <f t="shared" si="1400"/>
        <v>3.2937531756590555</v>
      </c>
      <c r="W474" s="180">
        <f t="shared" si="1400"/>
        <v>3.5345736326655621</v>
      </c>
      <c r="X474" s="181">
        <f t="shared" ref="X474:X476" si="1401">+X313/X152</f>
        <v>3.569627054799263</v>
      </c>
      <c r="Y474" s="147">
        <f t="shared" si="1395"/>
        <v>9.9172985985485074E-3</v>
      </c>
      <c r="Z474" s="127">
        <f t="shared" si="1396"/>
        <v>1.6141411698469055E-2</v>
      </c>
    </row>
    <row r="475" spans="1:26" x14ac:dyDescent="0.25">
      <c r="A475" s="133" t="s">
        <v>0</v>
      </c>
      <c r="B475" s="158">
        <f t="shared" ref="B475:G475" si="1402">+B314/B153</f>
        <v>3.3418130564100341</v>
      </c>
      <c r="C475" s="158">
        <f t="shared" si="1402"/>
        <v>3.8710098610990213</v>
      </c>
      <c r="D475" s="158">
        <f t="shared" si="1402"/>
        <v>3.9976500242874589</v>
      </c>
      <c r="E475" s="158">
        <f t="shared" si="1402"/>
        <v>3.5008802654905256</v>
      </c>
      <c r="F475" s="158">
        <f t="shared" si="1402"/>
        <v>3.1034724863236112</v>
      </c>
      <c r="G475" s="158">
        <f t="shared" si="1402"/>
        <v>2.9276743361636761</v>
      </c>
      <c r="H475" s="158">
        <f t="shared" si="1390"/>
        <v>3.1202328615133212</v>
      </c>
      <c r="I475" s="158">
        <f t="shared" si="1398"/>
        <v>3.434441101359921</v>
      </c>
      <c r="J475" s="180">
        <f t="shared" si="1398"/>
        <v>3.5859369229632909</v>
      </c>
      <c r="K475" s="181">
        <f t="shared" si="1399"/>
        <v>3.6106228817644483</v>
      </c>
      <c r="L475" s="127">
        <f>+K475/J475-1</f>
        <v>6.884102908524703E-3</v>
      </c>
      <c r="M475" s="2"/>
      <c r="N475" s="133" t="s">
        <v>0</v>
      </c>
      <c r="O475" s="158">
        <f t="shared" ref="O475:U475" si="1403">+O314/O153</f>
        <v>3.3579147895088206</v>
      </c>
      <c r="P475" s="158">
        <f t="shared" si="1403"/>
        <v>3.5490770058991079</v>
      </c>
      <c r="Q475" s="158">
        <f t="shared" si="1403"/>
        <v>3.8495600261040628</v>
      </c>
      <c r="R475" s="158">
        <f t="shared" si="1403"/>
        <v>3.6914079869698391</v>
      </c>
      <c r="S475" s="158">
        <f t="shared" si="1403"/>
        <v>3.2646843817390989</v>
      </c>
      <c r="T475" s="158">
        <f t="shared" si="1403"/>
        <v>2.7562705419464359</v>
      </c>
      <c r="U475" s="158">
        <f t="shared" si="1403"/>
        <v>3.1037950290491501</v>
      </c>
      <c r="V475" s="158">
        <f t="shared" si="1400"/>
        <v>3.3221374073708496</v>
      </c>
      <c r="W475" s="180">
        <f t="shared" si="1400"/>
        <v>3.5486178660943586</v>
      </c>
      <c r="X475" s="181">
        <f t="shared" si="1401"/>
        <v>3.5714665679601212</v>
      </c>
      <c r="Y475" s="147">
        <f t="shared" si="1395"/>
        <v>6.4387608719644884E-3</v>
      </c>
      <c r="Z475" s="127">
        <f t="shared" si="1396"/>
        <v>1.81249433949775E-2</v>
      </c>
    </row>
    <row r="476" spans="1:26" x14ac:dyDescent="0.25">
      <c r="A476" s="133" t="s">
        <v>1</v>
      </c>
      <c r="B476" s="158">
        <f t="shared" ref="B476:H476" si="1404">+B315/B154</f>
        <v>3.5894914710447834</v>
      </c>
      <c r="C476" s="158">
        <f t="shared" si="1404"/>
        <v>3.792632301506881</v>
      </c>
      <c r="D476" s="158">
        <f t="shared" si="1404"/>
        <v>3.8669309874860613</v>
      </c>
      <c r="E476" s="158">
        <f t="shared" si="1404"/>
        <v>3.5235979203160945</v>
      </c>
      <c r="F476" s="158">
        <f t="shared" si="1404"/>
        <v>2.8748514908174805</v>
      </c>
      <c r="G476" s="158">
        <f t="shared" si="1404"/>
        <v>3.0414281681929021</v>
      </c>
      <c r="H476" s="158">
        <f t="shared" si="1404"/>
        <v>2.9695736487040123</v>
      </c>
      <c r="I476" s="158">
        <f t="shared" si="1398"/>
        <v>3.4303467714383329</v>
      </c>
      <c r="J476" s="180">
        <f t="shared" si="1398"/>
        <v>3.4000268486146701</v>
      </c>
      <c r="K476" s="181">
        <f t="shared" si="1399"/>
        <v>3.5544806585914657</v>
      </c>
      <c r="L476" s="127">
        <f>+K476/J476-1</f>
        <v>4.5427232446628274E-2</v>
      </c>
      <c r="M476" s="2"/>
      <c r="N476" s="133" t="s">
        <v>1</v>
      </c>
      <c r="O476" s="158">
        <f t="shared" ref="O476:U476" si="1405">+O315/O154</f>
        <v>3.3962471088372461</v>
      </c>
      <c r="P476" s="158">
        <f t="shared" si="1405"/>
        <v>3.5633743732326999</v>
      </c>
      <c r="Q476" s="158">
        <f t="shared" si="1405"/>
        <v>3.8554145273528104</v>
      </c>
      <c r="R476" s="158">
        <f t="shared" si="1405"/>
        <v>3.664141906803879</v>
      </c>
      <c r="S476" s="158">
        <f t="shared" si="1405"/>
        <v>3.2070325487853335</v>
      </c>
      <c r="T476" s="158">
        <f t="shared" si="1405"/>
        <v>2.7699915560300137</v>
      </c>
      <c r="U476" s="158">
        <f t="shared" si="1405"/>
        <v>3.097682900566789</v>
      </c>
      <c r="V476" s="158">
        <f t="shared" si="1400"/>
        <v>3.3660674577097307</v>
      </c>
      <c r="W476" s="180">
        <f t="shared" si="1400"/>
        <v>3.5436493843366614</v>
      </c>
      <c r="X476" s="181">
        <f t="shared" si="1401"/>
        <v>3.5865366321263585</v>
      </c>
      <c r="Y476" s="147">
        <f t="shared" si="1395"/>
        <v>1.2102565219703543E-2</v>
      </c>
      <c r="Z476" s="127">
        <f t="shared" si="1396"/>
        <v>2.262023175882355E-2</v>
      </c>
    </row>
    <row r="477" spans="1:26" x14ac:dyDescent="0.25">
      <c r="A477" s="133" t="s">
        <v>2</v>
      </c>
      <c r="B477" s="158">
        <f t="shared" ref="B477:H477" si="1406">+B316/B155</f>
        <v>3.5796584646445302</v>
      </c>
      <c r="C477" s="158">
        <f t="shared" si="1406"/>
        <v>3.9548708688851875</v>
      </c>
      <c r="D477" s="158">
        <f t="shared" si="1406"/>
        <v>4.0441763561055941</v>
      </c>
      <c r="E477" s="158">
        <f t="shared" si="1406"/>
        <v>3.6497138537954865</v>
      </c>
      <c r="F477" s="158">
        <f t="shared" si="1406"/>
        <v>2.5480760483944325</v>
      </c>
      <c r="G477" s="158">
        <f t="shared" si="1406"/>
        <v>2.9982562179596441</v>
      </c>
      <c r="H477" s="158">
        <f t="shared" si="1406"/>
        <v>3.5795720755895677</v>
      </c>
      <c r="I477" s="158">
        <f t="shared" si="1398"/>
        <v>3.507641171564539</v>
      </c>
      <c r="J477" s="180">
        <f t="shared" ref="J477" si="1407">+J316/J155</f>
        <v>3.6395290149051576</v>
      </c>
      <c r="K477" s="181"/>
      <c r="L477" s="127"/>
      <c r="M477" s="2"/>
      <c r="N477" s="133" t="s">
        <v>2</v>
      </c>
      <c r="O477" s="158">
        <f t="shared" ref="O477:U477" si="1408">+O316/O155</f>
        <v>3.4222322713294311</v>
      </c>
      <c r="P477" s="158">
        <f t="shared" si="1408"/>
        <v>3.5919790726173324</v>
      </c>
      <c r="Q477" s="158">
        <f t="shared" si="1408"/>
        <v>3.8630222536794547</v>
      </c>
      <c r="R477" s="158">
        <f t="shared" si="1408"/>
        <v>3.633267162534997</v>
      </c>
      <c r="S477" s="158">
        <f t="shared" si="1408"/>
        <v>3.106391360010504</v>
      </c>
      <c r="T477" s="158">
        <f t="shared" si="1408"/>
        <v>2.8075599150902275</v>
      </c>
      <c r="U477" s="158">
        <f t="shared" si="1408"/>
        <v>3.1423403160278225</v>
      </c>
      <c r="V477" s="158">
        <f t="shared" si="1400"/>
        <v>3.3574493002219148</v>
      </c>
      <c r="W477" s="180">
        <f t="shared" ref="W477:W484" si="1409">+W316/W155</f>
        <v>3.5554254561328995</v>
      </c>
      <c r="X477" s="181"/>
      <c r="Y477" s="147"/>
      <c r="Z477" s="127"/>
    </row>
    <row r="478" spans="1:26" x14ac:dyDescent="0.25">
      <c r="A478" s="133" t="s">
        <v>3</v>
      </c>
      <c r="B478" s="158">
        <f t="shared" ref="B478:H484" si="1410">+B317/B156</f>
        <v>3.523461302543065</v>
      </c>
      <c r="C478" s="158">
        <f t="shared" si="1410"/>
        <v>3.6259470289900442</v>
      </c>
      <c r="D478" s="158">
        <f t="shared" si="1410"/>
        <v>3.9428594935927759</v>
      </c>
      <c r="E478" s="158">
        <f t="shared" si="1410"/>
        <v>3.6968343102293999</v>
      </c>
      <c r="F478" s="158">
        <f t="shared" si="1410"/>
        <v>2.5830047158790181</v>
      </c>
      <c r="G478" s="158">
        <f t="shared" si="1410"/>
        <v>3.2357016907849858</v>
      </c>
      <c r="H478" s="158">
        <f t="shared" si="1410"/>
        <v>3.3540680560978071</v>
      </c>
      <c r="I478" s="158">
        <f t="shared" si="1398"/>
        <v>4.0247733596625084</v>
      </c>
      <c r="J478" s="180">
        <f t="shared" ref="J478:J484" si="1411">+J317/J156</f>
        <v>3.980129013123749</v>
      </c>
      <c r="K478" s="181"/>
      <c r="L478" s="127"/>
      <c r="M478" s="2"/>
      <c r="N478" s="133" t="s">
        <v>3</v>
      </c>
      <c r="O478" s="158">
        <f t="shared" ref="O478:U478" si="1412">+O317/O156</f>
        <v>3.4269102670434433</v>
      </c>
      <c r="P478" s="158">
        <f t="shared" si="1412"/>
        <v>3.6001133656089803</v>
      </c>
      <c r="Q478" s="158">
        <f t="shared" si="1412"/>
        <v>3.8911955171411194</v>
      </c>
      <c r="R478" s="158">
        <f t="shared" si="1412"/>
        <v>3.6158675799086764</v>
      </c>
      <c r="S478" s="158">
        <f t="shared" si="1412"/>
        <v>3.0217376014898187</v>
      </c>
      <c r="T478" s="158">
        <f t="shared" si="1412"/>
        <v>2.861715078703202</v>
      </c>
      <c r="U478" s="158">
        <f t="shared" si="1412"/>
        <v>3.1526246617823892</v>
      </c>
      <c r="V478" s="158">
        <f t="shared" si="1400"/>
        <v>3.4027638946309868</v>
      </c>
      <c r="W478" s="180">
        <f t="shared" si="1409"/>
        <v>3.545738999443111</v>
      </c>
      <c r="X478" s="181"/>
      <c r="Y478" s="147"/>
      <c r="Z478" s="127"/>
    </row>
    <row r="479" spans="1:26" x14ac:dyDescent="0.25">
      <c r="A479" s="133" t="s">
        <v>4</v>
      </c>
      <c r="B479" s="158">
        <f t="shared" ref="B479:F479" si="1413">+B318/B157</f>
        <v>3.5341814829745917</v>
      </c>
      <c r="C479" s="158">
        <f t="shared" si="1413"/>
        <v>3.7790540871867799</v>
      </c>
      <c r="D479" s="158">
        <f t="shared" si="1413"/>
        <v>3.6712020713629938</v>
      </c>
      <c r="E479" s="158">
        <f t="shared" si="1413"/>
        <v>3.5201720298650838</v>
      </c>
      <c r="F479" s="158">
        <f t="shared" si="1413"/>
        <v>2.727207878415598</v>
      </c>
      <c r="G479" s="158">
        <f t="shared" si="1410"/>
        <v>3.2831927889883024</v>
      </c>
      <c r="H479" s="158">
        <f t="shared" ref="H479" si="1414">+H318/H157</f>
        <v>3.4548438492039724</v>
      </c>
      <c r="I479" s="158">
        <f t="shared" si="1398"/>
        <v>3.5650602164950547</v>
      </c>
      <c r="J479" s="180">
        <f t="shared" si="1411"/>
        <v>3.5927750737059809</v>
      </c>
      <c r="K479" s="181"/>
      <c r="L479" s="127"/>
      <c r="M479" s="2"/>
      <c r="N479" s="133" t="s">
        <v>4</v>
      </c>
      <c r="O479" s="158">
        <f t="shared" ref="O479:U479" si="1415">+O318/O157</f>
        <v>3.4184294088240574</v>
      </c>
      <c r="P479" s="158">
        <f t="shared" si="1415"/>
        <v>3.6191343929645554</v>
      </c>
      <c r="Q479" s="158">
        <f t="shared" si="1415"/>
        <v>3.8785250428113369</v>
      </c>
      <c r="R479" s="158">
        <f t="shared" si="1415"/>
        <v>3.6020791396179139</v>
      </c>
      <c r="S479" s="158">
        <f t="shared" si="1415"/>
        <v>2.9523343450476549</v>
      </c>
      <c r="T479" s="158">
        <f t="shared" si="1415"/>
        <v>2.9097354623450911</v>
      </c>
      <c r="U479" s="158">
        <f t="shared" si="1415"/>
        <v>3.1609713836944948</v>
      </c>
      <c r="V479" s="158">
        <f t="shared" si="1400"/>
        <v>3.4105331885136869</v>
      </c>
      <c r="W479" s="180">
        <f t="shared" si="1409"/>
        <v>3.5494080673010009</v>
      </c>
      <c r="X479" s="181"/>
      <c r="Y479" s="147"/>
      <c r="Z479" s="127"/>
    </row>
    <row r="480" spans="1:26" x14ac:dyDescent="0.25">
      <c r="A480" s="133" t="s">
        <v>5</v>
      </c>
      <c r="B480" s="158">
        <f t="shared" ref="B480:F480" si="1416">+B319/B158</f>
        <v>3.4757646077295803</v>
      </c>
      <c r="C480" s="158">
        <f t="shared" si="1416"/>
        <v>3.7402052238805967</v>
      </c>
      <c r="D480" s="158">
        <f t="shared" si="1416"/>
        <v>3.9436002779204302</v>
      </c>
      <c r="E480" s="158">
        <f t="shared" si="1416"/>
        <v>3.4358701683003519</v>
      </c>
      <c r="F480" s="158">
        <f t="shared" si="1416"/>
        <v>2.6084723485997374</v>
      </c>
      <c r="G480" s="158">
        <f t="shared" si="1410"/>
        <v>3.1618233012803492</v>
      </c>
      <c r="H480" s="158">
        <f t="shared" ref="H480" si="1417">+H319/H158</f>
        <v>3.4106671549341065</v>
      </c>
      <c r="I480" s="158">
        <f t="shared" si="1398"/>
        <v>3.7497476816395343</v>
      </c>
      <c r="J480" s="180">
        <f t="shared" si="1411"/>
        <v>3.5563368711595968</v>
      </c>
      <c r="K480" s="181"/>
      <c r="L480" s="127"/>
      <c r="M480" s="2"/>
      <c r="N480" s="133" t="s">
        <v>5</v>
      </c>
      <c r="O480" s="158">
        <f t="shared" ref="O480:U480" si="1418">+O319/O158</f>
        <v>3.4240655058827376</v>
      </c>
      <c r="P480" s="158">
        <f t="shared" si="1418"/>
        <v>3.6483881629848831</v>
      </c>
      <c r="Q480" s="158">
        <f t="shared" si="1418"/>
        <v>3.9008583839555735</v>
      </c>
      <c r="R480" s="158">
        <f t="shared" si="1418"/>
        <v>3.5518797923531302</v>
      </c>
      <c r="S480" s="158">
        <f t="shared" si="1418"/>
        <v>2.8739096572242331</v>
      </c>
      <c r="T480" s="158">
        <f t="shared" si="1418"/>
        <v>2.9590723265895686</v>
      </c>
      <c r="U480" s="158">
        <f t="shared" si="1418"/>
        <v>3.1831115529632501</v>
      </c>
      <c r="V480" s="158">
        <f t="shared" si="1400"/>
        <v>3.4404147138220322</v>
      </c>
      <c r="W480" s="180">
        <f t="shared" si="1409"/>
        <v>3.5315108605031886</v>
      </c>
      <c r="X480" s="181"/>
      <c r="Y480" s="147"/>
      <c r="Z480" s="127"/>
    </row>
    <row r="481" spans="1:26" x14ac:dyDescent="0.25">
      <c r="A481" s="133" t="s">
        <v>6</v>
      </c>
      <c r="B481" s="158">
        <f t="shared" ref="B481:F481" si="1419">+B320/B159</f>
        <v>3.69212537928883</v>
      </c>
      <c r="C481" s="158">
        <f t="shared" si="1419"/>
        <v>3.8999787845474354</v>
      </c>
      <c r="D481" s="158">
        <f t="shared" si="1419"/>
        <v>3.7714666739242846</v>
      </c>
      <c r="E481" s="158">
        <f t="shared" si="1419"/>
        <v>3.4379294695192497</v>
      </c>
      <c r="F481" s="158">
        <f t="shared" si="1419"/>
        <v>2.7785895044443794</v>
      </c>
      <c r="G481" s="158">
        <f t="shared" si="1410"/>
        <v>3.3878521157814898</v>
      </c>
      <c r="H481" s="158">
        <f t="shared" ref="H481" si="1420">+H320/H159</f>
        <v>3.1763084492401195</v>
      </c>
      <c r="I481" s="158">
        <f t="shared" si="1398"/>
        <v>3.6027188914133355</v>
      </c>
      <c r="J481" s="180">
        <f t="shared" si="1411"/>
        <v>3.8605297239986309</v>
      </c>
      <c r="K481" s="181"/>
      <c r="L481" s="127"/>
      <c r="M481" s="2"/>
      <c r="N481" s="133" t="s">
        <v>6</v>
      </c>
      <c r="O481" s="158">
        <f t="shared" ref="O481:U481" si="1421">+O320/O159</f>
        <v>3.4324093026670712</v>
      </c>
      <c r="P481" s="158">
        <f t="shared" si="1421"/>
        <v>3.6637293465753702</v>
      </c>
      <c r="Q481" s="158">
        <f t="shared" si="1421"/>
        <v>3.8909111600390078</v>
      </c>
      <c r="R481" s="158">
        <f t="shared" si="1421"/>
        <v>3.5277565247370144</v>
      </c>
      <c r="S481" s="158">
        <f t="shared" si="1421"/>
        <v>2.8295376370034466</v>
      </c>
      <c r="T481" s="158">
        <f t="shared" si="1421"/>
        <v>3.011873417549773</v>
      </c>
      <c r="U481" s="158">
        <f t="shared" si="1421"/>
        <v>3.1639804260209567</v>
      </c>
      <c r="V481" s="158">
        <f t="shared" si="1400"/>
        <v>3.4845848806929869</v>
      </c>
      <c r="W481" s="180">
        <f t="shared" si="1409"/>
        <v>3.55238279480964</v>
      </c>
      <c r="X481" s="181"/>
      <c r="Y481" s="147"/>
      <c r="Z481" s="127"/>
    </row>
    <row r="482" spans="1:26" x14ac:dyDescent="0.25">
      <c r="A482" s="133" t="s">
        <v>7</v>
      </c>
      <c r="B482" s="158">
        <f t="shared" ref="B482:F482" si="1422">+B321/B160</f>
        <v>3.4573090257408485</v>
      </c>
      <c r="C482" s="158">
        <f t="shared" si="1422"/>
        <v>3.9031209686795818</v>
      </c>
      <c r="D482" s="158">
        <f t="shared" si="1422"/>
        <v>3.6205722250674492</v>
      </c>
      <c r="E482" s="158">
        <f t="shared" si="1422"/>
        <v>3.1818701254178214</v>
      </c>
      <c r="F482" s="158">
        <f t="shared" si="1422"/>
        <v>2.6839070002927006</v>
      </c>
      <c r="G482" s="158">
        <f t="shared" si="1410"/>
        <v>3.0769300091470693</v>
      </c>
      <c r="H482" s="158">
        <f t="shared" ref="H482:H484" si="1423">+H321/H160</f>
        <v>3.3507738773585434</v>
      </c>
      <c r="I482" s="158">
        <f t="shared" si="1398"/>
        <v>3.5724699189415094</v>
      </c>
      <c r="J482" s="180">
        <f t="shared" si="1411"/>
        <v>3.5080555782400227</v>
      </c>
      <c r="K482" s="181"/>
      <c r="L482" s="127"/>
      <c r="M482" s="2"/>
      <c r="N482" s="133" t="s">
        <v>7</v>
      </c>
      <c r="O482" s="158">
        <f t="shared" ref="O482:U482" si="1424">+O321/O160</f>
        <v>3.4263727664937695</v>
      </c>
      <c r="P482" s="158">
        <f t="shared" si="1424"/>
        <v>3.7056319778554672</v>
      </c>
      <c r="Q482" s="158">
        <f t="shared" si="1424"/>
        <v>3.8629022742111845</v>
      </c>
      <c r="R482" s="158">
        <f t="shared" si="1424"/>
        <v>3.4847414281382489</v>
      </c>
      <c r="S482" s="158">
        <f t="shared" si="1424"/>
        <v>2.7859366190172854</v>
      </c>
      <c r="T482" s="158">
        <f t="shared" si="1424"/>
        <v>3.0489968666501679</v>
      </c>
      <c r="U482" s="158">
        <f t="shared" si="1424"/>
        <v>3.1853706787228728</v>
      </c>
      <c r="V482" s="158">
        <f t="shared" si="1400"/>
        <v>3.5049717167345245</v>
      </c>
      <c r="W482" s="180">
        <f t="shared" si="1409"/>
        <v>3.54650773307679</v>
      </c>
      <c r="X482" s="181"/>
      <c r="Y482" s="147"/>
      <c r="Z482" s="127"/>
    </row>
    <row r="483" spans="1:26" x14ac:dyDescent="0.25">
      <c r="A483" s="133" t="s">
        <v>8</v>
      </c>
      <c r="B483" s="158">
        <f t="shared" ref="B483:F483" si="1425">+B322/B161</f>
        <v>3.7229398549984687</v>
      </c>
      <c r="C483" s="158">
        <f t="shared" si="1425"/>
        <v>3.9135745411329723</v>
      </c>
      <c r="D483" s="158">
        <f t="shared" si="1425"/>
        <v>3.7501527930570839</v>
      </c>
      <c r="E483" s="158">
        <f t="shared" si="1425"/>
        <v>3.2570846825912656</v>
      </c>
      <c r="F483" s="158">
        <f t="shared" si="1425"/>
        <v>2.8228651427564819</v>
      </c>
      <c r="G483" s="158">
        <f t="shared" si="1410"/>
        <v>3.051982988317278</v>
      </c>
      <c r="H483" s="158">
        <f t="shared" si="1423"/>
        <v>3.0446688654035965</v>
      </c>
      <c r="I483" s="158">
        <f t="shared" si="1398"/>
        <v>3.3936800291493112</v>
      </c>
      <c r="J483" s="180">
        <f t="shared" si="1411"/>
        <v>3.440159309658148</v>
      </c>
      <c r="K483" s="181"/>
      <c r="L483" s="127"/>
      <c r="M483" s="2"/>
      <c r="N483" s="133" t="s">
        <v>8</v>
      </c>
      <c r="O483" s="158">
        <f t="shared" ref="O483:U483" si="1426">+O322/O161</f>
        <v>3.4534472340288134</v>
      </c>
      <c r="P483" s="158">
        <f t="shared" si="1426"/>
        <v>3.7200302742440314</v>
      </c>
      <c r="Q483" s="158">
        <f t="shared" si="1426"/>
        <v>3.8492893341497409</v>
      </c>
      <c r="R483" s="158">
        <f t="shared" si="1426"/>
        <v>3.4453582959502969</v>
      </c>
      <c r="S483" s="158">
        <f t="shared" si="1426"/>
        <v>2.7573123398674699</v>
      </c>
      <c r="T483" s="158">
        <f t="shared" si="1426"/>
        <v>3.0677327646400405</v>
      </c>
      <c r="U483" s="158">
        <f t="shared" si="1426"/>
        <v>3.1886584095671924</v>
      </c>
      <c r="V483" s="158">
        <f t="shared" si="1400"/>
        <v>3.5386525391391865</v>
      </c>
      <c r="W483" s="180">
        <f t="shared" si="1409"/>
        <v>3.5494391094316633</v>
      </c>
      <c r="X483" s="181"/>
      <c r="Y483" s="147"/>
      <c r="Z483" s="127"/>
    </row>
    <row r="484" spans="1:26" x14ac:dyDescent="0.25">
      <c r="A484" s="133" t="s">
        <v>9</v>
      </c>
      <c r="B484" s="158">
        <f t="shared" ref="B484:F484" si="1427">+B323/B162</f>
        <v>3.3809875418283508</v>
      </c>
      <c r="C484" s="158">
        <f t="shared" si="1427"/>
        <v>3.9661902871509858</v>
      </c>
      <c r="D484" s="158">
        <f t="shared" si="1427"/>
        <v>3.4420710607500205</v>
      </c>
      <c r="E484" s="158">
        <f t="shared" si="1427"/>
        <v>2.935253788342171</v>
      </c>
      <c r="F484" s="158">
        <f t="shared" si="1427"/>
        <v>2.8250248302015506</v>
      </c>
      <c r="G484" s="158">
        <f t="shared" si="1410"/>
        <v>2.7599908208536608</v>
      </c>
      <c r="H484" s="158">
        <f t="shared" si="1423"/>
        <v>3.4282478356294108</v>
      </c>
      <c r="I484" s="158">
        <f t="shared" si="1398"/>
        <v>3.3765072214124823</v>
      </c>
      <c r="J484" s="180">
        <f t="shared" si="1411"/>
        <v>3.3884634403859772</v>
      </c>
      <c r="K484" s="181"/>
      <c r="L484" s="127"/>
      <c r="M484" s="2"/>
      <c r="N484" s="133" t="s">
        <v>9</v>
      </c>
      <c r="O484" s="158">
        <f t="shared" ref="O484:U484" si="1428">+O323/O162</f>
        <v>3.4650372966189278</v>
      </c>
      <c r="P484" s="158">
        <f t="shared" si="1428"/>
        <v>3.7720646781405032</v>
      </c>
      <c r="Q484" s="158">
        <f t="shared" si="1428"/>
        <v>3.8043539384534264</v>
      </c>
      <c r="R484" s="158">
        <f t="shared" si="1428"/>
        <v>3.4004942607592539</v>
      </c>
      <c r="S484" s="158">
        <f t="shared" si="1428"/>
        <v>2.7496213508045093</v>
      </c>
      <c r="T484" s="158">
        <f t="shared" si="1428"/>
        <v>3.0587551879620598</v>
      </c>
      <c r="U484" s="158">
        <f t="shared" si="1428"/>
        <v>3.2484929497952746</v>
      </c>
      <c r="V484" s="158">
        <f t="shared" si="1400"/>
        <v>3.5346479573188145</v>
      </c>
      <c r="W484" s="180">
        <f t="shared" si="1409"/>
        <v>3.5505387798582375</v>
      </c>
      <c r="X484" s="181"/>
      <c r="Y484" s="147"/>
      <c r="Z484" s="127"/>
    </row>
    <row r="485" spans="1:26" ht="25.5" x14ac:dyDescent="0.25">
      <c r="A485" s="134" t="s">
        <v>13</v>
      </c>
      <c r="B485" s="182">
        <f t="shared" ref="B485:F485" si="1429">+B324/B163</f>
        <v>3.4650372966189278</v>
      </c>
      <c r="C485" s="182">
        <f t="shared" si="1429"/>
        <v>3.7720646781405032</v>
      </c>
      <c r="D485" s="182">
        <f t="shared" si="1429"/>
        <v>3.8043539384534264</v>
      </c>
      <c r="E485" s="182">
        <f t="shared" si="1429"/>
        <v>3.4004942607592539</v>
      </c>
      <c r="F485" s="182">
        <f t="shared" si="1429"/>
        <v>2.7496213508045093</v>
      </c>
      <c r="G485" s="182">
        <f t="shared" ref="G485:H485" si="1430">+G324/G163</f>
        <v>3.0587551879620598</v>
      </c>
      <c r="H485" s="182">
        <f t="shared" si="1430"/>
        <v>3.2484929497952746</v>
      </c>
      <c r="I485" s="182">
        <f t="shared" ref="I485:J485" si="1431">+I324/I163</f>
        <v>3.5346479573188145</v>
      </c>
      <c r="J485" s="183">
        <f t="shared" si="1431"/>
        <v>3.5505387798582375</v>
      </c>
      <c r="K485" s="183"/>
      <c r="L485" s="137"/>
      <c r="M485" s="3"/>
      <c r="N485" s="134" t="s">
        <v>14</v>
      </c>
      <c r="O485" s="182">
        <f t="shared" ref="O485:W485" si="1432">+O324/O163</f>
        <v>3.40921621031426</v>
      </c>
      <c r="P485" s="182">
        <f t="shared" si="1432"/>
        <v>3.6158350580822627</v>
      </c>
      <c r="Q485" s="182">
        <f t="shared" si="1432"/>
        <v>3.8591138580692657</v>
      </c>
      <c r="R485" s="182">
        <f t="shared" si="1432"/>
        <v>3.5899083667454974</v>
      </c>
      <c r="S485" s="182">
        <f t="shared" si="1432"/>
        <v>3.0019460841773586</v>
      </c>
      <c r="T485" s="182">
        <f t="shared" si="1432"/>
        <v>2.8975580947428865</v>
      </c>
      <c r="U485" s="182">
        <f t="shared" si="1432"/>
        <v>3.1465473334896505</v>
      </c>
      <c r="V485" s="182">
        <f t="shared" si="1432"/>
        <v>3.4046302950402962</v>
      </c>
      <c r="W485" s="183">
        <f t="shared" si="1432"/>
        <v>3.5444065855282068</v>
      </c>
      <c r="X485" s="184">
        <f t="shared" ref="X485" si="1433">+X324/X163</f>
        <v>3.5722777638923597</v>
      </c>
      <c r="Y485" s="149">
        <f>+X485/W485-1</f>
        <v>7.8634258490408726E-3</v>
      </c>
      <c r="Z485" s="156">
        <f>+POWER(X485/S485,0.2)-1</f>
        <v>3.5400729114084539E-2</v>
      </c>
    </row>
    <row r="486" spans="1:26" ht="26.25" thickBot="1" x14ac:dyDescent="0.3">
      <c r="A486" s="136" t="s">
        <v>12</v>
      </c>
      <c r="B486" s="141"/>
      <c r="C486" s="142">
        <f>+C485/B485-1</f>
        <v>8.8607237163410346E-2</v>
      </c>
      <c r="D486" s="142">
        <f t="shared" ref="D486" si="1434">+D485/C485-1</f>
        <v>8.560102508327283E-3</v>
      </c>
      <c r="E486" s="142">
        <f t="shared" ref="E486" si="1435">+E485/D485-1</f>
        <v>-0.10615723043328418</v>
      </c>
      <c r="F486" s="142">
        <f t="shared" ref="F486:J486" si="1436">+F485/E485-1</f>
        <v>-0.19140538405420493</v>
      </c>
      <c r="G486" s="142">
        <f t="shared" si="1436"/>
        <v>0.1124277846719155</v>
      </c>
      <c r="H486" s="142">
        <f t="shared" si="1436"/>
        <v>6.2031038829109431E-2</v>
      </c>
      <c r="I486" s="142">
        <f t="shared" si="1436"/>
        <v>8.8088541962688893E-2</v>
      </c>
      <c r="J486" s="143">
        <f t="shared" si="1436"/>
        <v>4.4957299089771752E-3</v>
      </c>
      <c r="K486" s="143"/>
      <c r="L486" s="145"/>
      <c r="M486" s="3"/>
      <c r="N486" s="136" t="s">
        <v>12</v>
      </c>
      <c r="O486" s="141"/>
      <c r="P486" s="142">
        <f>+P485/O485-1</f>
        <v>6.0605967771388825E-2</v>
      </c>
      <c r="Q486" s="142">
        <f t="shared" ref="Q486" si="1437">+Q485/P485-1</f>
        <v>6.7281498209719626E-2</v>
      </c>
      <c r="R486" s="142">
        <f t="shared" ref="R486" si="1438">+R485/Q485-1</f>
        <v>-6.9758369725440805E-2</v>
      </c>
      <c r="S486" s="142">
        <f t="shared" ref="S486" si="1439">+S485/R485-1</f>
        <v>-0.16378197505391134</v>
      </c>
      <c r="T486" s="142">
        <f t="shared" ref="T486:X486" si="1440">+T485/S485-1</f>
        <v>-3.4773439131595252E-2</v>
      </c>
      <c r="U486" s="142">
        <f t="shared" si="1440"/>
        <v>8.5930714969446598E-2</v>
      </c>
      <c r="V486" s="142">
        <f t="shared" si="1440"/>
        <v>8.2021000861417503E-2</v>
      </c>
      <c r="W486" s="143">
        <f t="shared" si="1440"/>
        <v>4.1054763182813092E-2</v>
      </c>
      <c r="X486" s="155">
        <f t="shared" si="1440"/>
        <v>7.8634258490408726E-3</v>
      </c>
      <c r="Y486" s="144"/>
      <c r="Z486" s="145"/>
    </row>
  </sheetData>
  <mergeCells count="57">
    <mergeCell ref="A453:L453"/>
    <mergeCell ref="N453:Z453"/>
    <mergeCell ref="A471:L471"/>
    <mergeCell ref="N471:Z471"/>
    <mergeCell ref="A399:L399"/>
    <mergeCell ref="N399:Z399"/>
    <mergeCell ref="A417:L417"/>
    <mergeCell ref="N417:Z417"/>
    <mergeCell ref="A435:L435"/>
    <mergeCell ref="N435:Z435"/>
    <mergeCell ref="A345:L345"/>
    <mergeCell ref="N345:Z345"/>
    <mergeCell ref="A363:L363"/>
    <mergeCell ref="N363:Z363"/>
    <mergeCell ref="A381:L381"/>
    <mergeCell ref="N381:Z381"/>
    <mergeCell ref="A310:L310"/>
    <mergeCell ref="N310:Z310"/>
    <mergeCell ref="A149:L149"/>
    <mergeCell ref="N149:Z149"/>
    <mergeCell ref="A327:L327"/>
    <mergeCell ref="N327:Z327"/>
    <mergeCell ref="A256:L256"/>
    <mergeCell ref="N256:Z256"/>
    <mergeCell ref="A274:L274"/>
    <mergeCell ref="N274:Z274"/>
    <mergeCell ref="A292:L292"/>
    <mergeCell ref="N292:Z292"/>
    <mergeCell ref="A202:L202"/>
    <mergeCell ref="N202:Z202"/>
    <mergeCell ref="A220:L220"/>
    <mergeCell ref="N220:Z220"/>
    <mergeCell ref="A238:L238"/>
    <mergeCell ref="N238:Z238"/>
    <mergeCell ref="A131:L131"/>
    <mergeCell ref="N131:Z131"/>
    <mergeCell ref="A166:L166"/>
    <mergeCell ref="N166:Z166"/>
    <mergeCell ref="A184:L184"/>
    <mergeCell ref="N184:Z184"/>
    <mergeCell ref="A77:L77"/>
    <mergeCell ref="N77:Z77"/>
    <mergeCell ref="A95:L95"/>
    <mergeCell ref="N95:Z95"/>
    <mergeCell ref="A113:L113"/>
    <mergeCell ref="N113:Z113"/>
    <mergeCell ref="A23:L23"/>
    <mergeCell ref="N23:Z23"/>
    <mergeCell ref="A41:L41"/>
    <mergeCell ref="N41:Z41"/>
    <mergeCell ref="A59:L59"/>
    <mergeCell ref="N59:Z59"/>
    <mergeCell ref="A1:Z1"/>
    <mergeCell ref="A2:Z2"/>
    <mergeCell ref="A3:Z3"/>
    <mergeCell ref="A5:L5"/>
    <mergeCell ref="N5:Z5"/>
  </mergeCells>
  <hyperlinks>
    <hyperlink ref="AB1" location="INDICE!A1" display="VOLVER INDICE" xr:uid="{00000000-0004-0000-0B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540"/>
  <sheetViews>
    <sheetView workbookViewId="0">
      <selection activeCell="X530" sqref="X530:Z530"/>
    </sheetView>
  </sheetViews>
  <sheetFormatPr baseColWidth="10" defaultRowHeight="15" x14ac:dyDescent="0.25"/>
  <cols>
    <col min="1" max="1" width="11.85546875" style="1" customWidth="1"/>
    <col min="2" max="11" width="7" style="1" customWidth="1"/>
    <col min="12" max="12" width="8.5703125" style="1" customWidth="1"/>
    <col min="13" max="13" width="5" style="1" customWidth="1"/>
    <col min="14" max="14" width="10.5703125" style="1" customWidth="1"/>
    <col min="15" max="24" width="7.140625" style="1" customWidth="1"/>
    <col min="25" max="25" width="8.5703125" style="1" customWidth="1"/>
    <col min="26" max="26" width="9.5703125" style="1" customWidth="1"/>
    <col min="27" max="27" width="2.42578125" style="1" customWidth="1"/>
    <col min="28" max="28" width="14.42578125" style="1" bestFit="1" customWidth="1"/>
    <col min="29" max="16384" width="11.42578125" style="1"/>
  </cols>
  <sheetData>
    <row r="1" spans="1:28" ht="15.75" x14ac:dyDescent="0.25">
      <c r="A1" s="319" t="s">
        <v>193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B1" s="177" t="s">
        <v>206</v>
      </c>
    </row>
    <row r="2" spans="1:28" ht="15.75" x14ac:dyDescent="0.25">
      <c r="A2" s="319" t="s">
        <v>101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</row>
    <row r="3" spans="1:28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15.75" thickBot="1" x14ac:dyDescent="0.3">
      <c r="A5" s="323" t="s">
        <v>102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  <c r="M5" s="2"/>
      <c r="N5" s="323" t="s">
        <v>103</v>
      </c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5"/>
    </row>
    <row r="6" spans="1:28" ht="38.25" x14ac:dyDescent="0.25">
      <c r="A6" s="38"/>
      <c r="B6" s="39">
        <v>2016</v>
      </c>
      <c r="C6" s="39">
        <f>+B6+1</f>
        <v>2017</v>
      </c>
      <c r="D6" s="39">
        <f t="shared" ref="D6:H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f t="shared" si="0"/>
        <v>2022</v>
      </c>
      <c r="I6" s="39">
        <v>2023</v>
      </c>
      <c r="J6" s="244">
        <v>2024</v>
      </c>
      <c r="K6" s="232">
        <v>2025</v>
      </c>
      <c r="L6" s="41" t="s">
        <v>16</v>
      </c>
      <c r="M6" s="2"/>
      <c r="N6" s="65"/>
      <c r="O6" s="64">
        <v>2016</v>
      </c>
      <c r="P6" s="64">
        <f>+O6+1</f>
        <v>2017</v>
      </c>
      <c r="Q6" s="64">
        <f t="shared" ref="Q6:V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64">
        <f t="shared" si="1"/>
        <v>2022</v>
      </c>
      <c r="V6" s="64">
        <f t="shared" si="1"/>
        <v>2023</v>
      </c>
      <c r="W6" s="66">
        <v>2024</v>
      </c>
      <c r="X6" s="71">
        <v>2025</v>
      </c>
      <c r="Y6" s="77" t="s">
        <v>16</v>
      </c>
      <c r="Z6" s="74" t="s">
        <v>21</v>
      </c>
    </row>
    <row r="7" spans="1:28" x14ac:dyDescent="0.25">
      <c r="A7" s="42" t="s">
        <v>10</v>
      </c>
      <c r="B7" s="158">
        <f>+'[1]EXP TOTAL VINO PAIS'!Z171/1000000</f>
        <v>7.5294889999999999</v>
      </c>
      <c r="C7" s="158">
        <f>+'[1]EXP TOTAL VINO PAIS'!Z183/1000000</f>
        <v>6.8039909999999999</v>
      </c>
      <c r="D7" s="158">
        <f>+'[1]EXP TOTAL VINO PAIS'!Z195/1000000</f>
        <v>3.9815960000000001</v>
      </c>
      <c r="E7" s="158">
        <f>+'[1]EXP TOTAL VINO PAIS'!Z207/1000000</f>
        <v>6.7616129999999997</v>
      </c>
      <c r="F7" s="158">
        <f>+'[1]EXP TOTAL VINO PAIS'!Z219/1000000</f>
        <v>3.4231479999999999</v>
      </c>
      <c r="G7" s="158">
        <f>+'[1]EXP TOTAL VINO PAIS'!Z231/1000000</f>
        <v>3.897929</v>
      </c>
      <c r="H7" s="158">
        <f>+'[1]EXP TOTAL VINO PAIS'!Z243/1000000</f>
        <v>4.7033990000000001</v>
      </c>
      <c r="I7" s="158">
        <f>+'[1]EXP TOTAL VINO PAIS'!Z255/1000000</f>
        <v>3.5854680000000001</v>
      </c>
      <c r="J7" s="245">
        <f>+'[1]EXP TOTAL VINO PAIS'!Z267/1000000</f>
        <v>3.6020219999999998</v>
      </c>
      <c r="K7" s="233">
        <f>+'[1]EXP TOTAL VINO PAIS'!AA279/1000000</f>
        <v>2.6096680000000001</v>
      </c>
      <c r="L7" s="7">
        <f>+K7/J7-1</f>
        <v>-0.27549915019952675</v>
      </c>
      <c r="M7" s="2"/>
      <c r="N7" s="42" t="s">
        <v>10</v>
      </c>
      <c r="O7" s="6">
        <f>+SUM('[1]EXP TOTAL VINO PAIS'!Z160:Z171)/1000000</f>
        <v>95.403139999999993</v>
      </c>
      <c r="P7" s="6">
        <f t="shared" ref="P7:X7" si="2">+SUM(C7)+SUM(B8:B18)</f>
        <v>75.156347999999994</v>
      </c>
      <c r="Q7" s="6">
        <f t="shared" si="2"/>
        <v>59.618297000000005</v>
      </c>
      <c r="R7" s="6">
        <f t="shared" si="2"/>
        <v>64.044060999999999</v>
      </c>
      <c r="S7" s="6">
        <f t="shared" si="2"/>
        <v>63.049119999999995</v>
      </c>
      <c r="T7" s="6">
        <f t="shared" si="2"/>
        <v>61.409352999999996</v>
      </c>
      <c r="U7" s="6">
        <f t="shared" si="2"/>
        <v>68.215502999999998</v>
      </c>
      <c r="V7" s="6">
        <f t="shared" si="2"/>
        <v>65.175393</v>
      </c>
      <c r="W7" s="67">
        <f t="shared" si="2"/>
        <v>42.541077000000001</v>
      </c>
      <c r="X7" s="37">
        <f t="shared" si="2"/>
        <v>44.751007000000001</v>
      </c>
      <c r="Y7" s="78">
        <f>+X7/W7-1</f>
        <v>5.1948144143130204E-2</v>
      </c>
      <c r="Z7" s="7">
        <f>+POWER(X7/S7,0.2)-1</f>
        <v>-6.6262595306179617E-2</v>
      </c>
    </row>
    <row r="8" spans="1:28" x14ac:dyDescent="0.25">
      <c r="A8" s="42" t="s">
        <v>11</v>
      </c>
      <c r="B8" s="158">
        <f>+'[1]EXP TOTAL VINO PAIS'!Z172/1000000</f>
        <v>7.1378820000000003</v>
      </c>
      <c r="C8" s="158">
        <f>+'[1]EXP TOTAL VINO PAIS'!Z184/1000000</f>
        <v>4.7968120000000001</v>
      </c>
      <c r="D8" s="158">
        <f>+'[1]EXP TOTAL VINO PAIS'!Z196/1000000</f>
        <v>4.9756410000000004</v>
      </c>
      <c r="E8" s="158">
        <f>+'[1]EXP TOTAL VINO PAIS'!Z208/1000000</f>
        <v>7.1940770000000001</v>
      </c>
      <c r="F8" s="158">
        <f>+'[1]EXP TOTAL VINO PAIS'!Z220/1000000</f>
        <v>4.4622999999999999</v>
      </c>
      <c r="G8" s="158">
        <f>+'[1]EXP TOTAL VINO PAIS'!Z232/1000000</f>
        <v>4.5558269999999998</v>
      </c>
      <c r="H8" s="158">
        <f>+'[1]EXP TOTAL VINO PAIS'!Z244/1000000</f>
        <v>6.0360079999999998</v>
      </c>
      <c r="I8" s="158">
        <f>+'[1]EXP TOTAL VINO PAIS'!Z256/1000000</f>
        <v>3.3238099999999999</v>
      </c>
      <c r="J8" s="245">
        <f>+'[1]EXP TOTAL VINO PAIS'!Z268/1000000</f>
        <v>3.093747</v>
      </c>
      <c r="K8" s="233">
        <f>+'[1]EXP TOTAL VINO PAIS'!AA280/1000000</f>
        <v>3.8504390000000002</v>
      </c>
      <c r="L8" s="7">
        <f>+K8/J8-1</f>
        <v>0.24458755030711954</v>
      </c>
      <c r="M8" s="2"/>
      <c r="N8" s="42" t="s">
        <v>11</v>
      </c>
      <c r="O8" s="6">
        <f>+SUM('[1]EXP TOTAL VINO PAIS'!Z161:Z172)/1000000</f>
        <v>94.020589999999999</v>
      </c>
      <c r="P8" s="6">
        <f t="shared" ref="P8:X8" si="3">+SUM(C7:C8)+SUM(B9:B18)</f>
        <v>72.815278000000006</v>
      </c>
      <c r="Q8" s="6">
        <f t="shared" si="3"/>
        <v>59.797125999999999</v>
      </c>
      <c r="R8" s="6">
        <f t="shared" si="3"/>
        <v>66.262496999999996</v>
      </c>
      <c r="S8" s="6">
        <f t="shared" si="3"/>
        <v>60.317342999999994</v>
      </c>
      <c r="T8" s="6">
        <f t="shared" si="3"/>
        <v>61.502879999999998</v>
      </c>
      <c r="U8" s="6">
        <f t="shared" si="3"/>
        <v>69.695684</v>
      </c>
      <c r="V8" s="6">
        <f t="shared" si="3"/>
        <v>62.463194999999992</v>
      </c>
      <c r="W8" s="67">
        <f t="shared" si="3"/>
        <v>42.311014</v>
      </c>
      <c r="X8" s="67">
        <f t="shared" si="3"/>
        <v>45.507698999999995</v>
      </c>
      <c r="Y8" s="78">
        <f>+X8/W8-1</f>
        <v>7.555207729126967E-2</v>
      </c>
      <c r="Z8" s="7">
        <f>+POWER(X8/S8,0.2)-1</f>
        <v>-5.478950548826178E-2</v>
      </c>
    </row>
    <row r="9" spans="1:28" x14ac:dyDescent="0.25">
      <c r="A9" s="42" t="s">
        <v>0</v>
      </c>
      <c r="B9" s="158">
        <f>+'[1]EXP TOTAL VINO PAIS'!Z173/1000000</f>
        <v>6.38354</v>
      </c>
      <c r="C9" s="158">
        <f>+'[1]EXP TOTAL VINO PAIS'!Z185/1000000</f>
        <v>5.5084999999999997</v>
      </c>
      <c r="D9" s="158">
        <f>+'[1]EXP TOTAL VINO PAIS'!Z197/1000000</f>
        <v>4.8368779999999996</v>
      </c>
      <c r="E9" s="158">
        <f>+'[1]EXP TOTAL VINO PAIS'!Z209/1000000</f>
        <v>5.1660469999999998</v>
      </c>
      <c r="F9" s="158">
        <f>+'[1]EXP TOTAL VINO PAIS'!Z221/1000000</f>
        <v>4.6573669999999998</v>
      </c>
      <c r="G9" s="158">
        <f>+'[1]EXP TOTAL VINO PAIS'!Z233/1000000</f>
        <v>5.4920980000000004</v>
      </c>
      <c r="H9" s="158">
        <f>+'[1]EXP TOTAL VINO PAIS'!Z245/1000000</f>
        <v>5.9784629999999996</v>
      </c>
      <c r="I9" s="158">
        <f>+'[1]EXP TOTAL VINO PAIS'!Z257/1000000</f>
        <v>3.7830240000000002</v>
      </c>
      <c r="J9" s="245">
        <f>+'[1]EXP TOTAL VINO PAIS'!Z269/1000000</f>
        <v>4.3553009999999999</v>
      </c>
      <c r="K9" s="233">
        <f>+'[1]EXP TOTAL VINO PAIS'!AA281/1000000</f>
        <v>3.9494050000000001</v>
      </c>
      <c r="L9" s="7">
        <f t="shared" ref="L9" si="4">+K9/J9-1</f>
        <v>-9.3195854890396723E-2</v>
      </c>
      <c r="M9" s="2"/>
      <c r="N9" s="42" t="s">
        <v>0</v>
      </c>
      <c r="O9" s="6">
        <f>+SUM('[1]EXP TOTAL VINO PAIS'!Z162:Z173)/1000000</f>
        <v>84.919644000000005</v>
      </c>
      <c r="P9" s="6">
        <f t="shared" ref="P9:X9" si="5">+SUM(C7:C9)+SUM(B10:B18)</f>
        <v>71.940237999999994</v>
      </c>
      <c r="Q9" s="6">
        <f t="shared" si="5"/>
        <v>59.125504000000006</v>
      </c>
      <c r="R9" s="6">
        <f t="shared" si="5"/>
        <v>66.591666000000004</v>
      </c>
      <c r="S9" s="6">
        <f t="shared" si="5"/>
        <v>59.808662999999996</v>
      </c>
      <c r="T9" s="6">
        <f t="shared" si="5"/>
        <v>62.33761100000001</v>
      </c>
      <c r="U9" s="6">
        <f t="shared" si="5"/>
        <v>70.182049000000006</v>
      </c>
      <c r="V9" s="6">
        <f t="shared" si="5"/>
        <v>60.267755999999991</v>
      </c>
      <c r="W9" s="67">
        <f t="shared" si="5"/>
        <v>42.883291</v>
      </c>
      <c r="X9" s="67">
        <f t="shared" si="5"/>
        <v>45.101803000000004</v>
      </c>
      <c r="Y9" s="78">
        <f>+X9/W9-1</f>
        <v>5.1733716052716261E-2</v>
      </c>
      <c r="Z9" s="7">
        <f>+POWER(X9/S9,0.2)-1</f>
        <v>-5.4882157901677497E-2</v>
      </c>
    </row>
    <row r="10" spans="1:28" x14ac:dyDescent="0.25">
      <c r="A10" s="42" t="s">
        <v>1</v>
      </c>
      <c r="B10" s="158">
        <f>+'[1]EXP TOTAL VINO PAIS'!Z174/1000000</f>
        <v>6.2767989999999996</v>
      </c>
      <c r="C10" s="158">
        <f>+'[1]EXP TOTAL VINO PAIS'!Z186/1000000</f>
        <v>4.5555580000000004</v>
      </c>
      <c r="D10" s="158">
        <f>+'[1]EXP TOTAL VINO PAIS'!Z198/1000000</f>
        <v>4.3367339999999999</v>
      </c>
      <c r="E10" s="158">
        <f>+'[1]EXP TOTAL VINO PAIS'!Z210/1000000</f>
        <v>4.9332750000000001</v>
      </c>
      <c r="F10" s="158">
        <f>+'[1]EXP TOTAL VINO PAIS'!Z222/1000000</f>
        <v>5.2915770000000002</v>
      </c>
      <c r="G10" s="158">
        <f>+'[1]EXP TOTAL VINO PAIS'!Z234/1000000</f>
        <v>4.5750310000000001</v>
      </c>
      <c r="H10" s="158">
        <f>+'[1]EXP TOTAL VINO PAIS'!Z246/1000000</f>
        <v>8.0161719999999992</v>
      </c>
      <c r="I10" s="158">
        <f>+'[1]EXP TOTAL VINO PAIS'!Z258/1000000</f>
        <v>3.3777339999999998</v>
      </c>
      <c r="J10" s="245">
        <f>+'[1]EXP TOTAL VINO PAIS'!Z270/1000000</f>
        <v>3.506237</v>
      </c>
      <c r="K10" s="233">
        <f>+'[1]EXP TOTAL VINO PAIS'!AA282/1000000</f>
        <v>3.286565</v>
      </c>
      <c r="L10" s="7">
        <f t="shared" ref="L10:L11" si="6">+K10/J10-1</f>
        <v>-6.2651783093955138E-2</v>
      </c>
      <c r="M10" s="2"/>
      <c r="N10" s="42" t="s">
        <v>1</v>
      </c>
      <c r="O10" s="6">
        <f>+SUM('[1]EXP TOTAL VINO PAIS'!Z163:Z174)/1000000</f>
        <v>79.742846</v>
      </c>
      <c r="P10" s="6">
        <f t="shared" ref="P10:X10" si="7">+SUM(C7:C10)+SUM(B11:B18)</f>
        <v>70.218997000000002</v>
      </c>
      <c r="Q10" s="6">
        <f t="shared" si="7"/>
        <v>58.906680000000009</v>
      </c>
      <c r="R10" s="6">
        <f t="shared" si="7"/>
        <v>67.188207000000006</v>
      </c>
      <c r="S10" s="6">
        <f t="shared" si="7"/>
        <v>60.166965000000005</v>
      </c>
      <c r="T10" s="6">
        <f t="shared" si="7"/>
        <v>61.621065000000002</v>
      </c>
      <c r="U10" s="6">
        <f t="shared" si="7"/>
        <v>73.623189999999994</v>
      </c>
      <c r="V10" s="6">
        <f t="shared" si="7"/>
        <v>55.629317999999998</v>
      </c>
      <c r="W10" s="67">
        <f t="shared" si="7"/>
        <v>43.011794000000002</v>
      </c>
      <c r="X10" s="37">
        <f t="shared" si="7"/>
        <v>44.882131000000001</v>
      </c>
      <c r="Y10" s="78">
        <f>+X10/W10-1</f>
        <v>4.3484282473779112E-2</v>
      </c>
      <c r="Z10" s="7">
        <f>+POWER(X10/S10,0.2)-1</f>
        <v>-5.6931860797210687E-2</v>
      </c>
    </row>
    <row r="11" spans="1:28" x14ac:dyDescent="0.25">
      <c r="A11" s="42" t="s">
        <v>2</v>
      </c>
      <c r="B11" s="158">
        <f>+'[1]EXP TOTAL VINO PAIS'!Z175/1000000</f>
        <v>6.1379359999999998</v>
      </c>
      <c r="C11" s="158">
        <f>+'[1]EXP TOTAL VINO PAIS'!Z187/1000000</f>
        <v>4.5496879999999997</v>
      </c>
      <c r="D11" s="158">
        <f>+'[1]EXP TOTAL VINO PAIS'!Z199/1000000</f>
        <v>4.9780980000000001</v>
      </c>
      <c r="E11" s="158">
        <f>+'[1]EXP TOTAL VINO PAIS'!Z211/1000000</f>
        <v>5.1961259999999996</v>
      </c>
      <c r="F11" s="158">
        <f>+'[1]EXP TOTAL VINO PAIS'!Z223/1000000</f>
        <v>6.1054950000000003</v>
      </c>
      <c r="G11" s="158">
        <f>+'[1]EXP TOTAL VINO PAIS'!Z235/1000000</f>
        <v>6.903416</v>
      </c>
      <c r="H11" s="158">
        <f>+'[1]EXP TOTAL VINO PAIS'!Z247/1000000</f>
        <v>8.5117049999999992</v>
      </c>
      <c r="I11" s="158">
        <f>+'[1]EXP TOTAL VINO PAIS'!Z259/1000000</f>
        <v>3.6466050000000001</v>
      </c>
      <c r="J11" s="245">
        <f>+'[1]EXP TOTAL VINO PAIS'!Z271/1000000</f>
        <v>3.7809940000000002</v>
      </c>
      <c r="K11" s="233"/>
      <c r="L11" s="7"/>
      <c r="M11" s="2"/>
      <c r="N11" s="42" t="s">
        <v>2</v>
      </c>
      <c r="O11" s="6">
        <f>+SUM('[1]EXP TOTAL VINO PAIS'!Z164:Z175)/1000000</f>
        <v>78.861829</v>
      </c>
      <c r="P11" s="6">
        <f t="shared" ref="P11:W11" si="8">+SUM(C7:C11)+SUM(B12:B18)</f>
        <v>68.630748999999994</v>
      </c>
      <c r="Q11" s="6">
        <f t="shared" si="8"/>
        <v>59.335090000000001</v>
      </c>
      <c r="R11" s="6">
        <f t="shared" si="8"/>
        <v>67.406235000000009</v>
      </c>
      <c r="S11" s="6">
        <f t="shared" si="8"/>
        <v>61.076334000000003</v>
      </c>
      <c r="T11" s="6">
        <f t="shared" si="8"/>
        <v>62.418986000000004</v>
      </c>
      <c r="U11" s="6">
        <f t="shared" si="8"/>
        <v>75.231478999999993</v>
      </c>
      <c r="V11" s="6">
        <f t="shared" si="8"/>
        <v>50.764218000000007</v>
      </c>
      <c r="W11" s="67">
        <f t="shared" si="8"/>
        <v>43.146183000000008</v>
      </c>
      <c r="X11" s="37"/>
      <c r="Y11" s="78"/>
      <c r="Z11" s="7"/>
    </row>
    <row r="12" spans="1:28" x14ac:dyDescent="0.25">
      <c r="A12" s="42" t="s">
        <v>3</v>
      </c>
      <c r="B12" s="158">
        <f>+'[1]EXP TOTAL VINO PAIS'!Z176/1000000</f>
        <v>4.2048889999999997</v>
      </c>
      <c r="C12" s="158">
        <f>+'[1]EXP TOTAL VINO PAIS'!Z188/1000000</f>
        <v>5.2707560000000004</v>
      </c>
      <c r="D12" s="158">
        <f>+'[1]EXP TOTAL VINO PAIS'!Z200/1000000</f>
        <v>4.1328839999999998</v>
      </c>
      <c r="E12" s="158">
        <f>+'[1]EXP TOTAL VINO PAIS'!Z212/1000000</f>
        <v>3.937897</v>
      </c>
      <c r="F12" s="158">
        <f>+'[1]EXP TOTAL VINO PAIS'!Z224/1000000</f>
        <v>2.73332</v>
      </c>
      <c r="G12" s="158">
        <f>+'[1]EXP TOTAL VINO PAIS'!Z236/1000000</f>
        <v>7.3539219999999998</v>
      </c>
      <c r="H12" s="158">
        <f>+'[1]EXP TOTAL VINO PAIS'!Z248/1000000</f>
        <v>5.5414029999999999</v>
      </c>
      <c r="I12" s="158">
        <f>+'[1]EXP TOTAL VINO PAIS'!Z260/1000000</f>
        <v>2.2579120000000001</v>
      </c>
      <c r="J12" s="245">
        <f>+'[1]EXP TOTAL VINO PAIS'!Z272/1000000</f>
        <v>1.21031</v>
      </c>
      <c r="K12" s="233"/>
      <c r="L12" s="7"/>
      <c r="M12" s="2"/>
      <c r="N12" s="42" t="s">
        <v>3</v>
      </c>
      <c r="O12" s="6">
        <f>+SUM('[1]EXP TOTAL VINO PAIS'!Z165:Z176)/1000000</f>
        <v>75.887165999999993</v>
      </c>
      <c r="P12" s="6">
        <f t="shared" ref="P12:W12" si="9">+SUM(C7:C12)+SUM(B13:B18)</f>
        <v>69.696616000000006</v>
      </c>
      <c r="Q12" s="6">
        <f t="shared" si="9"/>
        <v>58.197217999999999</v>
      </c>
      <c r="R12" s="6">
        <f t="shared" si="9"/>
        <v>67.211247999999998</v>
      </c>
      <c r="S12" s="6">
        <f t="shared" si="9"/>
        <v>59.871757000000002</v>
      </c>
      <c r="T12" s="6">
        <f t="shared" si="9"/>
        <v>67.039587999999995</v>
      </c>
      <c r="U12" s="6">
        <f t="shared" si="9"/>
        <v>73.418959999999998</v>
      </c>
      <c r="V12" s="6">
        <f t="shared" si="9"/>
        <v>47.480727000000002</v>
      </c>
      <c r="W12" s="67">
        <f t="shared" si="9"/>
        <v>42.098581000000003</v>
      </c>
      <c r="X12" s="67"/>
      <c r="Y12" s="78"/>
      <c r="Z12" s="7"/>
    </row>
    <row r="13" spans="1:28" x14ac:dyDescent="0.25">
      <c r="A13" s="42" t="s">
        <v>4</v>
      </c>
      <c r="B13" s="158">
        <f>+'[1]EXP TOTAL VINO PAIS'!Z177/1000000</f>
        <v>4.501957</v>
      </c>
      <c r="C13" s="158">
        <f>+'[1]EXP TOTAL VINO PAIS'!Z189/1000000</f>
        <v>4.9768189999999999</v>
      </c>
      <c r="D13" s="158">
        <f>+'[1]EXP TOTAL VINO PAIS'!Z201/1000000</f>
        <v>4.9771049999999999</v>
      </c>
      <c r="E13" s="158">
        <f>+'[1]EXP TOTAL VINO PAIS'!Z213/1000000</f>
        <v>5.1675810000000002</v>
      </c>
      <c r="F13" s="158">
        <f>+'[1]EXP TOTAL VINO PAIS'!Z225/1000000</f>
        <v>6.898987</v>
      </c>
      <c r="G13" s="158">
        <f>+'[1]EXP TOTAL VINO PAIS'!Z237/1000000</f>
        <v>6.5628780000000004</v>
      </c>
      <c r="H13" s="158">
        <f>+'[1]EXP TOTAL VINO PAIS'!Z249/1000000</f>
        <v>3.184717</v>
      </c>
      <c r="I13" s="158">
        <f>+'[1]EXP TOTAL VINO PAIS'!Z261/1000000</f>
        <v>2.7333249999999998</v>
      </c>
      <c r="J13" s="245">
        <f>+'[1]EXP TOTAL VINO PAIS'!Z273/1000000</f>
        <v>5.3857970000000002</v>
      </c>
      <c r="K13" s="233"/>
      <c r="L13" s="7"/>
      <c r="M13" s="2"/>
      <c r="N13" s="42" t="s">
        <v>4</v>
      </c>
      <c r="O13" s="6">
        <f>+SUM('[1]EXP TOTAL VINO PAIS'!Z166:Z177)/1000000</f>
        <v>75.303950999999998</v>
      </c>
      <c r="P13" s="6">
        <f t="shared" ref="P13:W13" si="10">+SUM(C7:C13)+SUM(B14:B18)</f>
        <v>70.171478000000008</v>
      </c>
      <c r="Q13" s="6">
        <f t="shared" si="10"/>
        <v>58.197503999999995</v>
      </c>
      <c r="R13" s="6">
        <f t="shared" si="10"/>
        <v>67.401724000000002</v>
      </c>
      <c r="S13" s="6">
        <f t="shared" si="10"/>
        <v>61.603163000000002</v>
      </c>
      <c r="T13" s="6">
        <f t="shared" si="10"/>
        <v>66.703478999999987</v>
      </c>
      <c r="U13" s="6">
        <f t="shared" si="10"/>
        <v>70.040798999999993</v>
      </c>
      <c r="V13" s="6">
        <f t="shared" si="10"/>
        <v>47.029335000000003</v>
      </c>
      <c r="W13" s="67">
        <f t="shared" si="10"/>
        <v>44.751052999999999</v>
      </c>
      <c r="X13" s="67"/>
      <c r="Y13" s="78"/>
      <c r="Z13" s="7"/>
    </row>
    <row r="14" spans="1:28" x14ac:dyDescent="0.25">
      <c r="A14" s="42" t="s">
        <v>5</v>
      </c>
      <c r="B14" s="158">
        <f>+'[1]EXP TOTAL VINO PAIS'!Z178/1000000</f>
        <v>6.4369160000000001</v>
      </c>
      <c r="C14" s="158">
        <f>+'[1]EXP TOTAL VINO PAIS'!Z190/1000000</f>
        <v>5.3744750000000003</v>
      </c>
      <c r="D14" s="158">
        <f>+'[1]EXP TOTAL VINO PAIS'!Z202/1000000</f>
        <v>4.5689440000000001</v>
      </c>
      <c r="E14" s="158">
        <f>+'[1]EXP TOTAL VINO PAIS'!Z214/1000000</f>
        <v>4.2157879999999999</v>
      </c>
      <c r="F14" s="158">
        <f>+'[1]EXP TOTAL VINO PAIS'!Z226/1000000</f>
        <v>6.6935659999999997</v>
      </c>
      <c r="G14" s="158">
        <f>+'[1]EXP TOTAL VINO PAIS'!Z238/1000000</f>
        <v>3.6685989999999999</v>
      </c>
      <c r="H14" s="158">
        <f>+'[1]EXP TOTAL VINO PAIS'!Z250/1000000</f>
        <v>6.0162839999999997</v>
      </c>
      <c r="I14" s="158">
        <f>+'[1]EXP TOTAL VINO PAIS'!Z262/1000000</f>
        <v>3.023539</v>
      </c>
      <c r="J14" s="245">
        <f>+'[1]EXP TOTAL VINO PAIS'!Z274/1000000</f>
        <v>3.8834740000000001</v>
      </c>
      <c r="K14" s="233"/>
      <c r="L14" s="7"/>
      <c r="M14" s="2"/>
      <c r="N14" s="42" t="s">
        <v>5</v>
      </c>
      <c r="O14" s="6">
        <f>+SUM('[1]EXP TOTAL VINO PAIS'!Z167:Z178)/1000000</f>
        <v>77.612979999999993</v>
      </c>
      <c r="P14" s="6">
        <f t="shared" ref="P14:W14" si="11">+SUM(C7:C14)+SUM(B15:B18)</f>
        <v>69.109037000000001</v>
      </c>
      <c r="Q14" s="6">
        <f t="shared" si="11"/>
        <v>57.391973</v>
      </c>
      <c r="R14" s="6">
        <f t="shared" si="11"/>
        <v>67.048567999999989</v>
      </c>
      <c r="S14" s="6">
        <f t="shared" si="11"/>
        <v>64.080940999999996</v>
      </c>
      <c r="T14" s="6">
        <f t="shared" si="11"/>
        <v>63.678511999999998</v>
      </c>
      <c r="U14" s="6">
        <f t="shared" si="11"/>
        <v>72.388483999999991</v>
      </c>
      <c r="V14" s="6">
        <f t="shared" si="11"/>
        <v>44.036590000000004</v>
      </c>
      <c r="W14" s="67">
        <f t="shared" si="11"/>
        <v>45.610988000000006</v>
      </c>
      <c r="X14" s="67"/>
      <c r="Y14" s="78"/>
      <c r="Z14" s="7"/>
    </row>
    <row r="15" spans="1:28" x14ac:dyDescent="0.25">
      <c r="A15" s="42" t="s">
        <v>6</v>
      </c>
      <c r="B15" s="158">
        <f>+'[1]EXP TOTAL VINO PAIS'!Z179/1000000</f>
        <v>6.4053740000000001</v>
      </c>
      <c r="C15" s="158">
        <f>+'[1]EXP TOTAL VINO PAIS'!Z191/1000000</f>
        <v>4.8769470000000004</v>
      </c>
      <c r="D15" s="158">
        <f>+'[1]EXP TOTAL VINO PAIS'!Z203/1000000</f>
        <v>4.8922489999999996</v>
      </c>
      <c r="E15" s="158">
        <f>+'[1]EXP TOTAL VINO PAIS'!Z215/1000000</f>
        <v>4.665978</v>
      </c>
      <c r="F15" s="158">
        <f>+'[1]EXP TOTAL VINO PAIS'!Z227/1000000</f>
        <v>3.9890400000000001</v>
      </c>
      <c r="G15" s="158">
        <f>+'[1]EXP TOTAL VINO PAIS'!Z239/1000000</f>
        <v>6.2535559999999997</v>
      </c>
      <c r="H15" s="158">
        <f>+'[1]EXP TOTAL VINO PAIS'!Z251/1000000</f>
        <v>5.2208589999999999</v>
      </c>
      <c r="I15" s="158">
        <f>+'[1]EXP TOTAL VINO PAIS'!Z263/1000000</f>
        <v>4.1673910000000003</v>
      </c>
      <c r="J15" s="245">
        <f>+'[1]EXP TOTAL VINO PAIS'!Z275/1000000</f>
        <v>3.9948649999999999</v>
      </c>
      <c r="K15" s="233"/>
      <c r="L15" s="7"/>
      <c r="M15" s="2"/>
      <c r="N15" s="42" t="s">
        <v>6</v>
      </c>
      <c r="O15" s="6">
        <f>+SUM('[1]EXP TOTAL VINO PAIS'!Z168:Z179)/1000000</f>
        <v>77.114992000000001</v>
      </c>
      <c r="P15" s="6">
        <f t="shared" ref="P15:W15" si="12">+SUM(C7:C15)+SUM(B16:B18)</f>
        <v>67.580609999999993</v>
      </c>
      <c r="Q15" s="6">
        <f t="shared" si="12"/>
        <v>57.407274999999998</v>
      </c>
      <c r="R15" s="6">
        <f t="shared" si="12"/>
        <v>66.822296999999992</v>
      </c>
      <c r="S15" s="6">
        <f t="shared" si="12"/>
        <v>63.404003000000003</v>
      </c>
      <c r="T15" s="6">
        <f t="shared" si="12"/>
        <v>65.943027999999998</v>
      </c>
      <c r="U15" s="6">
        <f t="shared" si="12"/>
        <v>71.355786999999992</v>
      </c>
      <c r="V15" s="6">
        <f t="shared" si="12"/>
        <v>42.983122000000002</v>
      </c>
      <c r="W15" s="67">
        <f t="shared" si="12"/>
        <v>45.438462000000001</v>
      </c>
      <c r="X15" s="67"/>
      <c r="Y15" s="78"/>
      <c r="Z15" s="7"/>
    </row>
    <row r="16" spans="1:28" x14ac:dyDescent="0.25">
      <c r="A16" s="42" t="s">
        <v>7</v>
      </c>
      <c r="B16" s="158">
        <f>+'[1]EXP TOTAL VINO PAIS'!Z180/1000000</f>
        <v>7.0580369999999997</v>
      </c>
      <c r="C16" s="158">
        <f>+'[1]EXP TOTAL VINO PAIS'!Z192/1000000</f>
        <v>5.8840269999999997</v>
      </c>
      <c r="D16" s="158">
        <f>+'[1]EXP TOTAL VINO PAIS'!Z204/1000000</f>
        <v>5.3435709999999998</v>
      </c>
      <c r="E16" s="158">
        <f>+'[1]EXP TOTAL VINO PAIS'!Z216/1000000</f>
        <v>4.1540780000000002</v>
      </c>
      <c r="F16" s="158">
        <f>+'[1]EXP TOTAL VINO PAIS'!Z228/1000000</f>
        <v>6.2409590000000001</v>
      </c>
      <c r="G16" s="158">
        <f>+'[1]EXP TOTAL VINO PAIS'!Z240/1000000</f>
        <v>6.19991</v>
      </c>
      <c r="H16" s="158">
        <f>+'[1]EXP TOTAL VINO PAIS'!Z252/1000000</f>
        <v>5.3467399999999996</v>
      </c>
      <c r="I16" s="158">
        <f>+'[1]EXP TOTAL VINO PAIS'!Z264/1000000</f>
        <v>5.0305179999999998</v>
      </c>
      <c r="J16" s="245">
        <f>+'[1]EXP TOTAL VINO PAIS'!Z276/1000000</f>
        <v>3.5780150000000002</v>
      </c>
      <c r="K16" s="233"/>
      <c r="L16" s="7"/>
      <c r="M16" s="2"/>
      <c r="N16" s="42" t="s">
        <v>7</v>
      </c>
      <c r="O16" s="6">
        <f>+SUM('[1]EXP TOTAL VINO PAIS'!Z169:Z180)/1000000</f>
        <v>76.546565000000001</v>
      </c>
      <c r="P16" s="6">
        <f t="shared" ref="P16:W16" si="13">+SUM(C7:C16)+SUM(B17:B18)</f>
        <v>66.406599999999997</v>
      </c>
      <c r="Q16" s="6">
        <f t="shared" si="13"/>
        <v>56.866819</v>
      </c>
      <c r="R16" s="6">
        <f t="shared" si="13"/>
        <v>65.632803999999993</v>
      </c>
      <c r="S16" s="6">
        <f t="shared" si="13"/>
        <v>65.490884000000008</v>
      </c>
      <c r="T16" s="6">
        <f t="shared" si="13"/>
        <v>65.901978999999997</v>
      </c>
      <c r="U16" s="6">
        <f t="shared" si="13"/>
        <v>70.502616999999987</v>
      </c>
      <c r="V16" s="6">
        <f t="shared" si="13"/>
        <v>42.666900000000005</v>
      </c>
      <c r="W16" s="67">
        <f t="shared" si="13"/>
        <v>43.985959000000001</v>
      </c>
      <c r="X16" s="67"/>
      <c r="Y16" s="78"/>
      <c r="Z16" s="7"/>
    </row>
    <row r="17" spans="1:26" x14ac:dyDescent="0.25">
      <c r="A17" s="42" t="s">
        <v>8</v>
      </c>
      <c r="B17" s="158">
        <f>+'[1]EXP TOTAL VINO PAIS'!Z181/1000000</f>
        <v>6.056025</v>
      </c>
      <c r="C17" s="158">
        <f>+'[1]EXP TOTAL VINO PAIS'!Z193/1000000</f>
        <v>4.7027060000000001</v>
      </c>
      <c r="D17" s="158">
        <f>+'[1]EXP TOTAL VINO PAIS'!Z205/1000000</f>
        <v>7.1124179999999999</v>
      </c>
      <c r="E17" s="158">
        <f>+'[1]EXP TOTAL VINO PAIS'!Z217/1000000</f>
        <v>6.4514480000000001</v>
      </c>
      <c r="F17" s="158">
        <f>+'[1]EXP TOTAL VINO PAIS'!Z229/1000000</f>
        <v>6.5102739999999999</v>
      </c>
      <c r="G17" s="158">
        <f>+'[1]EXP TOTAL VINO PAIS'!Z241/1000000</f>
        <v>5.966539</v>
      </c>
      <c r="H17" s="158">
        <f>+'[1]EXP TOTAL VINO PAIS'!Z253/1000000</f>
        <v>4.0124409999999999</v>
      </c>
      <c r="I17" s="158">
        <f>+'[1]EXP TOTAL VINO PAIS'!Z265/1000000</f>
        <v>4.2323370000000002</v>
      </c>
      <c r="J17" s="245">
        <f>+'[1]EXP TOTAL VINO PAIS'!Z277/1000000</f>
        <v>4.6765660000000002</v>
      </c>
      <c r="K17" s="233"/>
      <c r="L17" s="7"/>
      <c r="M17" s="2"/>
      <c r="N17" s="42" t="s">
        <v>8</v>
      </c>
      <c r="O17" s="6">
        <f>+SUM('[1]EXP TOTAL VINO PAIS'!Z170:Z181)/1000000</f>
        <v>75.800385000000006</v>
      </c>
      <c r="P17" s="6">
        <f t="shared" ref="P17:W17" si="14">+SUM(C7:C17)+SUM(B18)</f>
        <v>65.053280999999998</v>
      </c>
      <c r="Q17" s="6">
        <f t="shared" si="14"/>
        <v>59.276530999999999</v>
      </c>
      <c r="R17" s="6">
        <f t="shared" si="14"/>
        <v>64.971833999999987</v>
      </c>
      <c r="S17" s="6">
        <f t="shared" si="14"/>
        <v>65.549710000000005</v>
      </c>
      <c r="T17" s="6">
        <f t="shared" si="14"/>
        <v>65.358243999999999</v>
      </c>
      <c r="U17" s="6">
        <f t="shared" si="14"/>
        <v>68.548518999999999</v>
      </c>
      <c r="V17" s="6">
        <f t="shared" si="14"/>
        <v>42.886796000000004</v>
      </c>
      <c r="W17" s="67">
        <f t="shared" si="14"/>
        <v>44.430188000000001</v>
      </c>
      <c r="X17" s="67"/>
      <c r="Y17" s="78"/>
      <c r="Z17" s="7"/>
    </row>
    <row r="18" spans="1:26" x14ac:dyDescent="0.25">
      <c r="A18" s="42" t="s">
        <v>9</v>
      </c>
      <c r="B18" s="158">
        <f>+'[1]EXP TOTAL VINO PAIS'!Z182/1000000</f>
        <v>7.7530020000000004</v>
      </c>
      <c r="C18" s="158">
        <f>+'[1]EXP TOTAL VINO PAIS'!Z194/1000000</f>
        <v>5.1404129999999997</v>
      </c>
      <c r="D18" s="158">
        <f>+'[1]EXP TOTAL VINO PAIS'!Z206/1000000</f>
        <v>7.1279260000000004</v>
      </c>
      <c r="E18" s="158">
        <f>+'[1]EXP TOTAL VINO PAIS'!Z218/1000000</f>
        <v>8.5436770000000006</v>
      </c>
      <c r="F18" s="158">
        <f>+'[1]EXP TOTAL VINO PAIS'!Z230/1000000</f>
        <v>3.9285389999999998</v>
      </c>
      <c r="G18" s="158">
        <f>+'[1]EXP TOTAL VINO PAIS'!Z242/1000000</f>
        <v>5.9803280000000001</v>
      </c>
      <c r="H18" s="158">
        <f>+'[1]EXP TOTAL VINO PAIS'!Z254/1000000</f>
        <v>3.725133</v>
      </c>
      <c r="I18" s="158">
        <f>+'[1]EXP TOTAL VINO PAIS'!Z266/1000000</f>
        <v>3.36286</v>
      </c>
      <c r="J18" s="245">
        <f>+'[1]EXP TOTAL VINO PAIS'!Z278/1000000</f>
        <v>4.6760330000000003</v>
      </c>
      <c r="K18" s="233"/>
      <c r="L18" s="7"/>
      <c r="M18" s="2"/>
      <c r="N18" s="42" t="s">
        <v>9</v>
      </c>
      <c r="O18" s="6">
        <f>+SUM('[1]EXP TOTAL VINO PAIS'!Z171:Z182)/1000000</f>
        <v>75.881845999999996</v>
      </c>
      <c r="P18" s="6">
        <f t="shared" ref="P18:V18" si="15">+SUM(C7:C18)</f>
        <v>62.440691999999999</v>
      </c>
      <c r="Q18" s="6">
        <f t="shared" si="15"/>
        <v>61.264043999999998</v>
      </c>
      <c r="R18" s="6">
        <f t="shared" si="15"/>
        <v>66.387584999999987</v>
      </c>
      <c r="S18" s="6">
        <f t="shared" si="15"/>
        <v>60.93457200000001</v>
      </c>
      <c r="T18" s="6">
        <f t="shared" si="15"/>
        <v>67.410032999999999</v>
      </c>
      <c r="U18" s="6">
        <f t="shared" si="15"/>
        <v>66.293323999999998</v>
      </c>
      <c r="V18" s="6">
        <f t="shared" si="15"/>
        <v>42.524523000000002</v>
      </c>
      <c r="W18" s="67">
        <f t="shared" ref="W18" si="16">+SUM(J7:J18)</f>
        <v>45.743361000000007</v>
      </c>
      <c r="X18" s="67"/>
      <c r="Y18" s="78"/>
      <c r="Z18" s="7"/>
    </row>
    <row r="19" spans="1:26" ht="25.5" x14ac:dyDescent="0.25">
      <c r="A19" s="53" t="s">
        <v>13</v>
      </c>
      <c r="B19" s="159">
        <f>SUM(B7:B18)</f>
        <v>75.881845999999996</v>
      </c>
      <c r="C19" s="159">
        <f t="shared" ref="C19:F19" si="17">SUM(C7:C18)</f>
        <v>62.440691999999999</v>
      </c>
      <c r="D19" s="159">
        <f t="shared" si="17"/>
        <v>61.264043999999998</v>
      </c>
      <c r="E19" s="159">
        <f t="shared" si="17"/>
        <v>66.387584999999987</v>
      </c>
      <c r="F19" s="159">
        <f t="shared" si="17"/>
        <v>60.93457200000001</v>
      </c>
      <c r="G19" s="159">
        <f t="shared" ref="G19" si="18">SUM(G7:G18)</f>
        <v>67.410032999999999</v>
      </c>
      <c r="H19" s="159">
        <f t="shared" ref="H19:I19" si="19">SUM(H7:H18)</f>
        <v>66.293323999999998</v>
      </c>
      <c r="I19" s="159">
        <f t="shared" si="19"/>
        <v>42.524523000000002</v>
      </c>
      <c r="J19" s="216">
        <f t="shared" ref="J19" si="20">SUM(J7:J18)</f>
        <v>45.743361000000007</v>
      </c>
      <c r="K19" s="216"/>
      <c r="L19" s="56"/>
      <c r="M19" s="3"/>
      <c r="N19" s="43" t="s">
        <v>14</v>
      </c>
      <c r="O19" s="46">
        <f t="shared" ref="O19" si="21">+AVERAGE(O7:O18)</f>
        <v>80.591327833333324</v>
      </c>
      <c r="P19" s="46">
        <f>+AVERAGE(P7:P18)</f>
        <v>69.101660333333328</v>
      </c>
      <c r="Q19" s="46">
        <f t="shared" ref="Q19:U19" si="22">+AVERAGE(Q7:Q18)</f>
        <v>58.782005083333331</v>
      </c>
      <c r="R19" s="46">
        <f t="shared" si="22"/>
        <v>66.414060499999977</v>
      </c>
      <c r="S19" s="46">
        <f t="shared" si="22"/>
        <v>62.112787916666669</v>
      </c>
      <c r="T19" s="46">
        <f t="shared" si="22"/>
        <v>64.277063166666665</v>
      </c>
      <c r="U19" s="46">
        <f t="shared" si="22"/>
        <v>70.791366249999996</v>
      </c>
      <c r="V19" s="46">
        <f t="shared" ref="V19:W19" si="23">+AVERAGE(V7:V18)</f>
        <v>50.325656083333342</v>
      </c>
      <c r="W19" s="68">
        <f t="shared" si="23"/>
        <v>43.829329250000001</v>
      </c>
      <c r="X19" s="47">
        <f t="shared" ref="X19" si="24">+AVERAGE(X7:X18)</f>
        <v>45.060659999999999</v>
      </c>
      <c r="Y19" s="79">
        <f>+X19/W19-1</f>
        <v>2.8093762123909238E-2</v>
      </c>
      <c r="Z19" s="75">
        <f>+POWER(X19/S19,0.2)-1</f>
        <v>-6.2171762164917932E-2</v>
      </c>
    </row>
    <row r="20" spans="1:26" ht="25.5" x14ac:dyDescent="0.25">
      <c r="A20" s="57" t="s">
        <v>15</v>
      </c>
      <c r="B20" s="58">
        <f t="shared" ref="B20:G20" si="25">+B19/B$181</f>
        <v>0.2926885306263054</v>
      </c>
      <c r="C20" s="58">
        <f t="shared" si="25"/>
        <v>0.27820795941922954</v>
      </c>
      <c r="D20" s="58">
        <f t="shared" si="25"/>
        <v>0.22332650281005187</v>
      </c>
      <c r="E20" s="58">
        <f t="shared" si="25"/>
        <v>0.21776368685292916</v>
      </c>
      <c r="F20" s="58">
        <f t="shared" si="25"/>
        <v>0.15589792272151062</v>
      </c>
      <c r="G20" s="58">
        <f t="shared" si="25"/>
        <v>0.23332077280647825</v>
      </c>
      <c r="H20" s="58">
        <f t="shared" ref="H20" si="26">+H19/H$181</f>
        <v>0.26862340366471232</v>
      </c>
      <c r="I20" s="58">
        <f t="shared" ref="I20:J20" si="27">+I19/I$360</f>
        <v>6.5201960450600047E-2</v>
      </c>
      <c r="J20" s="189">
        <f t="shared" si="27"/>
        <v>6.7149667872844862E-2</v>
      </c>
      <c r="K20" s="234"/>
      <c r="L20" s="59"/>
      <c r="M20" s="3"/>
      <c r="N20" s="44" t="s">
        <v>15</v>
      </c>
      <c r="O20" s="48">
        <f t="shared" ref="O20:T20" si="28">+O19/O$181</f>
        <v>0.31124935999061154</v>
      </c>
      <c r="P20" s="48">
        <f t="shared" si="28"/>
        <v>0.28725889596388066</v>
      </c>
      <c r="Q20" s="48">
        <f t="shared" si="28"/>
        <v>0.24944453380973411</v>
      </c>
      <c r="R20" s="48">
        <f t="shared" si="28"/>
        <v>0.22416411908750783</v>
      </c>
      <c r="S20" s="48">
        <f t="shared" si="28"/>
        <v>0.16674580879506717</v>
      </c>
      <c r="T20" s="48">
        <f t="shared" si="28"/>
        <v>0.19820254389597095</v>
      </c>
      <c r="U20" s="48">
        <f t="shared" ref="U20:V20" si="29">+U19/U$181</f>
        <v>0.26158645748371201</v>
      </c>
      <c r="V20" s="48">
        <f t="shared" si="29"/>
        <v>0.2398247377628914</v>
      </c>
      <c r="W20" s="69">
        <f t="shared" ref="W20:X20" si="30">+W19/W$181</f>
        <v>0.23504312110487605</v>
      </c>
      <c r="X20" s="72">
        <f t="shared" si="30"/>
        <v>0.23205096856377525</v>
      </c>
      <c r="Y20" s="72"/>
      <c r="Z20" s="76"/>
    </row>
    <row r="21" spans="1:26" ht="26.25" thickBot="1" x14ac:dyDescent="0.3">
      <c r="A21" s="60" t="s">
        <v>12</v>
      </c>
      <c r="B21" s="61"/>
      <c r="C21" s="62">
        <f>+C19/B19-1</f>
        <v>-0.17713267017779188</v>
      </c>
      <c r="D21" s="62">
        <f t="shared" ref="D21:J21" si="31">+D19/C19-1</f>
        <v>-1.8844249836308724E-2</v>
      </c>
      <c r="E21" s="62">
        <f t="shared" si="31"/>
        <v>8.3630473365421176E-2</v>
      </c>
      <c r="F21" s="62">
        <f t="shared" si="31"/>
        <v>-8.213904753426382E-2</v>
      </c>
      <c r="G21" s="62">
        <f t="shared" si="31"/>
        <v>0.10626908153223735</v>
      </c>
      <c r="H21" s="62">
        <f t="shared" si="31"/>
        <v>-1.6565916827247396E-2</v>
      </c>
      <c r="I21" s="62">
        <f t="shared" si="31"/>
        <v>-0.35853988857158525</v>
      </c>
      <c r="J21" s="190">
        <f t="shared" si="31"/>
        <v>7.5693688557071148E-2</v>
      </c>
      <c r="K21" s="235"/>
      <c r="L21" s="63"/>
      <c r="M21" s="2"/>
      <c r="N21" s="45" t="s">
        <v>12</v>
      </c>
      <c r="O21" s="49"/>
      <c r="P21" s="50">
        <f>+P19/O19-1</f>
        <v>-0.14256704547369126</v>
      </c>
      <c r="Q21" s="50">
        <f t="shared" ref="Q21:X21" si="32">+Q19/P19-1</f>
        <v>-0.14934019240955909</v>
      </c>
      <c r="R21" s="50">
        <f t="shared" si="32"/>
        <v>0.12983659549971005</v>
      </c>
      <c r="S21" s="50">
        <f t="shared" si="32"/>
        <v>-6.4764487383410452E-2</v>
      </c>
      <c r="T21" s="50">
        <f t="shared" si="32"/>
        <v>3.4844278007673424E-2</v>
      </c>
      <c r="U21" s="50">
        <f t="shared" si="32"/>
        <v>0.10134724211717838</v>
      </c>
      <c r="V21" s="50">
        <f t="shared" si="32"/>
        <v>-0.28909895727103097</v>
      </c>
      <c r="W21" s="70">
        <f t="shared" si="32"/>
        <v>-0.1290857852419488</v>
      </c>
      <c r="X21" s="73">
        <f t="shared" si="32"/>
        <v>2.8093762123909238E-2</v>
      </c>
      <c r="Y21" s="51"/>
      <c r="Z21" s="52"/>
    </row>
    <row r="22" spans="1:26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ht="15.75" thickBot="1" x14ac:dyDescent="0.3">
      <c r="A23" s="323" t="s">
        <v>104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5"/>
      <c r="M23" s="2"/>
      <c r="N23" s="323" t="s">
        <v>105</v>
      </c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5"/>
    </row>
    <row r="24" spans="1:26" ht="38.25" x14ac:dyDescent="0.25">
      <c r="A24" s="38"/>
      <c r="B24" s="39">
        <v>2016</v>
      </c>
      <c r="C24" s="39">
        <f>+B24+1</f>
        <v>2017</v>
      </c>
      <c r="D24" s="39">
        <f t="shared" ref="D24:H24" si="33">+C24+1</f>
        <v>2018</v>
      </c>
      <c r="E24" s="39">
        <f t="shared" si="33"/>
        <v>2019</v>
      </c>
      <c r="F24" s="39">
        <f t="shared" si="33"/>
        <v>2020</v>
      </c>
      <c r="G24" s="39">
        <f t="shared" si="33"/>
        <v>2021</v>
      </c>
      <c r="H24" s="39">
        <f t="shared" si="33"/>
        <v>2022</v>
      </c>
      <c r="I24" s="39">
        <v>2023</v>
      </c>
      <c r="J24" s="244">
        <v>2024</v>
      </c>
      <c r="K24" s="232">
        <v>2025</v>
      </c>
      <c r="L24" s="41" t="s">
        <v>16</v>
      </c>
      <c r="M24" s="2"/>
      <c r="N24" s="65"/>
      <c r="O24" s="64">
        <v>2016</v>
      </c>
      <c r="P24" s="64">
        <f>+O24+1</f>
        <v>2017</v>
      </c>
      <c r="Q24" s="64">
        <f t="shared" ref="Q24" si="34">+P24+1</f>
        <v>2018</v>
      </c>
      <c r="R24" s="64">
        <f t="shared" ref="R24" si="35">+Q24+1</f>
        <v>2019</v>
      </c>
      <c r="S24" s="64">
        <f t="shared" ref="S24" si="36">+R24+1</f>
        <v>2020</v>
      </c>
      <c r="T24" s="64">
        <f t="shared" ref="T24" si="37">+S24+1</f>
        <v>2021</v>
      </c>
      <c r="U24" s="64">
        <f t="shared" ref="U24" si="38">+T24+1</f>
        <v>2022</v>
      </c>
      <c r="V24" s="64">
        <f t="shared" ref="V24" si="39">+U24+1</f>
        <v>2023</v>
      </c>
      <c r="W24" s="66">
        <v>2024</v>
      </c>
      <c r="X24" s="71">
        <v>2025</v>
      </c>
      <c r="Y24" s="77" t="s">
        <v>16</v>
      </c>
      <c r="Z24" s="74" t="s">
        <v>21</v>
      </c>
    </row>
    <row r="25" spans="1:26" x14ac:dyDescent="0.25">
      <c r="A25" s="42" t="s">
        <v>10</v>
      </c>
      <c r="B25" s="158">
        <f>+'[1]EXP TOTAL VINO PAIS'!AA171/1000000</f>
        <v>2.409602</v>
      </c>
      <c r="C25" s="158">
        <f>+'[1]EXP TOTAL VINO PAIS'!AA183/1000000</f>
        <v>2.9927410000000001</v>
      </c>
      <c r="D25" s="158">
        <f>+'[1]EXP TOTAL VINO PAIS'!AA195/1000000</f>
        <v>2.2213150000000002</v>
      </c>
      <c r="E25" s="158">
        <f>+'[1]EXP TOTAL VINO PAIS'!AA207/1000000</f>
        <v>3.231382</v>
      </c>
      <c r="F25" s="158">
        <f>+'[1]EXP TOTAL VINO PAIS'!AA219/1000000</f>
        <v>3.9112439999999999</v>
      </c>
      <c r="G25" s="158">
        <f>+'[1]EXP TOTAL VINO PAIS'!AA231/1000000</f>
        <v>4.4134900000000004</v>
      </c>
      <c r="H25" s="158">
        <f>+'[1]EXP TOTAL VINO PAIS'!AA243/1000000</f>
        <v>2.8808220000000002</v>
      </c>
      <c r="I25" s="158">
        <f>+'[1]EXP TOTAL VINO PAIS'!AA255/1000000</f>
        <v>3.1265640000000001</v>
      </c>
      <c r="J25" s="245">
        <f>+'[1]EXP TOTAL VINO PAIS'!AA267/1000000</f>
        <v>3.5042749999999998</v>
      </c>
      <c r="K25" s="233">
        <f>+'[1]EXP TOTAL VINO PAIS'!AA279/1000000</f>
        <v>2.6096680000000001</v>
      </c>
      <c r="L25" s="7">
        <f>+K25/J25-1</f>
        <v>-0.25529018127858105</v>
      </c>
      <c r="M25" s="2"/>
      <c r="N25" s="42" t="s">
        <v>10</v>
      </c>
      <c r="O25" s="6">
        <f>+SUM('[1]EXP TOTAL VINO PAIS'!AA160:AA171)/1000000</f>
        <v>29.868644</v>
      </c>
      <c r="P25" s="6">
        <f t="shared" ref="P25:X25" si="40">+SUM(C25)+SUM(B26:B36)</f>
        <v>31.922093000000004</v>
      </c>
      <c r="Q25" s="6">
        <f t="shared" si="40"/>
        <v>33.168529999999997</v>
      </c>
      <c r="R25" s="6">
        <f t="shared" si="40"/>
        <v>36.383245000000002</v>
      </c>
      <c r="S25" s="6">
        <f t="shared" si="40"/>
        <v>42.990412000000006</v>
      </c>
      <c r="T25" s="6">
        <f t="shared" si="40"/>
        <v>56.877958</v>
      </c>
      <c r="U25" s="6">
        <f t="shared" si="40"/>
        <v>58.509549</v>
      </c>
      <c r="V25" s="6">
        <f t="shared" si="40"/>
        <v>51.601760999999996</v>
      </c>
      <c r="W25" s="67">
        <f t="shared" si="40"/>
        <v>48.441680000000005</v>
      </c>
      <c r="X25" s="37">
        <f t="shared" si="40"/>
        <v>50.983899999999998</v>
      </c>
      <c r="Y25" s="78">
        <f>+X25/W25-1</f>
        <v>5.2480013079645227E-2</v>
      </c>
      <c r="Z25" s="7">
        <f>+POWER(X25/S25,0.2)-1</f>
        <v>3.4694854321435598E-2</v>
      </c>
    </row>
    <row r="26" spans="1:26" x14ac:dyDescent="0.25">
      <c r="A26" s="42" t="s">
        <v>11</v>
      </c>
      <c r="B26" s="158">
        <f>+'[1]EXP TOTAL VINO PAIS'!AA172/1000000</f>
        <v>2.5944440000000002</v>
      </c>
      <c r="C26" s="158">
        <f>+'[1]EXP TOTAL VINO PAIS'!AA184/1000000</f>
        <v>2.3841909999999999</v>
      </c>
      <c r="D26" s="158">
        <f>+'[1]EXP TOTAL VINO PAIS'!AA196/1000000</f>
        <v>2.2643810000000002</v>
      </c>
      <c r="E26" s="158">
        <f>+'[1]EXP TOTAL VINO PAIS'!AA208/1000000</f>
        <v>3.1306440000000002</v>
      </c>
      <c r="F26" s="158">
        <f>+'[1]EXP TOTAL VINO PAIS'!AA220/1000000</f>
        <v>3.316465</v>
      </c>
      <c r="G26" s="158">
        <f>+'[1]EXP TOTAL VINO PAIS'!AA232/1000000</f>
        <v>4.5945799999999997</v>
      </c>
      <c r="H26" s="158">
        <f>+'[1]EXP TOTAL VINO PAIS'!AA244/1000000</f>
        <v>5.0823369999999999</v>
      </c>
      <c r="I26" s="158">
        <f>+'[1]EXP TOTAL VINO PAIS'!AA256/1000000</f>
        <v>3.5607829999999998</v>
      </c>
      <c r="J26" s="245">
        <f>+'[1]EXP TOTAL VINO PAIS'!AA268/1000000</f>
        <v>4.2161429999999998</v>
      </c>
      <c r="K26" s="233">
        <f>+'[1]EXP TOTAL VINO PAIS'!AA280/1000000</f>
        <v>3.8504390000000002</v>
      </c>
      <c r="L26" s="7">
        <f>+K26/J26-1</f>
        <v>-8.6738993435469203E-2</v>
      </c>
      <c r="M26" s="2"/>
      <c r="N26" s="42" t="s">
        <v>11</v>
      </c>
      <c r="O26" s="6">
        <f>+SUM('[1]EXP TOTAL VINO PAIS'!AA161:AA172)/1000000</f>
        <v>30.553293</v>
      </c>
      <c r="P26" s="6">
        <f t="shared" ref="P26:V26" si="41">+SUM(C25:C26)+SUM(B27:B36)</f>
        <v>31.711840000000002</v>
      </c>
      <c r="Q26" s="6">
        <f t="shared" si="41"/>
        <v>33.048720000000003</v>
      </c>
      <c r="R26" s="6">
        <f t="shared" si="41"/>
        <v>37.249508000000006</v>
      </c>
      <c r="S26" s="6">
        <f t="shared" si="41"/>
        <v>43.176232999999996</v>
      </c>
      <c r="T26" s="6">
        <f t="shared" si="41"/>
        <v>58.156072999999992</v>
      </c>
      <c r="U26" s="6">
        <f t="shared" si="41"/>
        <v>58.997306000000002</v>
      </c>
      <c r="V26" s="6">
        <f t="shared" si="41"/>
        <v>50.080207000000001</v>
      </c>
      <c r="W26" s="67">
        <f t="shared" ref="W26" si="42">+SUM(J25:J26)+SUM(I27:I36)</f>
        <v>49.097040000000007</v>
      </c>
      <c r="X26" s="67">
        <f t="shared" ref="X26" si="43">+SUM(K25:K26)+SUM(J27:J36)</f>
        <v>50.618195999999998</v>
      </c>
      <c r="Y26" s="78">
        <f>+X26/W26-1</f>
        <v>3.0982641723411142E-2</v>
      </c>
      <c r="Z26" s="7">
        <f>+POWER(X26/S26,0.2)-1</f>
        <v>3.231534466075936E-2</v>
      </c>
    </row>
    <row r="27" spans="1:26" x14ac:dyDescent="0.25">
      <c r="A27" s="42" t="s">
        <v>0</v>
      </c>
      <c r="B27" s="158">
        <f>+'[1]EXP TOTAL VINO PAIS'!AA173/1000000</f>
        <v>2.6040230000000002</v>
      </c>
      <c r="C27" s="158">
        <f>+'[1]EXP TOTAL VINO PAIS'!AA185/1000000</f>
        <v>2.5808680000000002</v>
      </c>
      <c r="D27" s="158">
        <f>+'[1]EXP TOTAL VINO PAIS'!AA197/1000000</f>
        <v>3.1448390000000002</v>
      </c>
      <c r="E27" s="158">
        <f>+'[1]EXP TOTAL VINO PAIS'!AA209/1000000</f>
        <v>3.5318290000000001</v>
      </c>
      <c r="F27" s="158">
        <f>+'[1]EXP TOTAL VINO PAIS'!AA221/1000000</f>
        <v>4.1228220000000002</v>
      </c>
      <c r="G27" s="158">
        <f>+'[1]EXP TOTAL VINO PAIS'!AA233/1000000</f>
        <v>5.0279780000000001</v>
      </c>
      <c r="H27" s="158">
        <f>+'[1]EXP TOTAL VINO PAIS'!AA245/1000000</f>
        <v>5.9946120000000001</v>
      </c>
      <c r="I27" s="158">
        <f>+'[1]EXP TOTAL VINO PAIS'!AA257/1000000</f>
        <v>4.9958999999999998</v>
      </c>
      <c r="J27" s="245">
        <f>+'[1]EXP TOTAL VINO PAIS'!AA269/1000000</f>
        <v>4.2830089999999998</v>
      </c>
      <c r="K27" s="233">
        <f>+'[1]EXP TOTAL VINO PAIS'!AA281/1000000</f>
        <v>3.9494050000000001</v>
      </c>
      <c r="L27" s="7">
        <f>+K27/J27-1</f>
        <v>-7.7890100160891484E-2</v>
      </c>
      <c r="M27" s="2"/>
      <c r="N27" s="42" t="s">
        <v>0</v>
      </c>
      <c r="O27" s="6">
        <f>+SUM('[1]EXP TOTAL VINO PAIS'!AA162:AA173)/1000000</f>
        <v>31.171669000000001</v>
      </c>
      <c r="P27" s="6">
        <f t="shared" ref="P27:W27" si="44">+SUM(C25:C27)+SUM(B28:B36)</f>
        <v>31.688685000000007</v>
      </c>
      <c r="Q27" s="6">
        <f t="shared" si="44"/>
        <v>33.612690999999998</v>
      </c>
      <c r="R27" s="6">
        <f t="shared" si="44"/>
        <v>37.636498000000003</v>
      </c>
      <c r="S27" s="6">
        <f t="shared" si="44"/>
        <v>43.767225999999994</v>
      </c>
      <c r="T27" s="6">
        <f t="shared" si="44"/>
        <v>59.061229000000004</v>
      </c>
      <c r="U27" s="6">
        <f t="shared" si="44"/>
        <v>59.963940000000001</v>
      </c>
      <c r="V27" s="6">
        <f t="shared" si="44"/>
        <v>49.081495000000004</v>
      </c>
      <c r="W27" s="67">
        <f t="shared" si="44"/>
        <v>48.384148999999994</v>
      </c>
      <c r="X27" s="67">
        <f t="shared" ref="X27" si="45">+SUM(K25:K27)+SUM(J28:J36)</f>
        <v>50.284591999999996</v>
      </c>
      <c r="Y27" s="78">
        <f>+X27/W27-1</f>
        <v>3.9278214855034577E-2</v>
      </c>
      <c r="Z27" s="7">
        <f>+POWER(X27/S27,0.2)-1</f>
        <v>2.8151661848019094E-2</v>
      </c>
    </row>
    <row r="28" spans="1:26" x14ac:dyDescent="0.25">
      <c r="A28" s="42" t="s">
        <v>1</v>
      </c>
      <c r="B28" s="158">
        <f>+'[1]EXP TOTAL VINO PAIS'!AA174/1000000</f>
        <v>2.0695429999999999</v>
      </c>
      <c r="C28" s="158">
        <f>+'[1]EXP TOTAL VINO PAIS'!AA186/1000000</f>
        <v>2.9866259999999998</v>
      </c>
      <c r="D28" s="158">
        <f>+'[1]EXP TOTAL VINO PAIS'!AA198/1000000</f>
        <v>3.1776490000000002</v>
      </c>
      <c r="E28" s="158">
        <f>+'[1]EXP TOTAL VINO PAIS'!AA210/1000000</f>
        <v>3.1977600000000002</v>
      </c>
      <c r="F28" s="158">
        <f>+'[1]EXP TOTAL VINO PAIS'!AA222/1000000</f>
        <v>3.3680569999999999</v>
      </c>
      <c r="G28" s="158">
        <f>+'[1]EXP TOTAL VINO PAIS'!AA234/1000000</f>
        <v>4.9651649999999998</v>
      </c>
      <c r="H28" s="158">
        <f>+'[1]EXP TOTAL VINO PAIS'!AA246/1000000</f>
        <v>3.3324699999999998</v>
      </c>
      <c r="I28" s="158">
        <f>+'[1]EXP TOTAL VINO PAIS'!AA258/1000000</f>
        <v>4.4776119999999997</v>
      </c>
      <c r="J28" s="245">
        <f>+'[1]EXP TOTAL VINO PAIS'!AA270/1000000</f>
        <v>3.9892880000000002</v>
      </c>
      <c r="K28" s="233">
        <f>+'[1]EXP TOTAL VINO PAIS'!AA282/1000000</f>
        <v>3.286565</v>
      </c>
      <c r="L28" s="7">
        <f>+K28/J28-1</f>
        <v>-0.17615248635846803</v>
      </c>
      <c r="M28" s="2"/>
      <c r="N28" s="42" t="s">
        <v>1</v>
      </c>
      <c r="O28" s="6">
        <f>+SUM('[1]EXP TOTAL VINO PAIS'!AA163:AA174)/1000000</f>
        <v>30.121302</v>
      </c>
      <c r="P28" s="6">
        <f t="shared" ref="P28:V28" si="46">+SUM(C25:C28)+SUM(B29:B36)</f>
        <v>32.605767999999998</v>
      </c>
      <c r="Q28" s="6">
        <f t="shared" si="46"/>
        <v>33.803713999999999</v>
      </c>
      <c r="R28" s="6">
        <f t="shared" si="46"/>
        <v>37.656609000000003</v>
      </c>
      <c r="S28" s="6">
        <f t="shared" si="46"/>
        <v>43.937522999999999</v>
      </c>
      <c r="T28" s="6">
        <f t="shared" si="46"/>
        <v>60.658337000000003</v>
      </c>
      <c r="U28" s="6">
        <f t="shared" si="46"/>
        <v>58.331244999999996</v>
      </c>
      <c r="V28" s="6">
        <f t="shared" si="46"/>
        <v>50.226636999999997</v>
      </c>
      <c r="W28" s="67">
        <f t="shared" ref="W28" si="47">+SUM(J25:J28)+SUM(I29:I36)</f>
        <v>47.895824999999995</v>
      </c>
      <c r="X28" s="37">
        <f t="shared" ref="X28" si="48">+SUM(K25:K28)+SUM(J29:J36)</f>
        <v>49.581868999999998</v>
      </c>
      <c r="Y28" s="78">
        <f>+X28/W28-1</f>
        <v>3.5202316694618041E-2</v>
      </c>
      <c r="Z28" s="7">
        <f>+POWER(X28/S28,0.2)-1</f>
        <v>2.4465799896911333E-2</v>
      </c>
    </row>
    <row r="29" spans="1:26" x14ac:dyDescent="0.25">
      <c r="A29" s="42" t="s">
        <v>2</v>
      </c>
      <c r="B29" s="158">
        <f>+'[1]EXP TOTAL VINO PAIS'!AA175/1000000</f>
        <v>2.4315020000000001</v>
      </c>
      <c r="C29" s="158">
        <f>+'[1]EXP TOTAL VINO PAIS'!AA187/1000000</f>
        <v>2.7404929999999998</v>
      </c>
      <c r="D29" s="158">
        <f>+'[1]EXP TOTAL VINO PAIS'!AA199/1000000</f>
        <v>2.6075300000000001</v>
      </c>
      <c r="E29" s="158">
        <f>+'[1]EXP TOTAL VINO PAIS'!AA211/1000000</f>
        <v>3.7793350000000001</v>
      </c>
      <c r="F29" s="158">
        <f>+'[1]EXP TOTAL VINO PAIS'!AA223/1000000</f>
        <v>5.2838820000000002</v>
      </c>
      <c r="G29" s="158">
        <f>+'[1]EXP TOTAL VINO PAIS'!AA235/1000000</f>
        <v>6.4280369999999998</v>
      </c>
      <c r="H29" s="158">
        <f>+'[1]EXP TOTAL VINO PAIS'!AA247/1000000</f>
        <v>4.1618589999999998</v>
      </c>
      <c r="I29" s="158">
        <f>+'[1]EXP TOTAL VINO PAIS'!AA259/1000000</f>
        <v>4.4797900000000004</v>
      </c>
      <c r="J29" s="245">
        <f>+'[1]EXP TOTAL VINO PAIS'!AA271/1000000</f>
        <v>3.8097409999999998</v>
      </c>
      <c r="K29" s="233"/>
      <c r="L29" s="7"/>
      <c r="M29" s="2"/>
      <c r="N29" s="42" t="s">
        <v>2</v>
      </c>
      <c r="O29" s="6">
        <f>+SUM('[1]EXP TOTAL VINO PAIS'!AA164:AA175)/1000000</f>
        <v>30.292736000000001</v>
      </c>
      <c r="P29" s="6">
        <f t="shared" ref="P29:V29" si="49">+SUM(C25:C29)+SUM(B30:B36)</f>
        <v>32.914759000000004</v>
      </c>
      <c r="Q29" s="6">
        <f t="shared" si="49"/>
        <v>33.670751000000003</v>
      </c>
      <c r="R29" s="6">
        <f t="shared" si="49"/>
        <v>38.828414000000002</v>
      </c>
      <c r="S29" s="6">
        <f t="shared" si="49"/>
        <v>45.442070000000001</v>
      </c>
      <c r="T29" s="6">
        <f t="shared" si="49"/>
        <v>61.802492000000001</v>
      </c>
      <c r="U29" s="6">
        <f t="shared" si="49"/>
        <v>56.065066999999999</v>
      </c>
      <c r="V29" s="6">
        <f t="shared" si="49"/>
        <v>50.544567999999998</v>
      </c>
      <c r="W29" s="67">
        <f t="shared" ref="W29" si="50">+SUM(J25:J29)+SUM(I30:I36)</f>
        <v>47.225775999999996</v>
      </c>
      <c r="X29" s="37"/>
      <c r="Y29" s="78"/>
      <c r="Z29" s="7"/>
    </row>
    <row r="30" spans="1:26" x14ac:dyDescent="0.25">
      <c r="A30" s="42" t="s">
        <v>3</v>
      </c>
      <c r="B30" s="158">
        <f>+'[1]EXP TOTAL VINO PAIS'!AA176/1000000</f>
        <v>2.138595</v>
      </c>
      <c r="C30" s="158">
        <f>+'[1]EXP TOTAL VINO PAIS'!AA188/1000000</f>
        <v>3.4802050000000002</v>
      </c>
      <c r="D30" s="158">
        <f>+'[1]EXP TOTAL VINO PAIS'!AA200/1000000</f>
        <v>2.4039959999999998</v>
      </c>
      <c r="E30" s="158">
        <f>+'[1]EXP TOTAL VINO PAIS'!AA212/1000000</f>
        <v>2.5898219999999998</v>
      </c>
      <c r="F30" s="158">
        <f>+'[1]EXP TOTAL VINO PAIS'!AA224/1000000</f>
        <v>4.7876190000000003</v>
      </c>
      <c r="G30" s="158">
        <f>+'[1]EXP TOTAL VINO PAIS'!AA236/1000000</f>
        <v>3.876458</v>
      </c>
      <c r="H30" s="158">
        <f>+'[1]EXP TOTAL VINO PAIS'!AA248/1000000</f>
        <v>4.4719600000000002</v>
      </c>
      <c r="I30" s="158">
        <f>+'[1]EXP TOTAL VINO PAIS'!AA260/1000000</f>
        <v>2.9576989999999999</v>
      </c>
      <c r="J30" s="245">
        <f>+'[1]EXP TOTAL VINO PAIS'!AA272/1000000</f>
        <v>1.6651899999999999</v>
      </c>
      <c r="K30" s="233"/>
      <c r="L30" s="7"/>
      <c r="M30" s="2"/>
      <c r="N30" s="42" t="s">
        <v>3</v>
      </c>
      <c r="O30" s="6">
        <f>+SUM('[1]EXP TOTAL VINO PAIS'!AA165:AA176)/1000000</f>
        <v>29.739629000000001</v>
      </c>
      <c r="P30" s="6">
        <f t="shared" ref="P30:V30" si="51">+SUM(C25:C30)+SUM(B31:B36)</f>
        <v>34.256369000000007</v>
      </c>
      <c r="Q30" s="6">
        <f t="shared" si="51"/>
        <v>32.594542000000004</v>
      </c>
      <c r="R30" s="6">
        <f t="shared" si="51"/>
        <v>39.014240000000001</v>
      </c>
      <c r="S30" s="6">
        <f t="shared" si="51"/>
        <v>47.639866999999995</v>
      </c>
      <c r="T30" s="6">
        <f t="shared" si="51"/>
        <v>60.891330999999994</v>
      </c>
      <c r="U30" s="6">
        <f t="shared" si="51"/>
        <v>56.660569000000002</v>
      </c>
      <c r="V30" s="6">
        <f t="shared" si="51"/>
        <v>49.030306999999993</v>
      </c>
      <c r="W30" s="67">
        <f t="shared" ref="W30" si="52">+SUM(J25:J30)+SUM(I31:I36)</f>
        <v>45.933267000000001</v>
      </c>
      <c r="X30" s="67"/>
      <c r="Y30" s="78"/>
      <c r="Z30" s="7"/>
    </row>
    <row r="31" spans="1:26" x14ac:dyDescent="0.25">
      <c r="A31" s="42" t="s">
        <v>4</v>
      </c>
      <c r="B31" s="158">
        <f>+'[1]EXP TOTAL VINO PAIS'!AA177/1000000</f>
        <v>2.408334</v>
      </c>
      <c r="C31" s="158">
        <f>+'[1]EXP TOTAL VINO PAIS'!AA189/1000000</f>
        <v>2.811763</v>
      </c>
      <c r="D31" s="158">
        <f>+'[1]EXP TOTAL VINO PAIS'!AA201/1000000</f>
        <v>3.0294949999999998</v>
      </c>
      <c r="E31" s="158">
        <f>+'[1]EXP TOTAL VINO PAIS'!AA213/1000000</f>
        <v>3.115917</v>
      </c>
      <c r="F31" s="158">
        <f>+'[1]EXP TOTAL VINO PAIS'!AA225/1000000</f>
        <v>5.1133959999999998</v>
      </c>
      <c r="G31" s="158">
        <f>+'[1]EXP TOTAL VINO PAIS'!AA237/1000000</f>
        <v>5.1938190000000004</v>
      </c>
      <c r="H31" s="158">
        <f>+'[1]EXP TOTAL VINO PAIS'!AA249/1000000</f>
        <v>3.0804459999999998</v>
      </c>
      <c r="I31" s="158">
        <f>+'[1]EXP TOTAL VINO PAIS'!AA261/1000000</f>
        <v>3.3029850000000001</v>
      </c>
      <c r="J31" s="245">
        <f>+'[1]EXP TOTAL VINO PAIS'!AA273/1000000</f>
        <v>5.9931640000000002</v>
      </c>
      <c r="K31" s="233"/>
      <c r="L31" s="7"/>
      <c r="M31" s="2"/>
      <c r="N31" s="42" t="s">
        <v>4</v>
      </c>
      <c r="O31" s="6">
        <f>+SUM('[1]EXP TOTAL VINO PAIS'!AA166:AA177)/1000000</f>
        <v>29.729562999999999</v>
      </c>
      <c r="P31" s="6">
        <f t="shared" ref="P31:V31" si="53">+SUM(C25:C31)+SUM(B32:B36)</f>
        <v>34.659798000000002</v>
      </c>
      <c r="Q31" s="6">
        <f t="shared" si="53"/>
        <v>32.812274000000002</v>
      </c>
      <c r="R31" s="6">
        <f t="shared" si="53"/>
        <v>39.100662</v>
      </c>
      <c r="S31" s="6">
        <f t="shared" si="53"/>
        <v>49.637346000000008</v>
      </c>
      <c r="T31" s="6">
        <f t="shared" si="53"/>
        <v>60.971754000000004</v>
      </c>
      <c r="U31" s="6">
        <f t="shared" si="53"/>
        <v>54.547196</v>
      </c>
      <c r="V31" s="6">
        <f t="shared" si="53"/>
        <v>49.252846000000005</v>
      </c>
      <c r="W31" s="67">
        <f t="shared" ref="W31" si="54">+SUM(J25:J31)+SUM(I32:I36)</f>
        <v>48.623446000000001</v>
      </c>
      <c r="X31" s="67"/>
      <c r="Y31" s="78"/>
      <c r="Z31" s="7"/>
    </row>
    <row r="32" spans="1:26" x14ac:dyDescent="0.25">
      <c r="A32" s="42" t="s">
        <v>5</v>
      </c>
      <c r="B32" s="158">
        <f>+'[1]EXP TOTAL VINO PAIS'!AA178/1000000</f>
        <v>3.1483780000000001</v>
      </c>
      <c r="C32" s="158">
        <f>+'[1]EXP TOTAL VINO PAIS'!AA190/1000000</f>
        <v>2.7962570000000002</v>
      </c>
      <c r="D32" s="158">
        <f>+'[1]EXP TOTAL VINO PAIS'!AA202/1000000</f>
        <v>2.6425920000000001</v>
      </c>
      <c r="E32" s="158">
        <f>+'[1]EXP TOTAL VINO PAIS'!AA214/1000000</f>
        <v>3.4297529999999998</v>
      </c>
      <c r="F32" s="158">
        <f>+'[1]EXP TOTAL VINO PAIS'!AA226/1000000</f>
        <v>6.8591540000000002</v>
      </c>
      <c r="G32" s="158">
        <f>+'[1]EXP TOTAL VINO PAIS'!AA238/1000000</f>
        <v>4.2594700000000003</v>
      </c>
      <c r="H32" s="158">
        <f>+'[1]EXP TOTAL VINO PAIS'!AA250/1000000</f>
        <v>4.0481629999999997</v>
      </c>
      <c r="I32" s="158">
        <f>+'[1]EXP TOTAL VINO PAIS'!AA262/1000000</f>
        <v>3.3955649999999999</v>
      </c>
      <c r="J32" s="245">
        <f>+'[1]EXP TOTAL VINO PAIS'!AA274/1000000</f>
        <v>6.0082230000000001</v>
      </c>
      <c r="K32" s="233"/>
      <c r="L32" s="7"/>
      <c r="M32" s="2"/>
      <c r="N32" s="42" t="s">
        <v>5</v>
      </c>
      <c r="O32" s="6">
        <f>+SUM('[1]EXP TOTAL VINO PAIS'!AA167:AA178)/1000000</f>
        <v>30.633376999999999</v>
      </c>
      <c r="P32" s="6">
        <f t="shared" ref="P32:V32" si="55">+SUM(C25:C32)+SUM(B33:B36)</f>
        <v>34.307676999999998</v>
      </c>
      <c r="Q32" s="6">
        <f t="shared" si="55"/>
        <v>32.658608999999998</v>
      </c>
      <c r="R32" s="6">
        <f t="shared" si="55"/>
        <v>39.887822999999997</v>
      </c>
      <c r="S32" s="6">
        <f t="shared" si="55"/>
        <v>53.066747000000007</v>
      </c>
      <c r="T32" s="6">
        <f t="shared" si="55"/>
        <v>58.372070000000001</v>
      </c>
      <c r="U32" s="6">
        <f t="shared" si="55"/>
        <v>54.335889000000002</v>
      </c>
      <c r="V32" s="6">
        <f t="shared" si="55"/>
        <v>48.600248000000008</v>
      </c>
      <c r="W32" s="67">
        <f t="shared" ref="W32" si="56">+SUM(J25:J32)+SUM(I33:I36)</f>
        <v>51.236103999999997</v>
      </c>
      <c r="X32" s="67"/>
      <c r="Y32" s="78"/>
      <c r="Z32" s="7"/>
    </row>
    <row r="33" spans="1:26" x14ac:dyDescent="0.25">
      <c r="A33" s="42" t="s">
        <v>6</v>
      </c>
      <c r="B33" s="158">
        <f>+'[1]EXP TOTAL VINO PAIS'!AA179/1000000</f>
        <v>3.0057550000000002</v>
      </c>
      <c r="C33" s="158">
        <f>+'[1]EXP TOTAL VINO PAIS'!AA191/1000000</f>
        <v>3.1190519999999999</v>
      </c>
      <c r="D33" s="158">
        <f>+'[1]EXP TOTAL VINO PAIS'!AA203/1000000</f>
        <v>3.1971250000000002</v>
      </c>
      <c r="E33" s="158">
        <f>+'[1]EXP TOTAL VINO PAIS'!AA215/1000000</f>
        <v>3.998577</v>
      </c>
      <c r="F33" s="158">
        <f>+'[1]EXP TOTAL VINO PAIS'!AA227/1000000</f>
        <v>4.8124180000000001</v>
      </c>
      <c r="G33" s="158">
        <f>+'[1]EXP TOTAL VINO PAIS'!AA239/1000000</f>
        <v>4.8528409999999997</v>
      </c>
      <c r="H33" s="158">
        <f>+'[1]EXP TOTAL VINO PAIS'!AA251/1000000</f>
        <v>6.0592940000000004</v>
      </c>
      <c r="I33" s="158">
        <f>+'[1]EXP TOTAL VINO PAIS'!AA263/1000000</f>
        <v>4.1754059999999997</v>
      </c>
      <c r="J33" s="245">
        <f>+'[1]EXP TOTAL VINO PAIS'!AA275/1000000</f>
        <v>4.2256619999999998</v>
      </c>
      <c r="K33" s="233"/>
      <c r="L33" s="7"/>
      <c r="M33" s="2"/>
      <c r="N33" s="42" t="s">
        <v>6</v>
      </c>
      <c r="O33" s="6">
        <f>+SUM('[1]EXP TOTAL VINO PAIS'!AA168:AA179)/1000000</f>
        <v>31.141642000000001</v>
      </c>
      <c r="P33" s="6">
        <f t="shared" ref="P33:V33" si="57">+SUM(C25:C33)+SUM(B34:B36)</f>
        <v>34.420974000000001</v>
      </c>
      <c r="Q33" s="6">
        <f t="shared" si="57"/>
        <v>32.736682000000002</v>
      </c>
      <c r="R33" s="6">
        <f t="shared" si="57"/>
        <v>40.689275000000002</v>
      </c>
      <c r="S33" s="6">
        <f t="shared" si="57"/>
        <v>53.880588000000003</v>
      </c>
      <c r="T33" s="6">
        <f t="shared" si="57"/>
        <v>58.412492999999998</v>
      </c>
      <c r="U33" s="6">
        <f t="shared" si="57"/>
        <v>55.542342000000005</v>
      </c>
      <c r="V33" s="6">
        <f t="shared" si="57"/>
        <v>46.716360000000002</v>
      </c>
      <c r="W33" s="67">
        <f t="shared" ref="W33" si="58">+SUM(J25:J33)+SUM(I34:I36)</f>
        <v>51.286359999999995</v>
      </c>
      <c r="X33" s="67"/>
      <c r="Y33" s="78"/>
      <c r="Z33" s="7"/>
    </row>
    <row r="34" spans="1:26" x14ac:dyDescent="0.25">
      <c r="A34" s="42" t="s">
        <v>7</v>
      </c>
      <c r="B34" s="158">
        <f>+'[1]EXP TOTAL VINO PAIS'!AA180/1000000</f>
        <v>3.361186</v>
      </c>
      <c r="C34" s="158">
        <f>+'[1]EXP TOTAL VINO PAIS'!AA192/1000000</f>
        <v>2.6834120000000001</v>
      </c>
      <c r="D34" s="158">
        <f>+'[1]EXP TOTAL VINO PAIS'!AA204/1000000</f>
        <v>3.07775</v>
      </c>
      <c r="E34" s="158">
        <f>+'[1]EXP TOTAL VINO PAIS'!AA216/1000000</f>
        <v>4.197946</v>
      </c>
      <c r="F34" s="158">
        <f>+'[1]EXP TOTAL VINO PAIS'!AA228/1000000</f>
        <v>5.0880520000000002</v>
      </c>
      <c r="G34" s="158">
        <f>+'[1]EXP TOTAL VINO PAIS'!AA240/1000000</f>
        <v>4.6410349999999996</v>
      </c>
      <c r="H34" s="158">
        <f>+'[1]EXP TOTAL VINO PAIS'!AA252/1000000</f>
        <v>4.1653520000000004</v>
      </c>
      <c r="I34" s="158">
        <f>+'[1]EXP TOTAL VINO PAIS'!AA264/1000000</f>
        <v>4.5342209999999996</v>
      </c>
      <c r="J34" s="245">
        <f>+'[1]EXP TOTAL VINO PAIS'!AA276/1000000</f>
        <v>4.6114329999999999</v>
      </c>
      <c r="K34" s="233"/>
      <c r="L34" s="7"/>
      <c r="M34" s="2"/>
      <c r="N34" s="42" t="s">
        <v>7</v>
      </c>
      <c r="O34" s="6">
        <f>+SUM('[1]EXP TOTAL VINO PAIS'!AA169:AA180)/1000000</f>
        <v>31.484123</v>
      </c>
      <c r="P34" s="6">
        <f t="shared" ref="P34:V34" si="59">+SUM(C25:C34)+SUM(B35:B36)</f>
        <v>33.743200000000002</v>
      </c>
      <c r="Q34" s="6">
        <f t="shared" si="59"/>
        <v>33.131019999999999</v>
      </c>
      <c r="R34" s="6">
        <f t="shared" si="59"/>
        <v>41.809471000000002</v>
      </c>
      <c r="S34" s="6">
        <f t="shared" si="59"/>
        <v>54.770694000000006</v>
      </c>
      <c r="T34" s="6">
        <f t="shared" si="59"/>
        <v>57.965476000000002</v>
      </c>
      <c r="U34" s="6">
        <f t="shared" si="59"/>
        <v>55.066659000000001</v>
      </c>
      <c r="V34" s="6">
        <f t="shared" si="59"/>
        <v>47.085229000000005</v>
      </c>
      <c r="W34" s="67">
        <f t="shared" ref="W34" si="60">+SUM(J25:J34)+SUM(I35:I36)</f>
        <v>51.363571999999991</v>
      </c>
      <c r="X34" s="67"/>
      <c r="Y34" s="78"/>
      <c r="Z34" s="7"/>
    </row>
    <row r="35" spans="1:26" x14ac:dyDescent="0.25">
      <c r="A35" s="42" t="s">
        <v>8</v>
      </c>
      <c r="B35" s="158">
        <f>+'[1]EXP TOTAL VINO PAIS'!AA181/1000000</f>
        <v>2.862304</v>
      </c>
      <c r="C35" s="158">
        <f>+'[1]EXP TOTAL VINO PAIS'!AA193/1000000</f>
        <v>2.7042999999999999</v>
      </c>
      <c r="D35" s="158">
        <f>+'[1]EXP TOTAL VINO PAIS'!AA205/1000000</f>
        <v>3.3135940000000002</v>
      </c>
      <c r="E35" s="158">
        <f>+'[1]EXP TOTAL VINO PAIS'!AA217/1000000</f>
        <v>3.4806119999999998</v>
      </c>
      <c r="F35" s="158">
        <f>+'[1]EXP TOTAL VINO PAIS'!AA229/1000000</f>
        <v>4.9198139999999997</v>
      </c>
      <c r="G35" s="158">
        <f>+'[1]EXP TOTAL VINO PAIS'!AA241/1000000</f>
        <v>5.9706890000000001</v>
      </c>
      <c r="H35" s="158">
        <f>+'[1]EXP TOTAL VINO PAIS'!AA253/1000000</f>
        <v>3.7881019999999999</v>
      </c>
      <c r="I35" s="158">
        <f>+'[1]EXP TOTAL VINO PAIS'!AA265/1000000</f>
        <v>3.7606120000000001</v>
      </c>
      <c r="J35" s="245">
        <f>+'[1]EXP TOTAL VINO PAIS'!AA277/1000000</f>
        <v>4.252173</v>
      </c>
      <c r="K35" s="233"/>
      <c r="L35" s="7"/>
      <c r="M35" s="2"/>
      <c r="N35" s="42" t="s">
        <v>8</v>
      </c>
      <c r="O35" s="6">
        <f>+SUM('[1]EXP TOTAL VINO PAIS'!AA170:AA181)/1000000</f>
        <v>31.863043000000001</v>
      </c>
      <c r="P35" s="6">
        <f t="shared" ref="P35:V35" si="61">+SUM(C25:C35)+SUM(B36)</f>
        <v>33.585196000000003</v>
      </c>
      <c r="Q35" s="6">
        <f t="shared" si="61"/>
        <v>33.740314000000005</v>
      </c>
      <c r="R35" s="6">
        <f t="shared" si="61"/>
        <v>41.976489000000001</v>
      </c>
      <c r="S35" s="6">
        <f t="shared" si="61"/>
        <v>56.209896000000008</v>
      </c>
      <c r="T35" s="6">
        <f t="shared" si="61"/>
        <v>59.016351</v>
      </c>
      <c r="U35" s="6">
        <f t="shared" si="61"/>
        <v>52.884072000000003</v>
      </c>
      <c r="V35" s="6">
        <f t="shared" si="61"/>
        <v>47.057739000000005</v>
      </c>
      <c r="W35" s="67">
        <f t="shared" ref="W35" si="62">+SUM(J25:J35)+SUM(I36)</f>
        <v>51.855132999999995</v>
      </c>
      <c r="X35" s="67"/>
      <c r="Y35" s="78"/>
      <c r="Z35" s="7"/>
    </row>
    <row r="36" spans="1:26" x14ac:dyDescent="0.25">
      <c r="A36" s="42" t="s">
        <v>9</v>
      </c>
      <c r="B36" s="158">
        <f>+'[1]EXP TOTAL VINO PAIS'!AA182/1000000</f>
        <v>2.305288</v>
      </c>
      <c r="C36" s="158">
        <f>+'[1]EXP TOTAL VINO PAIS'!AA194/1000000</f>
        <v>2.6600480000000002</v>
      </c>
      <c r="D36" s="158">
        <f>+'[1]EXP TOTAL VINO PAIS'!AA206/1000000</f>
        <v>4.2929120000000003</v>
      </c>
      <c r="E36" s="158">
        <f>+'[1]EXP TOTAL VINO PAIS'!AA218/1000000</f>
        <v>4.6269729999999996</v>
      </c>
      <c r="F36" s="158">
        <f>+'[1]EXP TOTAL VINO PAIS'!AA230/1000000</f>
        <v>4.792789</v>
      </c>
      <c r="G36" s="158">
        <f>+'[1]EXP TOTAL VINO PAIS'!AA242/1000000</f>
        <v>5.8186549999999997</v>
      </c>
      <c r="H36" s="158">
        <f>+'[1]EXP TOTAL VINO PAIS'!AA254/1000000</f>
        <v>4.2906019999999998</v>
      </c>
      <c r="I36" s="158">
        <f>+'[1]EXP TOTAL VINO PAIS'!AA266/1000000</f>
        <v>5.2968320000000002</v>
      </c>
      <c r="J36" s="245">
        <f>+'[1]EXP TOTAL VINO PAIS'!AA278/1000000</f>
        <v>5.3202059999999998</v>
      </c>
      <c r="K36" s="233"/>
      <c r="L36" s="7"/>
      <c r="M36" s="2"/>
      <c r="N36" s="42" t="s">
        <v>9</v>
      </c>
      <c r="O36" s="6">
        <f>+SUM('[1]EXP TOTAL VINO PAIS'!AA171:AA182)/1000000</f>
        <v>31.338954000000001</v>
      </c>
      <c r="P36" s="6">
        <f t="shared" ref="P36:V36" si="63">+SUM(C25:C36)</f>
        <v>33.939956000000002</v>
      </c>
      <c r="Q36" s="6">
        <f t="shared" si="63"/>
        <v>35.373178000000003</v>
      </c>
      <c r="R36" s="6">
        <f t="shared" si="63"/>
        <v>42.310549999999999</v>
      </c>
      <c r="S36" s="6">
        <f t="shared" si="63"/>
        <v>56.375712000000007</v>
      </c>
      <c r="T36" s="6">
        <f t="shared" si="63"/>
        <v>60.042217000000001</v>
      </c>
      <c r="U36" s="6">
        <f t="shared" si="63"/>
        <v>51.356019000000003</v>
      </c>
      <c r="V36" s="6">
        <f t="shared" si="63"/>
        <v>48.063969000000007</v>
      </c>
      <c r="W36" s="67">
        <f t="shared" ref="W36" si="64">+SUM(J25:J36)</f>
        <v>51.878506999999992</v>
      </c>
      <c r="X36" s="67"/>
      <c r="Y36" s="78"/>
      <c r="Z36" s="7"/>
    </row>
    <row r="37" spans="1:26" ht="25.5" x14ac:dyDescent="0.25">
      <c r="A37" s="53" t="s">
        <v>13</v>
      </c>
      <c r="B37" s="159">
        <f t="shared" ref="B37:G37" si="65">SUM(B25:B36)</f>
        <v>31.338954000000005</v>
      </c>
      <c r="C37" s="159">
        <f t="shared" si="65"/>
        <v>33.939956000000002</v>
      </c>
      <c r="D37" s="159">
        <f t="shared" si="65"/>
        <v>35.373178000000003</v>
      </c>
      <c r="E37" s="159">
        <f t="shared" si="65"/>
        <v>42.310549999999999</v>
      </c>
      <c r="F37" s="159">
        <f t="shared" si="65"/>
        <v>56.375712000000007</v>
      </c>
      <c r="G37" s="159">
        <f t="shared" si="65"/>
        <v>60.042217000000001</v>
      </c>
      <c r="H37" s="159">
        <f t="shared" ref="H37:I37" si="66">SUM(H25:H36)</f>
        <v>51.356019000000003</v>
      </c>
      <c r="I37" s="159">
        <f t="shared" si="66"/>
        <v>48.063969000000007</v>
      </c>
      <c r="J37" s="216">
        <f t="shared" ref="J37" si="67">SUM(J25:J36)</f>
        <v>51.878506999999992</v>
      </c>
      <c r="K37" s="216"/>
      <c r="L37" s="56"/>
      <c r="M37" s="3"/>
      <c r="N37" s="43" t="s">
        <v>14</v>
      </c>
      <c r="O37" s="46">
        <f t="shared" ref="O37" si="68">+AVERAGE(O25:O36)</f>
        <v>30.661497916666665</v>
      </c>
      <c r="P37" s="46">
        <f>+AVERAGE(P25:P36)</f>
        <v>33.31302625</v>
      </c>
      <c r="Q37" s="46">
        <f t="shared" ref="Q37:X37" si="69">+AVERAGE(Q25:Q36)</f>
        <v>33.362585416666668</v>
      </c>
      <c r="R37" s="46">
        <f t="shared" si="69"/>
        <v>39.378565333333334</v>
      </c>
      <c r="S37" s="46">
        <f t="shared" si="69"/>
        <v>49.241192833333336</v>
      </c>
      <c r="T37" s="46">
        <f t="shared" si="69"/>
        <v>59.352315083333337</v>
      </c>
      <c r="U37" s="46">
        <f t="shared" si="69"/>
        <v>56.021654416666671</v>
      </c>
      <c r="V37" s="46">
        <f t="shared" si="69"/>
        <v>48.945113833333345</v>
      </c>
      <c r="W37" s="68">
        <f t="shared" si="69"/>
        <v>49.435071583333333</v>
      </c>
      <c r="X37" s="47">
        <f t="shared" si="69"/>
        <v>50.367139249999994</v>
      </c>
      <c r="Y37" s="79">
        <f>+X37/W37-1</f>
        <v>1.8854380843678298E-2</v>
      </c>
      <c r="Z37" s="75">
        <f>+POWER(X37/S37,0.2)-1</f>
        <v>4.5319257580886951E-3</v>
      </c>
    </row>
    <row r="38" spans="1:26" ht="25.5" x14ac:dyDescent="0.25">
      <c r="A38" s="57" t="s">
        <v>15</v>
      </c>
      <c r="B38" s="58">
        <f t="shared" ref="B38:G38" si="70">+B37/B$181</f>
        <v>0.120879405037476</v>
      </c>
      <c r="C38" s="58">
        <f t="shared" si="70"/>
        <v>0.15122135260029529</v>
      </c>
      <c r="D38" s="58">
        <f t="shared" si="70"/>
        <v>0.1289462402452157</v>
      </c>
      <c r="E38" s="58">
        <f t="shared" si="70"/>
        <v>0.13878651197773204</v>
      </c>
      <c r="F38" s="58">
        <f t="shared" si="70"/>
        <v>0.14423431730588243</v>
      </c>
      <c r="G38" s="58">
        <f t="shared" si="70"/>
        <v>0.20781916056107355</v>
      </c>
      <c r="H38" s="58">
        <f t="shared" ref="H38" si="71">+H37/H$181</f>
        <v>0.20809680055339566</v>
      </c>
      <c r="I38" s="58">
        <f t="shared" ref="I38:J38" si="72">+I37/I$360</f>
        <v>7.3695476980114916E-2</v>
      </c>
      <c r="J38" s="189">
        <f t="shared" si="72"/>
        <v>7.6155849474835405E-2</v>
      </c>
      <c r="K38" s="234"/>
      <c r="L38" s="59"/>
      <c r="M38" s="3"/>
      <c r="N38" s="44" t="s">
        <v>15</v>
      </c>
      <c r="O38" s="48">
        <f t="shared" ref="O38:X38" si="73">+O37/O$181</f>
        <v>0.11841685525584231</v>
      </c>
      <c r="P38" s="48">
        <f t="shared" si="73"/>
        <v>0.13848383809635684</v>
      </c>
      <c r="Q38" s="48">
        <f t="shared" si="73"/>
        <v>0.14157588796349937</v>
      </c>
      <c r="R38" s="48">
        <f t="shared" si="73"/>
        <v>0.1329125390379729</v>
      </c>
      <c r="S38" s="48">
        <f t="shared" si="73"/>
        <v>0.13219117673552125</v>
      </c>
      <c r="T38" s="48">
        <f t="shared" si="73"/>
        <v>0.18301675988414531</v>
      </c>
      <c r="U38" s="48">
        <f t="shared" si="73"/>
        <v>0.20700979367286307</v>
      </c>
      <c r="V38" s="48">
        <f t="shared" si="73"/>
        <v>0.2332458233712221</v>
      </c>
      <c r="W38" s="69">
        <f t="shared" si="73"/>
        <v>0.26510498143180306</v>
      </c>
      <c r="X38" s="72">
        <f t="shared" si="73"/>
        <v>0.25937799061862477</v>
      </c>
      <c r="Y38" s="72"/>
      <c r="Z38" s="76"/>
    </row>
    <row r="39" spans="1:26" ht="26.25" thickBot="1" x14ac:dyDescent="0.3">
      <c r="A39" s="60" t="s">
        <v>12</v>
      </c>
      <c r="B39" s="61"/>
      <c r="C39" s="62">
        <f>+C37/B37-1</f>
        <v>8.2995814091306297E-2</v>
      </c>
      <c r="D39" s="62">
        <f t="shared" ref="D39:J39" si="74">+D37/C37-1</f>
        <v>4.2228163171454947E-2</v>
      </c>
      <c r="E39" s="62">
        <f t="shared" si="74"/>
        <v>0.19611955702707839</v>
      </c>
      <c r="F39" s="62">
        <f t="shared" si="74"/>
        <v>0.33242682971504767</v>
      </c>
      <c r="G39" s="62">
        <f t="shared" si="74"/>
        <v>6.5036961307025187E-2</v>
      </c>
      <c r="H39" s="62">
        <f t="shared" si="74"/>
        <v>-0.14466817572708879</v>
      </c>
      <c r="I39" s="62">
        <f t="shared" si="74"/>
        <v>-6.4102515422778339E-2</v>
      </c>
      <c r="J39" s="190">
        <f t="shared" si="74"/>
        <v>7.9363774556362232E-2</v>
      </c>
      <c r="K39" s="235"/>
      <c r="L39" s="63"/>
      <c r="M39" s="2"/>
      <c r="N39" s="45" t="s">
        <v>12</v>
      </c>
      <c r="O39" s="49"/>
      <c r="P39" s="50">
        <f>+P37/O37-1</f>
        <v>8.6477455880981102E-2</v>
      </c>
      <c r="Q39" s="50">
        <f t="shared" ref="Q39" si="75">+Q37/P37-1</f>
        <v>1.4876813140525247E-3</v>
      </c>
      <c r="R39" s="50">
        <f t="shared" ref="R39" si="76">+R37/Q37-1</f>
        <v>0.18032115441692698</v>
      </c>
      <c r="S39" s="50">
        <f t="shared" ref="S39" si="77">+S37/R37-1</f>
        <v>0.25045675017650892</v>
      </c>
      <c r="T39" s="50">
        <f t="shared" ref="T39" si="78">+T37/S37-1</f>
        <v>0.20533869445898922</v>
      </c>
      <c r="U39" s="50">
        <f t="shared" ref="U39" si="79">+U37/T37-1</f>
        <v>-5.6116777618366975E-2</v>
      </c>
      <c r="V39" s="50">
        <f t="shared" ref="V39" si="80">+V37/U37-1</f>
        <v>-0.12631795074634611</v>
      </c>
      <c r="W39" s="70">
        <f t="shared" ref="W39" si="81">+W37/V37-1</f>
        <v>1.001035060758837E-2</v>
      </c>
      <c r="X39" s="73">
        <f t="shared" ref="X39" si="82">+X37/W37-1</f>
        <v>1.8854380843678298E-2</v>
      </c>
      <c r="Y39" s="51"/>
      <c r="Z39" s="52"/>
    </row>
    <row r="40" spans="1:26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5.75" thickBot="1" x14ac:dyDescent="0.3">
      <c r="A41" s="323" t="s">
        <v>106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5"/>
      <c r="M41" s="2"/>
      <c r="N41" s="323" t="s">
        <v>107</v>
      </c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5"/>
    </row>
    <row r="42" spans="1:26" ht="38.25" x14ac:dyDescent="0.25">
      <c r="A42" s="38"/>
      <c r="B42" s="39">
        <v>2016</v>
      </c>
      <c r="C42" s="39">
        <f>+B42+1</f>
        <v>2017</v>
      </c>
      <c r="D42" s="39">
        <f t="shared" ref="D42:H42" si="83">+C42+1</f>
        <v>2018</v>
      </c>
      <c r="E42" s="39">
        <f t="shared" si="83"/>
        <v>2019</v>
      </c>
      <c r="F42" s="39">
        <f t="shared" si="83"/>
        <v>2020</v>
      </c>
      <c r="G42" s="39">
        <f t="shared" si="83"/>
        <v>2021</v>
      </c>
      <c r="H42" s="39">
        <f t="shared" si="83"/>
        <v>2022</v>
      </c>
      <c r="I42" s="39">
        <v>2023</v>
      </c>
      <c r="J42" s="244">
        <v>2024</v>
      </c>
      <c r="K42" s="232">
        <v>2025</v>
      </c>
      <c r="L42" s="41" t="s">
        <v>16</v>
      </c>
      <c r="M42" s="2"/>
      <c r="N42" s="65"/>
      <c r="O42" s="64">
        <v>2016</v>
      </c>
      <c r="P42" s="64">
        <f>+O42+1</f>
        <v>2017</v>
      </c>
      <c r="Q42" s="64">
        <f t="shared" ref="Q42" si="84">+P42+1</f>
        <v>2018</v>
      </c>
      <c r="R42" s="64">
        <f t="shared" ref="R42" si="85">+Q42+1</f>
        <v>2019</v>
      </c>
      <c r="S42" s="64">
        <f t="shared" ref="S42" si="86">+R42+1</f>
        <v>2020</v>
      </c>
      <c r="T42" s="64">
        <f t="shared" ref="T42" si="87">+S42+1</f>
        <v>2021</v>
      </c>
      <c r="U42" s="64">
        <f t="shared" ref="U42" si="88">+T42+1</f>
        <v>2022</v>
      </c>
      <c r="V42" s="64">
        <f t="shared" ref="V42" si="89">+U42+1</f>
        <v>2023</v>
      </c>
      <c r="W42" s="66">
        <v>2024</v>
      </c>
      <c r="X42" s="71">
        <v>2025</v>
      </c>
      <c r="Y42" s="77" t="s">
        <v>16</v>
      </c>
      <c r="Z42" s="74" t="s">
        <v>21</v>
      </c>
    </row>
    <row r="43" spans="1:26" x14ac:dyDescent="0.25">
      <c r="A43" s="42" t="s">
        <v>10</v>
      </c>
      <c r="B43" s="158">
        <f>+'[1]EXP TOTAL VINO PAIS'!AB171/1000000</f>
        <v>1.495115</v>
      </c>
      <c r="C43" s="158">
        <f>+'[1]EXP TOTAL VINO PAIS'!AB183/1000000</f>
        <v>1.3775329999999999</v>
      </c>
      <c r="D43" s="158">
        <f>+'[1]EXP TOTAL VINO PAIS'!AB195/1000000</f>
        <v>0.90621099999999999</v>
      </c>
      <c r="E43" s="158">
        <f>+'[1]EXP TOTAL VINO PAIS'!AB207/1000000</f>
        <v>3.331458</v>
      </c>
      <c r="F43" s="158">
        <f>+'[1]EXP TOTAL VINO PAIS'!AB219/1000000</f>
        <v>3.305294</v>
      </c>
      <c r="G43" s="158">
        <f>+'[1]EXP TOTAL VINO PAIS'!AB231/1000000</f>
        <v>3.280729</v>
      </c>
      <c r="H43" s="158">
        <f>+'[1]EXP TOTAL VINO PAIS'!AB243/1000000</f>
        <v>0.48584899999999998</v>
      </c>
      <c r="I43" s="158">
        <f>+'[1]EXP TOTAL VINO PAIS'!AB255/1000000</f>
        <v>0.62945200000000001</v>
      </c>
      <c r="J43" s="245">
        <f>+'[1]EXP TOTAL VINO PAIS'!AB267/1000000</f>
        <v>0.77728299999999995</v>
      </c>
      <c r="K43" s="233">
        <f>+'[1]EXP TOTAL VINO PAIS'!AB279/1000000</f>
        <v>0.56373399999999996</v>
      </c>
      <c r="L43" s="7">
        <f>+K43/J43-1</f>
        <v>-0.27473777247154507</v>
      </c>
      <c r="M43" s="2"/>
      <c r="N43" s="42" t="s">
        <v>10</v>
      </c>
      <c r="O43" s="6">
        <f>+SUM('[1]EXP TOTAL VINO PAIS'!AB160:AB171)/1000000</f>
        <v>22.470279999999999</v>
      </c>
      <c r="P43" s="6">
        <f t="shared" ref="P43:X43" si="90">+SUM(C43)+SUM(B44:B54)</f>
        <v>20.383514000000002</v>
      </c>
      <c r="Q43" s="6">
        <f t="shared" si="90"/>
        <v>16.959506999999999</v>
      </c>
      <c r="R43" s="6">
        <f t="shared" si="90"/>
        <v>25.866350999999998</v>
      </c>
      <c r="S43" s="6">
        <f t="shared" si="90"/>
        <v>34.964895999999996</v>
      </c>
      <c r="T43" s="6">
        <f t="shared" si="90"/>
        <v>43.756643000000004</v>
      </c>
      <c r="U43" s="6">
        <f t="shared" si="90"/>
        <v>26.957346999999999</v>
      </c>
      <c r="V43" s="6">
        <f t="shared" si="90"/>
        <v>12.230397999999997</v>
      </c>
      <c r="W43" s="67">
        <f t="shared" si="90"/>
        <v>10.015373</v>
      </c>
      <c r="X43" s="37">
        <f t="shared" si="90"/>
        <v>14.146269999999999</v>
      </c>
      <c r="Y43" s="78">
        <f>+X43/W43-1</f>
        <v>0.41245563195699231</v>
      </c>
      <c r="Z43" s="7">
        <f>+POWER(X43/S43,0.2)-1</f>
        <v>-0.16554688460607536</v>
      </c>
    </row>
    <row r="44" spans="1:26" x14ac:dyDescent="0.25">
      <c r="A44" s="42" t="s">
        <v>11</v>
      </c>
      <c r="B44" s="158">
        <f>+'[1]EXP TOTAL VINO PAIS'!AB172/1000000</f>
        <v>1.572503</v>
      </c>
      <c r="C44" s="158">
        <f>+'[1]EXP TOTAL VINO PAIS'!AB184/1000000</f>
        <v>1.330327</v>
      </c>
      <c r="D44" s="158">
        <f>+'[1]EXP TOTAL VINO PAIS'!AB196/1000000</f>
        <v>1.018249</v>
      </c>
      <c r="E44" s="158">
        <f>+'[1]EXP TOTAL VINO PAIS'!AB208/1000000</f>
        <v>2.8836599999999999</v>
      </c>
      <c r="F44" s="158">
        <f>+'[1]EXP TOTAL VINO PAIS'!AB220/1000000</f>
        <v>3.492461</v>
      </c>
      <c r="G44" s="158">
        <f>+'[1]EXP TOTAL VINO PAIS'!AB232/1000000</f>
        <v>3.8085149999999999</v>
      </c>
      <c r="H44" s="158">
        <f>+'[1]EXP TOTAL VINO PAIS'!AB244/1000000</f>
        <v>1.27179</v>
      </c>
      <c r="I44" s="158">
        <f>+'[1]EXP TOTAL VINO PAIS'!AB256/1000000</f>
        <v>0.695357</v>
      </c>
      <c r="J44" s="245">
        <f>+'[1]EXP TOTAL VINO PAIS'!AB268/1000000</f>
        <v>0.70439099999999999</v>
      </c>
      <c r="K44" s="233">
        <f>+'[1]EXP TOTAL VINO PAIS'!AB280/1000000</f>
        <v>0.73034399999999999</v>
      </c>
      <c r="L44" s="7">
        <f>+K44/J44-1</f>
        <v>3.6844593414737004E-2</v>
      </c>
      <c r="M44" s="2"/>
      <c r="N44" s="42" t="s">
        <v>11</v>
      </c>
      <c r="O44" s="6">
        <f>+SUM('[1]EXP TOTAL VINO PAIS'!AB161:AB172)/1000000</f>
        <v>22.336226</v>
      </c>
      <c r="P44" s="6">
        <f t="shared" ref="P44:V44" si="91">+SUM(C43:C44)+SUM(B45:B54)</f>
        <v>20.141338000000001</v>
      </c>
      <c r="Q44" s="6">
        <f t="shared" si="91"/>
        <v>16.647429000000002</v>
      </c>
      <c r="R44" s="6">
        <f t="shared" si="91"/>
        <v>27.731762</v>
      </c>
      <c r="S44" s="6">
        <f t="shared" si="91"/>
        <v>35.573697000000003</v>
      </c>
      <c r="T44" s="6">
        <f t="shared" si="91"/>
        <v>44.072696999999998</v>
      </c>
      <c r="U44" s="6">
        <f t="shared" si="91"/>
        <v>24.420621999999998</v>
      </c>
      <c r="V44" s="6">
        <f t="shared" si="91"/>
        <v>11.653964999999999</v>
      </c>
      <c r="W44" s="67">
        <f t="shared" ref="W44" si="92">+SUM(J43:J44)+SUM(I45:I54)</f>
        <v>10.024407</v>
      </c>
      <c r="X44" s="67">
        <f t="shared" ref="X44" si="93">+SUM(K43:K44)+SUM(J45:J54)</f>
        <v>14.172222999999999</v>
      </c>
      <c r="Y44" s="78">
        <f>+X44/W44-1</f>
        <v>0.4137717073937639</v>
      </c>
      <c r="Z44" s="7">
        <f>+POWER(X44/S44,0.2)-1</f>
        <v>-0.16811786999620471</v>
      </c>
    </row>
    <row r="45" spans="1:26" x14ac:dyDescent="0.25">
      <c r="A45" s="42" t="s">
        <v>0</v>
      </c>
      <c r="B45" s="158">
        <f>+'[1]EXP TOTAL VINO PAIS'!AB173/1000000</f>
        <v>1.638307</v>
      </c>
      <c r="C45" s="158">
        <f>+'[1]EXP TOTAL VINO PAIS'!AB185/1000000</f>
        <v>1.4261740000000001</v>
      </c>
      <c r="D45" s="158">
        <f>+'[1]EXP TOTAL VINO PAIS'!AB197/1000000</f>
        <v>1.0872809999999999</v>
      </c>
      <c r="E45" s="158">
        <f>+'[1]EXP TOTAL VINO PAIS'!AB209/1000000</f>
        <v>2.7425139999999999</v>
      </c>
      <c r="F45" s="158">
        <f>+'[1]EXP TOTAL VINO PAIS'!AB221/1000000</f>
        <v>4.1539760000000001</v>
      </c>
      <c r="G45" s="158">
        <f>+'[1]EXP TOTAL VINO PAIS'!AB233/1000000</f>
        <v>3.163608</v>
      </c>
      <c r="H45" s="158">
        <f>+'[1]EXP TOTAL VINO PAIS'!AB245/1000000</f>
        <v>0.62096700000000005</v>
      </c>
      <c r="I45" s="158">
        <f>+'[1]EXP TOTAL VINO PAIS'!AB257/1000000</f>
        <v>0.60272400000000004</v>
      </c>
      <c r="J45" s="245">
        <f>+'[1]EXP TOTAL VINO PAIS'!AB269/1000000</f>
        <v>2.0346790000000001</v>
      </c>
      <c r="K45" s="233">
        <f>+'[1]EXP TOTAL VINO PAIS'!AB281/1000000</f>
        <v>0.85724900000000004</v>
      </c>
      <c r="L45" s="7">
        <f>+K45/J45-1</f>
        <v>-0.57868096146861503</v>
      </c>
      <c r="M45" s="2"/>
      <c r="N45" s="42" t="s">
        <v>0</v>
      </c>
      <c r="O45" s="6">
        <f>+SUM('[1]EXP TOTAL VINO PAIS'!AB162:AB173)/1000000</f>
        <v>21.949325000000002</v>
      </c>
      <c r="P45" s="6">
        <f t="shared" ref="P45:W45" si="94">+SUM(C43:C45)+SUM(B46:B54)</f>
        <v>19.929205</v>
      </c>
      <c r="Q45" s="6">
        <f t="shared" si="94"/>
        <v>16.308536</v>
      </c>
      <c r="R45" s="6">
        <f t="shared" si="94"/>
        <v>29.386995000000002</v>
      </c>
      <c r="S45" s="6">
        <f t="shared" si="94"/>
        <v>36.985159000000003</v>
      </c>
      <c r="T45" s="6">
        <f t="shared" si="94"/>
        <v>43.082329000000001</v>
      </c>
      <c r="U45" s="6">
        <f t="shared" si="94"/>
        <v>21.877980999999998</v>
      </c>
      <c r="V45" s="6">
        <f t="shared" si="94"/>
        <v>11.635721999999999</v>
      </c>
      <c r="W45" s="67">
        <f t="shared" si="94"/>
        <v>11.456362</v>
      </c>
      <c r="X45" s="67">
        <f t="shared" ref="X45" si="95">+SUM(K43:K45)+SUM(J46:J54)</f>
        <v>12.994793</v>
      </c>
      <c r="Y45" s="78">
        <f>+X45/W45-1</f>
        <v>0.13428617217228278</v>
      </c>
      <c r="Z45" s="7">
        <f>+POWER(X45/S45,0.2)-1</f>
        <v>-0.18876183288546311</v>
      </c>
    </row>
    <row r="46" spans="1:26" x14ac:dyDescent="0.25">
      <c r="A46" s="42" t="s">
        <v>1</v>
      </c>
      <c r="B46" s="158">
        <f>+'[1]EXP TOTAL VINO PAIS'!AB174/1000000</f>
        <v>2.0967190000000002</v>
      </c>
      <c r="C46" s="158">
        <f>+'[1]EXP TOTAL VINO PAIS'!AB186/1000000</f>
        <v>1.4529160000000001</v>
      </c>
      <c r="D46" s="158">
        <f>+'[1]EXP TOTAL VINO PAIS'!AB198/1000000</f>
        <v>1.240094</v>
      </c>
      <c r="E46" s="158">
        <f>+'[1]EXP TOTAL VINO PAIS'!AB210/1000000</f>
        <v>2.8894839999999999</v>
      </c>
      <c r="F46" s="158">
        <f>+'[1]EXP TOTAL VINO PAIS'!AB222/1000000</f>
        <v>4.3794979999999999</v>
      </c>
      <c r="G46" s="158">
        <f>+'[1]EXP TOTAL VINO PAIS'!AB234/1000000</f>
        <v>2.8395280000000001</v>
      </c>
      <c r="H46" s="158">
        <f>+'[1]EXP TOTAL VINO PAIS'!AB246/1000000</f>
        <v>0.85658100000000004</v>
      </c>
      <c r="I46" s="158">
        <f>+'[1]EXP TOTAL VINO PAIS'!AB258/1000000</f>
        <v>0.965534</v>
      </c>
      <c r="J46" s="245">
        <f>+'[1]EXP TOTAL VINO PAIS'!AB270/1000000</f>
        <v>1.8972579999999999</v>
      </c>
      <c r="K46" s="233">
        <f>+'[1]EXP TOTAL VINO PAIS'!AB282/1000000</f>
        <v>0.57705600000000001</v>
      </c>
      <c r="L46" s="7">
        <f>+K46/J46-1</f>
        <v>-0.69584737552826237</v>
      </c>
      <c r="M46" s="2"/>
      <c r="N46" s="42" t="s">
        <v>1</v>
      </c>
      <c r="O46" s="6">
        <f>+SUM('[1]EXP TOTAL VINO PAIS'!AB163:AB174)/1000000</f>
        <v>22.254387999999999</v>
      </c>
      <c r="P46" s="6">
        <f t="shared" ref="P46:V46" si="96">+SUM(C43:C46)+SUM(B47:B54)</f>
        <v>19.285401999999998</v>
      </c>
      <c r="Q46" s="6">
        <f t="shared" si="96"/>
        <v>16.095714000000001</v>
      </c>
      <c r="R46" s="6">
        <f t="shared" si="96"/>
        <v>31.036384999999996</v>
      </c>
      <c r="S46" s="6">
        <f t="shared" si="96"/>
        <v>38.475172999999998</v>
      </c>
      <c r="T46" s="6">
        <f t="shared" si="96"/>
        <v>41.542358999999998</v>
      </c>
      <c r="U46" s="6">
        <f t="shared" si="96"/>
        <v>19.895033999999999</v>
      </c>
      <c r="V46" s="6">
        <f t="shared" si="96"/>
        <v>11.744674999999999</v>
      </c>
      <c r="W46" s="67">
        <f t="shared" ref="W46" si="97">+SUM(J43:J46)+SUM(I47:I54)</f>
        <v>12.388085999999999</v>
      </c>
      <c r="X46" s="37">
        <f t="shared" ref="X46" si="98">+SUM(K43:K46)+SUM(J47:J54)</f>
        <v>11.674590999999999</v>
      </c>
      <c r="Y46" s="78">
        <f>+X46/W46-1</f>
        <v>-5.7595257249586473E-2</v>
      </c>
      <c r="Z46" s="7">
        <f>+POWER(X46/S46,0.2)-1</f>
        <v>-0.21220681650344586</v>
      </c>
    </row>
    <row r="47" spans="1:26" x14ac:dyDescent="0.25">
      <c r="A47" s="42" t="s">
        <v>2</v>
      </c>
      <c r="B47" s="158">
        <f>+'[1]EXP TOTAL VINO PAIS'!AB175/1000000</f>
        <v>2.1552549999999999</v>
      </c>
      <c r="C47" s="158">
        <f>+'[1]EXP TOTAL VINO PAIS'!AB187/1000000</f>
        <v>1.421143</v>
      </c>
      <c r="D47" s="158">
        <f>+'[1]EXP TOTAL VINO PAIS'!AB199/1000000</f>
        <v>1.339963</v>
      </c>
      <c r="E47" s="158">
        <f>+'[1]EXP TOTAL VINO PAIS'!AB211/1000000</f>
        <v>2.9239700000000002</v>
      </c>
      <c r="F47" s="158">
        <f>+'[1]EXP TOTAL VINO PAIS'!AB223/1000000</f>
        <v>5.5000349999999996</v>
      </c>
      <c r="G47" s="158">
        <f>+'[1]EXP TOTAL VINO PAIS'!AB235/1000000</f>
        <v>2.9217689999999998</v>
      </c>
      <c r="H47" s="158">
        <f>+'[1]EXP TOTAL VINO PAIS'!AB247/1000000</f>
        <v>1.4006460000000001</v>
      </c>
      <c r="I47" s="158">
        <f>+'[1]EXP TOTAL VINO PAIS'!AB259/1000000</f>
        <v>0.83624699999999996</v>
      </c>
      <c r="J47" s="245">
        <f>+'[1]EXP TOTAL VINO PAIS'!AB271/1000000</f>
        <v>1.0065759999999999</v>
      </c>
      <c r="K47" s="233"/>
      <c r="L47" s="7"/>
      <c r="M47" s="2"/>
      <c r="N47" s="42" t="s">
        <v>2</v>
      </c>
      <c r="O47" s="6">
        <f>+SUM('[1]EXP TOTAL VINO PAIS'!AB164:AB175)/1000000</f>
        <v>22.477096</v>
      </c>
      <c r="P47" s="6">
        <f t="shared" ref="P47:V47" si="99">+SUM(C43:C47)+SUM(B48:B54)</f>
        <v>18.551289999999998</v>
      </c>
      <c r="Q47" s="6">
        <f t="shared" si="99"/>
        <v>16.014534000000001</v>
      </c>
      <c r="R47" s="6">
        <f t="shared" si="99"/>
        <v>32.620391999999995</v>
      </c>
      <c r="S47" s="6">
        <f t="shared" si="99"/>
        <v>41.051237999999998</v>
      </c>
      <c r="T47" s="6">
        <f t="shared" si="99"/>
        <v>38.964092999999998</v>
      </c>
      <c r="U47" s="6">
        <f t="shared" si="99"/>
        <v>18.373911</v>
      </c>
      <c r="V47" s="6">
        <f t="shared" si="99"/>
        <v>11.180276000000001</v>
      </c>
      <c r="W47" s="67">
        <f t="shared" ref="W47" si="100">+SUM(J43:J47)+SUM(I48:I54)</f>
        <v>12.558415</v>
      </c>
      <c r="X47" s="37"/>
      <c r="Y47" s="78"/>
      <c r="Z47" s="7"/>
    </row>
    <row r="48" spans="1:26" x14ac:dyDescent="0.25">
      <c r="A48" s="42" t="s">
        <v>3</v>
      </c>
      <c r="B48" s="158">
        <f>+'[1]EXP TOTAL VINO PAIS'!AB176/1000000</f>
        <v>1.8163879999999999</v>
      </c>
      <c r="C48" s="158">
        <f>+'[1]EXP TOTAL VINO PAIS'!AB188/1000000</f>
        <v>1.2767139999999999</v>
      </c>
      <c r="D48" s="158">
        <f>+'[1]EXP TOTAL VINO PAIS'!AB200/1000000</f>
        <v>1.3279319999999999</v>
      </c>
      <c r="E48" s="158">
        <f>+'[1]EXP TOTAL VINO PAIS'!AB212/1000000</f>
        <v>1.757933</v>
      </c>
      <c r="F48" s="158">
        <f>+'[1]EXP TOTAL VINO PAIS'!AB224/1000000</f>
        <v>2.636107</v>
      </c>
      <c r="G48" s="158">
        <f>+'[1]EXP TOTAL VINO PAIS'!AB236/1000000</f>
        <v>2.1336059999999999</v>
      </c>
      <c r="H48" s="158">
        <f>+'[1]EXP TOTAL VINO PAIS'!AB248/1000000</f>
        <v>1.692639</v>
      </c>
      <c r="I48" s="158">
        <f>+'[1]EXP TOTAL VINO PAIS'!AB260/1000000</f>
        <v>0.71785299999999996</v>
      </c>
      <c r="J48" s="245">
        <f>+'[1]EXP TOTAL VINO PAIS'!AB272/1000000</f>
        <v>0.266399</v>
      </c>
      <c r="K48" s="233"/>
      <c r="L48" s="7"/>
      <c r="M48" s="2"/>
      <c r="N48" s="42" t="s">
        <v>3</v>
      </c>
      <c r="O48" s="6">
        <f>+SUM('[1]EXP TOTAL VINO PAIS'!AB165:AB176)/1000000</f>
        <v>21.990210000000001</v>
      </c>
      <c r="P48" s="6">
        <f t="shared" ref="P48:V48" si="101">+SUM(C43:C48)+SUM(B49:B54)</f>
        <v>18.011615999999997</v>
      </c>
      <c r="Q48" s="6">
        <f t="shared" si="101"/>
        <v>16.065752</v>
      </c>
      <c r="R48" s="6">
        <f t="shared" si="101"/>
        <v>33.050393</v>
      </c>
      <c r="S48" s="6">
        <f t="shared" si="101"/>
        <v>41.929411999999999</v>
      </c>
      <c r="T48" s="6">
        <f t="shared" si="101"/>
        <v>38.461591999999996</v>
      </c>
      <c r="U48" s="6">
        <f t="shared" si="101"/>
        <v>17.932943999999999</v>
      </c>
      <c r="V48" s="6">
        <f t="shared" si="101"/>
        <v>10.205490000000001</v>
      </c>
      <c r="W48" s="67">
        <f t="shared" ref="W48" si="102">+SUM(J43:J48)+SUM(I49:I54)</f>
        <v>12.106960999999998</v>
      </c>
      <c r="X48" s="67"/>
      <c r="Y48" s="78"/>
      <c r="Z48" s="7"/>
    </row>
    <row r="49" spans="1:26" x14ac:dyDescent="0.25">
      <c r="A49" s="42" t="s">
        <v>4</v>
      </c>
      <c r="B49" s="158">
        <f>+'[1]EXP TOTAL VINO PAIS'!AB177/1000000</f>
        <v>1.228899</v>
      </c>
      <c r="C49" s="158">
        <f>+'[1]EXP TOTAL VINO PAIS'!AB189/1000000</f>
        <v>1.6030230000000001</v>
      </c>
      <c r="D49" s="158">
        <f>+'[1]EXP TOTAL VINO PAIS'!AB201/1000000</f>
        <v>2.510494</v>
      </c>
      <c r="E49" s="158">
        <f>+'[1]EXP TOTAL VINO PAIS'!AB213/1000000</f>
        <v>2.520632</v>
      </c>
      <c r="F49" s="158">
        <f>+'[1]EXP TOTAL VINO PAIS'!AB225/1000000</f>
        <v>2.5535540000000001</v>
      </c>
      <c r="G49" s="158">
        <f>+'[1]EXP TOTAL VINO PAIS'!AB237/1000000</f>
        <v>1.925246</v>
      </c>
      <c r="H49" s="158">
        <f>+'[1]EXP TOTAL VINO PAIS'!AB249/1000000</f>
        <v>0.64420999999999995</v>
      </c>
      <c r="I49" s="158">
        <f>+'[1]EXP TOTAL VINO PAIS'!AB261/1000000</f>
        <v>1.0602910000000001</v>
      </c>
      <c r="J49" s="245">
        <f>+'[1]EXP TOTAL VINO PAIS'!AB273/1000000</f>
        <v>1.3789039999999999</v>
      </c>
      <c r="K49" s="233"/>
      <c r="L49" s="7"/>
      <c r="M49" s="2"/>
      <c r="N49" s="42" t="s">
        <v>4</v>
      </c>
      <c r="O49" s="6">
        <f>+SUM('[1]EXP TOTAL VINO PAIS'!AB166:AB177)/1000000</f>
        <v>21.525575</v>
      </c>
      <c r="P49" s="6">
        <f t="shared" ref="P49:V49" si="103">+SUM(C43:C49)+SUM(B50:B54)</f>
        <v>18.385739999999998</v>
      </c>
      <c r="Q49" s="6">
        <f t="shared" si="103"/>
        <v>16.973222999999997</v>
      </c>
      <c r="R49" s="6">
        <f t="shared" si="103"/>
        <v>33.060530999999997</v>
      </c>
      <c r="S49" s="6">
        <f t="shared" si="103"/>
        <v>41.962333999999998</v>
      </c>
      <c r="T49" s="6">
        <f t="shared" si="103"/>
        <v>37.833283999999999</v>
      </c>
      <c r="U49" s="6">
        <f t="shared" si="103"/>
        <v>16.651907999999999</v>
      </c>
      <c r="V49" s="6">
        <f t="shared" si="103"/>
        <v>10.621570999999999</v>
      </c>
      <c r="W49" s="67">
        <f t="shared" ref="W49" si="104">+SUM(J43:J49)+SUM(I50:I54)</f>
        <v>12.425573999999997</v>
      </c>
      <c r="X49" s="67"/>
      <c r="Y49" s="78"/>
      <c r="Z49" s="7"/>
    </row>
    <row r="50" spans="1:26" x14ac:dyDescent="0.25">
      <c r="A50" s="42" t="s">
        <v>5</v>
      </c>
      <c r="B50" s="158">
        <f>+'[1]EXP TOTAL VINO PAIS'!AB178/1000000</f>
        <v>2.0121579999999999</v>
      </c>
      <c r="C50" s="158">
        <f>+'[1]EXP TOTAL VINO PAIS'!AB190/1000000</f>
        <v>1.587118</v>
      </c>
      <c r="D50" s="158">
        <f>+'[1]EXP TOTAL VINO PAIS'!AB202/1000000</f>
        <v>2.9396800000000001</v>
      </c>
      <c r="E50" s="158">
        <f>+'[1]EXP TOTAL VINO PAIS'!AB214/1000000</f>
        <v>3.3721079999999999</v>
      </c>
      <c r="F50" s="158">
        <f>+'[1]EXP TOTAL VINO PAIS'!AB226/1000000</f>
        <v>5.2837820000000004</v>
      </c>
      <c r="G50" s="158">
        <f>+'[1]EXP TOTAL VINO PAIS'!AB238/1000000</f>
        <v>1.5846450000000001</v>
      </c>
      <c r="H50" s="158">
        <f>+'[1]EXP TOTAL VINO PAIS'!AB250/1000000</f>
        <v>1.354905</v>
      </c>
      <c r="I50" s="158">
        <f>+'[1]EXP TOTAL VINO PAIS'!AB262/1000000</f>
        <v>0.54436700000000005</v>
      </c>
      <c r="J50" s="245">
        <f>+'[1]EXP TOTAL VINO PAIS'!AB274/1000000</f>
        <v>1.489906</v>
      </c>
      <c r="K50" s="233"/>
      <c r="L50" s="7"/>
      <c r="M50" s="2"/>
      <c r="N50" s="42" t="s">
        <v>5</v>
      </c>
      <c r="O50" s="6">
        <f>+SUM('[1]EXP TOTAL VINO PAIS'!AB167:AB178)/1000000</f>
        <v>21.399198999999999</v>
      </c>
      <c r="P50" s="6">
        <f t="shared" ref="P50:V50" si="105">+SUM(C43:C50)+SUM(B51:B54)</f>
        <v>17.960699999999999</v>
      </c>
      <c r="Q50" s="6">
        <f t="shared" si="105"/>
        <v>18.325784999999996</v>
      </c>
      <c r="R50" s="6">
        <f t="shared" si="105"/>
        <v>33.492958999999999</v>
      </c>
      <c r="S50" s="6">
        <f t="shared" si="105"/>
        <v>43.874008000000003</v>
      </c>
      <c r="T50" s="6">
        <f t="shared" si="105"/>
        <v>34.134146999999999</v>
      </c>
      <c r="U50" s="6">
        <f t="shared" si="105"/>
        <v>16.422167999999999</v>
      </c>
      <c r="V50" s="6">
        <f t="shared" si="105"/>
        <v>9.8110330000000019</v>
      </c>
      <c r="W50" s="67">
        <f t="shared" ref="W50" si="106">+SUM(J43:J50)+SUM(I51:I54)</f>
        <v>13.371112999999998</v>
      </c>
      <c r="X50" s="67"/>
      <c r="Y50" s="78"/>
      <c r="Z50" s="7"/>
    </row>
    <row r="51" spans="1:26" x14ac:dyDescent="0.25">
      <c r="A51" s="42" t="s">
        <v>6</v>
      </c>
      <c r="B51" s="158">
        <f>+'[1]EXP TOTAL VINO PAIS'!AB179/1000000</f>
        <v>1.867456</v>
      </c>
      <c r="C51" s="158">
        <f>+'[1]EXP TOTAL VINO PAIS'!AB191/1000000</f>
        <v>1.1978009999999999</v>
      </c>
      <c r="D51" s="158">
        <f>+'[1]EXP TOTAL VINO PAIS'!AB203/1000000</f>
        <v>1.936928</v>
      </c>
      <c r="E51" s="158">
        <f>+'[1]EXP TOTAL VINO PAIS'!AB215/1000000</f>
        <v>2.278502</v>
      </c>
      <c r="F51" s="158">
        <f>+'[1]EXP TOTAL VINO PAIS'!AB227/1000000</f>
        <v>2.919521</v>
      </c>
      <c r="G51" s="158">
        <f>+'[1]EXP TOTAL VINO PAIS'!AB239/1000000</f>
        <v>1.9499949999999999</v>
      </c>
      <c r="H51" s="158">
        <f>+'[1]EXP TOTAL VINO PAIS'!AB251/1000000</f>
        <v>1.202153</v>
      </c>
      <c r="I51" s="158">
        <f>+'[1]EXP TOTAL VINO PAIS'!AB263/1000000</f>
        <v>1.3370010000000001</v>
      </c>
      <c r="J51" s="245">
        <f>+'[1]EXP TOTAL VINO PAIS'!AB275/1000000</f>
        <v>1.168925</v>
      </c>
      <c r="K51" s="233"/>
      <c r="L51" s="7"/>
      <c r="M51" s="2"/>
      <c r="N51" s="42" t="s">
        <v>6</v>
      </c>
      <c r="O51" s="6">
        <f>+SUM('[1]EXP TOTAL VINO PAIS'!AB168:AB179)/1000000</f>
        <v>20.822872</v>
      </c>
      <c r="P51" s="6">
        <f t="shared" ref="P51:V51" si="107">+SUM(C43:C51)+SUM(B52:B54)</f>
        <v>17.291045</v>
      </c>
      <c r="Q51" s="6">
        <f t="shared" si="107"/>
        <v>19.064912</v>
      </c>
      <c r="R51" s="6">
        <f t="shared" si="107"/>
        <v>33.834533</v>
      </c>
      <c r="S51" s="6">
        <f t="shared" si="107"/>
        <v>44.515027000000003</v>
      </c>
      <c r="T51" s="6">
        <f t="shared" si="107"/>
        <v>33.164620999999997</v>
      </c>
      <c r="U51" s="6">
        <f t="shared" si="107"/>
        <v>15.674326000000001</v>
      </c>
      <c r="V51" s="6">
        <f t="shared" si="107"/>
        <v>9.945881</v>
      </c>
      <c r="W51" s="67">
        <f t="shared" ref="W51" si="108">+SUM(J43:J51)+SUM(I52:I54)</f>
        <v>13.203036999999998</v>
      </c>
      <c r="X51" s="67"/>
      <c r="Y51" s="78"/>
      <c r="Z51" s="7"/>
    </row>
    <row r="52" spans="1:26" x14ac:dyDescent="0.25">
      <c r="A52" s="42" t="s">
        <v>7</v>
      </c>
      <c r="B52" s="158">
        <f>+'[1]EXP TOTAL VINO PAIS'!AB180/1000000</f>
        <v>1.9228799999999999</v>
      </c>
      <c r="C52" s="158">
        <f>+'[1]EXP TOTAL VINO PAIS'!AB192/1000000</f>
        <v>1.953913</v>
      </c>
      <c r="D52" s="158">
        <f>+'[1]EXP TOTAL VINO PAIS'!AB204/1000000</f>
        <v>2.6913649999999998</v>
      </c>
      <c r="E52" s="158">
        <f>+'[1]EXP TOTAL VINO PAIS'!AB216/1000000</f>
        <v>3.1722139999999999</v>
      </c>
      <c r="F52" s="158">
        <f>+'[1]EXP TOTAL VINO PAIS'!AB228/1000000</f>
        <v>3.4212159999999998</v>
      </c>
      <c r="G52" s="158">
        <f>+'[1]EXP TOTAL VINO PAIS'!AB240/1000000</f>
        <v>2.3590070000000001</v>
      </c>
      <c r="H52" s="158">
        <f>+'[1]EXP TOTAL VINO PAIS'!AB252/1000000</f>
        <v>0.82337400000000005</v>
      </c>
      <c r="I52" s="158">
        <f>+'[1]EXP TOTAL VINO PAIS'!AB264/1000000</f>
        <v>0.90743700000000005</v>
      </c>
      <c r="J52" s="245">
        <f>+'[1]EXP TOTAL VINO PAIS'!AB276/1000000</f>
        <v>1.224936</v>
      </c>
      <c r="K52" s="233"/>
      <c r="L52" s="7"/>
      <c r="M52" s="2"/>
      <c r="N52" s="42" t="s">
        <v>7</v>
      </c>
      <c r="O52" s="6">
        <f>+SUM('[1]EXP TOTAL VINO PAIS'!AB169:AB180)/1000000</f>
        <v>20.697599</v>
      </c>
      <c r="P52" s="6">
        <f t="shared" ref="P52:V52" si="109">+SUM(C43:C52)+SUM(B53:B54)</f>
        <v>17.322077999999998</v>
      </c>
      <c r="Q52" s="6">
        <f t="shared" si="109"/>
        <v>19.802363999999997</v>
      </c>
      <c r="R52" s="6">
        <f t="shared" si="109"/>
        <v>34.315382</v>
      </c>
      <c r="S52" s="6">
        <f t="shared" si="109"/>
        <v>44.764029000000008</v>
      </c>
      <c r="T52" s="6">
        <f t="shared" si="109"/>
        <v>32.102412000000001</v>
      </c>
      <c r="U52" s="6">
        <f t="shared" si="109"/>
        <v>14.138693</v>
      </c>
      <c r="V52" s="6">
        <f t="shared" si="109"/>
        <v>10.029944</v>
      </c>
      <c r="W52" s="67">
        <f t="shared" ref="W52" si="110">+SUM(J43:J52)+SUM(I53:I54)</f>
        <v>13.520535999999998</v>
      </c>
      <c r="X52" s="67"/>
      <c r="Y52" s="78"/>
      <c r="Z52" s="7"/>
    </row>
    <row r="53" spans="1:26" x14ac:dyDescent="0.25">
      <c r="A53" s="42" t="s">
        <v>8</v>
      </c>
      <c r="B53" s="158">
        <f>+'[1]EXP TOTAL VINO PAIS'!AB181/1000000</f>
        <v>1.358473</v>
      </c>
      <c r="C53" s="158">
        <f>+'[1]EXP TOTAL VINO PAIS'!AB193/1000000</f>
        <v>1.3511139999999999</v>
      </c>
      <c r="D53" s="158">
        <f>+'[1]EXP TOTAL VINO PAIS'!AB205/1000000</f>
        <v>2.1108820000000001</v>
      </c>
      <c r="E53" s="158">
        <f>+'[1]EXP TOTAL VINO PAIS'!AB217/1000000</f>
        <v>2.339709</v>
      </c>
      <c r="F53" s="158">
        <f>+'[1]EXP TOTAL VINO PAIS'!AB229/1000000</f>
        <v>2.6900909999999998</v>
      </c>
      <c r="G53" s="158">
        <f>+'[1]EXP TOTAL VINO PAIS'!AB241/1000000</f>
        <v>1.8912089999999999</v>
      </c>
      <c r="H53" s="158">
        <f>+'[1]EXP TOTAL VINO PAIS'!AB253/1000000</f>
        <v>1.0180469999999999</v>
      </c>
      <c r="I53" s="158">
        <f>+'[1]EXP TOTAL VINO PAIS'!AB265/1000000</f>
        <v>0.93340699999999999</v>
      </c>
      <c r="J53" s="245">
        <f>+'[1]EXP TOTAL VINO PAIS'!AB277/1000000</f>
        <v>1.0077259999999999</v>
      </c>
      <c r="K53" s="233"/>
      <c r="L53" s="7"/>
      <c r="M53" s="2"/>
      <c r="N53" s="42" t="s">
        <v>8</v>
      </c>
      <c r="O53" s="6">
        <f>+SUM('[1]EXP TOTAL VINO PAIS'!AB170:AB181)/1000000</f>
        <v>20.555271999999999</v>
      </c>
      <c r="P53" s="6">
        <f t="shared" ref="P53:V53" si="111">+SUM(C43:C53)+SUM(B54)</f>
        <v>17.314719</v>
      </c>
      <c r="Q53" s="6">
        <f t="shared" si="111"/>
        <v>20.562131999999998</v>
      </c>
      <c r="R53" s="6">
        <f t="shared" si="111"/>
        <v>34.544209000000002</v>
      </c>
      <c r="S53" s="6">
        <f t="shared" si="111"/>
        <v>45.114411000000004</v>
      </c>
      <c r="T53" s="6">
        <f t="shared" si="111"/>
        <v>31.303529999999999</v>
      </c>
      <c r="U53" s="6">
        <f t="shared" si="111"/>
        <v>13.265530999999999</v>
      </c>
      <c r="V53" s="6">
        <f t="shared" si="111"/>
        <v>9.9453040000000019</v>
      </c>
      <c r="W53" s="67">
        <f t="shared" ref="W53" si="112">+SUM(J43:J53)+SUM(I54)</f>
        <v>13.594854999999997</v>
      </c>
      <c r="X53" s="67"/>
      <c r="Y53" s="78"/>
      <c r="Z53" s="7"/>
    </row>
    <row r="54" spans="1:26" x14ac:dyDescent="0.25">
      <c r="A54" s="42" t="s">
        <v>9</v>
      </c>
      <c r="B54" s="158">
        <f>+'[1]EXP TOTAL VINO PAIS'!AB182/1000000</f>
        <v>1.336943</v>
      </c>
      <c r="C54" s="158">
        <f>+'[1]EXP TOTAL VINO PAIS'!AB194/1000000</f>
        <v>1.4530529999999999</v>
      </c>
      <c r="D54" s="158">
        <f>+'[1]EXP TOTAL VINO PAIS'!AB206/1000000</f>
        <v>4.3320249999999998</v>
      </c>
      <c r="E54" s="158">
        <f>+'[1]EXP TOTAL VINO PAIS'!AB218/1000000</f>
        <v>4.7788760000000003</v>
      </c>
      <c r="F54" s="158">
        <f>+'[1]EXP TOTAL VINO PAIS'!AB230/1000000</f>
        <v>3.4456730000000002</v>
      </c>
      <c r="G54" s="158">
        <f>+'[1]EXP TOTAL VINO PAIS'!AB242/1000000</f>
        <v>1.8943700000000001</v>
      </c>
      <c r="H54" s="158">
        <f>+'[1]EXP TOTAL VINO PAIS'!AB254/1000000</f>
        <v>0.71563399999999999</v>
      </c>
      <c r="I54" s="158">
        <f>+'[1]EXP TOTAL VINO PAIS'!AB266/1000000</f>
        <v>0.63787199999999999</v>
      </c>
      <c r="J54" s="245">
        <f>+'[1]EXP TOTAL VINO PAIS'!AB278/1000000</f>
        <v>1.402836</v>
      </c>
      <c r="K54" s="233"/>
      <c r="L54" s="7"/>
      <c r="M54" s="2"/>
      <c r="N54" s="42" t="s">
        <v>9</v>
      </c>
      <c r="O54" s="6">
        <f>+SUM('[1]EXP TOTAL VINO PAIS'!AB171:AB182)/1000000</f>
        <v>20.501096</v>
      </c>
      <c r="P54" s="6">
        <f t="shared" ref="P54:V54" si="113">+SUM(C43:C54)</f>
        <v>17.430828999999999</v>
      </c>
      <c r="Q54" s="6">
        <f t="shared" si="113"/>
        <v>23.441103999999996</v>
      </c>
      <c r="R54" s="6">
        <f t="shared" si="113"/>
        <v>34.991060000000004</v>
      </c>
      <c r="S54" s="6">
        <f t="shared" si="113"/>
        <v>43.781208000000007</v>
      </c>
      <c r="T54" s="6">
        <f t="shared" si="113"/>
        <v>29.752226999999998</v>
      </c>
      <c r="U54" s="6">
        <f t="shared" si="113"/>
        <v>12.086794999999999</v>
      </c>
      <c r="V54" s="6">
        <f t="shared" si="113"/>
        <v>9.867542000000002</v>
      </c>
      <c r="W54" s="67">
        <f t="shared" ref="W54" si="114">+SUM(J43:J54)</f>
        <v>14.359818999999998</v>
      </c>
      <c r="X54" s="67"/>
      <c r="Y54" s="78"/>
      <c r="Z54" s="7"/>
    </row>
    <row r="55" spans="1:26" ht="25.5" x14ac:dyDescent="0.25">
      <c r="A55" s="53" t="s">
        <v>13</v>
      </c>
      <c r="B55" s="159">
        <f>SUM(B43:B54)</f>
        <v>20.501096</v>
      </c>
      <c r="C55" s="159">
        <f t="shared" ref="C55:F55" si="115">SUM(C43:C54)</f>
        <v>17.430828999999999</v>
      </c>
      <c r="D55" s="159">
        <f t="shared" si="115"/>
        <v>23.441103999999996</v>
      </c>
      <c r="E55" s="159">
        <f t="shared" si="115"/>
        <v>34.991060000000004</v>
      </c>
      <c r="F55" s="159">
        <f t="shared" si="115"/>
        <v>43.781208000000007</v>
      </c>
      <c r="G55" s="159">
        <f t="shared" ref="G55" si="116">SUM(G43:G54)</f>
        <v>29.752226999999998</v>
      </c>
      <c r="H55" s="159">
        <f t="shared" ref="H55:I55" si="117">SUM(H43:H54)</f>
        <v>12.086794999999999</v>
      </c>
      <c r="I55" s="159">
        <f t="shared" si="117"/>
        <v>9.867542000000002</v>
      </c>
      <c r="J55" s="216">
        <f t="shared" ref="J55" si="118">SUM(J43:J54)</f>
        <v>14.359818999999998</v>
      </c>
      <c r="K55" s="216"/>
      <c r="L55" s="56"/>
      <c r="M55" s="3"/>
      <c r="N55" s="43" t="s">
        <v>14</v>
      </c>
      <c r="O55" s="46">
        <f t="shared" ref="O55" si="119">+AVERAGE(O43:O54)</f>
        <v>21.581594833333337</v>
      </c>
      <c r="P55" s="46">
        <f>+AVERAGE(P43:P54)</f>
        <v>18.500623000000001</v>
      </c>
      <c r="Q55" s="46">
        <f t="shared" ref="Q55:X55" si="120">+AVERAGE(Q43:Q54)</f>
        <v>18.021749333333329</v>
      </c>
      <c r="R55" s="46">
        <f t="shared" si="120"/>
        <v>31.994246000000004</v>
      </c>
      <c r="S55" s="46">
        <f t="shared" si="120"/>
        <v>41.08254933333334</v>
      </c>
      <c r="T55" s="46">
        <f t="shared" si="120"/>
        <v>37.347494500000003</v>
      </c>
      <c r="U55" s="46">
        <f t="shared" si="120"/>
        <v>18.14143833333333</v>
      </c>
      <c r="V55" s="46">
        <f t="shared" si="120"/>
        <v>10.739316750000002</v>
      </c>
      <c r="W55" s="68">
        <f t="shared" si="120"/>
        <v>12.418711499999999</v>
      </c>
      <c r="X55" s="47">
        <f t="shared" si="120"/>
        <v>13.246969249999999</v>
      </c>
      <c r="Y55" s="79">
        <f>+X55/W55-1</f>
        <v>6.6694338619590399E-2</v>
      </c>
      <c r="Z55" s="75">
        <f>+POWER(X55/S55,0.2)-1</f>
        <v>-0.2025713617123428</v>
      </c>
    </row>
    <row r="56" spans="1:26" ht="25.5" x14ac:dyDescent="0.25">
      <c r="A56" s="57" t="s">
        <v>15</v>
      </c>
      <c r="B56" s="58">
        <f t="shared" ref="B56:G56" si="121">+B55/B$181</f>
        <v>7.9076037033532734E-2</v>
      </c>
      <c r="C56" s="58">
        <f t="shared" si="121"/>
        <v>7.7664023439643001E-2</v>
      </c>
      <c r="D56" s="58">
        <f t="shared" si="121"/>
        <v>8.5450117826481015E-2</v>
      </c>
      <c r="E56" s="58">
        <f t="shared" si="121"/>
        <v>0.1147772167415347</v>
      </c>
      <c r="F56" s="58">
        <f t="shared" si="121"/>
        <v>0.112011936039173</v>
      </c>
      <c r="G56" s="58">
        <f t="shared" si="121"/>
        <v>0.10297892297951801</v>
      </c>
      <c r="H56" s="58">
        <f t="shared" ref="H56" si="122">+H55/H$181</f>
        <v>4.8976213838630669E-2</v>
      </c>
      <c r="I56" s="58">
        <f t="shared" ref="I56:J56" si="123">+I55/I$360</f>
        <v>1.5129695475446838E-2</v>
      </c>
      <c r="J56" s="189">
        <f t="shared" si="123"/>
        <v>2.107971638909889E-2</v>
      </c>
      <c r="K56" s="234"/>
      <c r="L56" s="59"/>
      <c r="M56" s="3"/>
      <c r="N56" s="44" t="s">
        <v>15</v>
      </c>
      <c r="O56" s="48">
        <f t="shared" ref="O56:X56" si="124">+O55/O$181</f>
        <v>8.3349632771199597E-2</v>
      </c>
      <c r="P56" s="48">
        <f t="shared" si="124"/>
        <v>7.6907971704123862E-2</v>
      </c>
      <c r="Q56" s="48">
        <f t="shared" si="124"/>
        <v>7.6476242253325638E-2</v>
      </c>
      <c r="R56" s="48">
        <f t="shared" si="124"/>
        <v>0.1079886083829948</v>
      </c>
      <c r="S56" s="48">
        <f t="shared" si="124"/>
        <v>0.1102887689591497</v>
      </c>
      <c r="T56" s="48">
        <f t="shared" si="124"/>
        <v>0.115163451056357</v>
      </c>
      <c r="U56" s="48">
        <f t="shared" si="124"/>
        <v>6.7035781884996204E-2</v>
      </c>
      <c r="V56" s="48">
        <f t="shared" si="124"/>
        <v>5.1177749556937019E-2</v>
      </c>
      <c r="W56" s="69">
        <f t="shared" si="124"/>
        <v>6.6597704345681186E-2</v>
      </c>
      <c r="X56" s="72">
        <f t="shared" si="124"/>
        <v>6.8218531308619254E-2</v>
      </c>
      <c r="Y56" s="72"/>
      <c r="Z56" s="76"/>
    </row>
    <row r="57" spans="1:26" ht="26.25" thickBot="1" x14ac:dyDescent="0.3">
      <c r="A57" s="60" t="s">
        <v>12</v>
      </c>
      <c r="B57" s="61"/>
      <c r="C57" s="62">
        <f>+C55/B55-1</f>
        <v>-0.14976111521062097</v>
      </c>
      <c r="D57" s="62">
        <f t="shared" ref="D57:J57" si="125">+D55/C55-1</f>
        <v>0.34480718042727609</v>
      </c>
      <c r="E57" s="62">
        <f t="shared" si="125"/>
        <v>0.49272235642143869</v>
      </c>
      <c r="F57" s="62">
        <f t="shared" si="125"/>
        <v>0.25121125224557361</v>
      </c>
      <c r="G57" s="62">
        <f t="shared" si="125"/>
        <v>-0.32043384915281481</v>
      </c>
      <c r="H57" s="62">
        <f t="shared" si="125"/>
        <v>-0.59375158706607079</v>
      </c>
      <c r="I57" s="62">
        <f t="shared" si="125"/>
        <v>-0.18360971622336586</v>
      </c>
      <c r="J57" s="190">
        <f t="shared" si="125"/>
        <v>0.45525795583135031</v>
      </c>
      <c r="K57" s="235"/>
      <c r="L57" s="63"/>
      <c r="M57" s="2"/>
      <c r="N57" s="45" t="s">
        <v>12</v>
      </c>
      <c r="O57" s="49"/>
      <c r="P57" s="50">
        <f>+P55/O55-1</f>
        <v>-0.14275922873756741</v>
      </c>
      <c r="Q57" s="50">
        <f t="shared" ref="Q57" si="126">+Q55/P55-1</f>
        <v>-2.5884191395428746E-2</v>
      </c>
      <c r="R57" s="50">
        <f t="shared" ref="R57" si="127">+R55/Q55-1</f>
        <v>0.77531300698001115</v>
      </c>
      <c r="S57" s="50">
        <f t="shared" ref="S57" si="128">+S55/R55-1</f>
        <v>0.28406055680553721</v>
      </c>
      <c r="T57" s="50">
        <f t="shared" ref="T57" si="129">+T55/S55-1</f>
        <v>-9.091584855233914E-2</v>
      </c>
      <c r="U57" s="50">
        <f t="shared" ref="U57" si="130">+U55/T55-1</f>
        <v>-0.51425286819887406</v>
      </c>
      <c r="V57" s="50">
        <f t="shared" ref="V57" si="131">+V55/U55-1</f>
        <v>-0.40802286165659574</v>
      </c>
      <c r="W57" s="70">
        <f t="shared" ref="W57" si="132">+W55/V55-1</f>
        <v>0.15637817461711401</v>
      </c>
      <c r="X57" s="73">
        <f t="shared" ref="X57" si="133">+X55/W55-1</f>
        <v>6.6694338619590399E-2</v>
      </c>
      <c r="Y57" s="51"/>
      <c r="Z57" s="52"/>
    </row>
    <row r="58" spans="1:26" ht="15.75" thickBot="1" x14ac:dyDescent="0.3"/>
    <row r="59" spans="1:26" ht="15.75" thickBot="1" x14ac:dyDescent="0.3">
      <c r="A59" s="323" t="s">
        <v>108</v>
      </c>
      <c r="B59" s="324"/>
      <c r="C59" s="324"/>
      <c r="D59" s="324"/>
      <c r="E59" s="324"/>
      <c r="F59" s="324"/>
      <c r="G59" s="324"/>
      <c r="H59" s="324"/>
      <c r="I59" s="324"/>
      <c r="J59" s="324"/>
      <c r="K59" s="324"/>
      <c r="L59" s="325"/>
      <c r="M59" s="2"/>
      <c r="N59" s="323" t="s">
        <v>109</v>
      </c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5"/>
    </row>
    <row r="60" spans="1:26" ht="38.25" x14ac:dyDescent="0.25">
      <c r="A60" s="38"/>
      <c r="B60" s="39">
        <v>2016</v>
      </c>
      <c r="C60" s="39">
        <f>+B60+1</f>
        <v>2017</v>
      </c>
      <c r="D60" s="39">
        <f t="shared" ref="D60:H60" si="134">+C60+1</f>
        <v>2018</v>
      </c>
      <c r="E60" s="39">
        <f t="shared" si="134"/>
        <v>2019</v>
      </c>
      <c r="F60" s="39">
        <f t="shared" si="134"/>
        <v>2020</v>
      </c>
      <c r="G60" s="39">
        <f t="shared" si="134"/>
        <v>2021</v>
      </c>
      <c r="H60" s="39">
        <f t="shared" si="134"/>
        <v>2022</v>
      </c>
      <c r="I60" s="39">
        <v>2023</v>
      </c>
      <c r="J60" s="244">
        <v>2024</v>
      </c>
      <c r="K60" s="232">
        <v>2025</v>
      </c>
      <c r="L60" s="41" t="s">
        <v>16</v>
      </c>
      <c r="M60" s="2"/>
      <c r="N60" s="65"/>
      <c r="O60" s="64">
        <v>2016</v>
      </c>
      <c r="P60" s="64">
        <f>+O60+1</f>
        <v>2017</v>
      </c>
      <c r="Q60" s="64">
        <f t="shared" ref="Q60" si="135">+P60+1</f>
        <v>2018</v>
      </c>
      <c r="R60" s="64">
        <f t="shared" ref="R60" si="136">+Q60+1</f>
        <v>2019</v>
      </c>
      <c r="S60" s="64">
        <f t="shared" ref="S60" si="137">+R60+1</f>
        <v>2020</v>
      </c>
      <c r="T60" s="64">
        <f t="shared" ref="T60" si="138">+S60+1</f>
        <v>2021</v>
      </c>
      <c r="U60" s="64">
        <f t="shared" ref="U60" si="139">+T60+1</f>
        <v>2022</v>
      </c>
      <c r="V60" s="64">
        <f t="shared" ref="V60" si="140">+U60+1</f>
        <v>2023</v>
      </c>
      <c r="W60" s="66">
        <v>2024</v>
      </c>
      <c r="X60" s="71">
        <v>2025</v>
      </c>
      <c r="Y60" s="77" t="s">
        <v>16</v>
      </c>
      <c r="Z60" s="74" t="s">
        <v>21</v>
      </c>
    </row>
    <row r="61" spans="1:26" x14ac:dyDescent="0.25">
      <c r="A61" s="42" t="s">
        <v>10</v>
      </c>
      <c r="B61" s="158">
        <f>+'[1]EXP TOTAL VINO PAIS'!AC171/1000000</f>
        <v>0.41170899999999999</v>
      </c>
      <c r="C61" s="158">
        <f>+'[1]EXP TOTAL VINO PAIS'!AC183/1000000</f>
        <v>0.74249699999999996</v>
      </c>
      <c r="D61" s="158">
        <f>+'[1]EXP TOTAL VINO PAIS'!AC195/1000000</f>
        <v>0.996394</v>
      </c>
      <c r="E61" s="158">
        <f>+'[1]EXP TOTAL VINO PAIS'!AC207/1000000</f>
        <v>0.62845899999999999</v>
      </c>
      <c r="F61" s="158">
        <f>+'[1]EXP TOTAL VINO PAIS'!AC219/1000000</f>
        <v>0.65377700000000005</v>
      </c>
      <c r="G61" s="158">
        <f>+'[1]EXP TOTAL VINO PAIS'!AC231/1000000</f>
        <v>1.6599619999999999</v>
      </c>
      <c r="H61" s="158">
        <f>+'[1]EXP TOTAL VINO PAIS'!AC243/1000000</f>
        <v>1.2433909999999999</v>
      </c>
      <c r="I61" s="158">
        <f>+'[1]EXP TOTAL VINO PAIS'!AC255/1000000</f>
        <v>2.095005</v>
      </c>
      <c r="J61" s="245">
        <f>+'[1]EXP TOTAL VINO PAIS'!AC267/1000000</f>
        <v>1.168919</v>
      </c>
      <c r="K61" s="233">
        <f>+'[1]EXP TOTAL VINO PAIS'!AC279/1000000</f>
        <v>1.344236</v>
      </c>
      <c r="L61" s="7">
        <f>+K61/J61-1</f>
        <v>0.1499821630070175</v>
      </c>
      <c r="M61" s="2"/>
      <c r="N61" s="42" t="s">
        <v>10</v>
      </c>
      <c r="O61" s="6">
        <f>+SUM('[1]EXP TOTAL VINO PAIS'!AC160:AC171)/1000000</f>
        <v>12.735391999999999</v>
      </c>
      <c r="P61" s="6">
        <f t="shared" ref="P61:X61" si="141">+SUM(C61)+SUM(B62:B72)</f>
        <v>14.90375</v>
      </c>
      <c r="Q61" s="6">
        <f t="shared" si="141"/>
        <v>16.556168</v>
      </c>
      <c r="R61" s="6">
        <f t="shared" si="141"/>
        <v>15.914369000000001</v>
      </c>
      <c r="S61" s="6">
        <f t="shared" si="141"/>
        <v>17.675551000000002</v>
      </c>
      <c r="T61" s="6">
        <f t="shared" si="141"/>
        <v>24.091116999999997</v>
      </c>
      <c r="U61" s="6">
        <f t="shared" si="141"/>
        <v>27.735144000000002</v>
      </c>
      <c r="V61" s="6">
        <f t="shared" si="141"/>
        <v>29.547384999999998</v>
      </c>
      <c r="W61" s="67">
        <f t="shared" si="141"/>
        <v>25.629724</v>
      </c>
      <c r="X61" s="37">
        <f t="shared" si="141"/>
        <v>25.519831999999997</v>
      </c>
      <c r="Y61" s="78">
        <f>+X61/W61-1</f>
        <v>-4.287677854041716E-3</v>
      </c>
      <c r="Z61" s="7">
        <f>+POWER(X61/S61,0.2)-1</f>
        <v>7.6219780683032923E-2</v>
      </c>
    </row>
    <row r="62" spans="1:26" x14ac:dyDescent="0.25">
      <c r="A62" s="42" t="s">
        <v>11</v>
      </c>
      <c r="B62" s="158">
        <f>+'[1]EXP TOTAL VINO PAIS'!AC172/1000000</f>
        <v>0.53198999999999996</v>
      </c>
      <c r="C62" s="158">
        <f>+'[1]EXP TOTAL VINO PAIS'!AC184/1000000</f>
        <v>0.88859100000000002</v>
      </c>
      <c r="D62" s="158">
        <f>+'[1]EXP TOTAL VINO PAIS'!AC196/1000000</f>
        <v>0.88910400000000001</v>
      </c>
      <c r="E62" s="158">
        <f>+'[1]EXP TOTAL VINO PAIS'!AC208/1000000</f>
        <v>0.91212300000000002</v>
      </c>
      <c r="F62" s="158">
        <f>+'[1]EXP TOTAL VINO PAIS'!AC220/1000000</f>
        <v>1.2024680000000001</v>
      </c>
      <c r="G62" s="158">
        <f>+'[1]EXP TOTAL VINO PAIS'!AC232/1000000</f>
        <v>1.250586</v>
      </c>
      <c r="H62" s="158">
        <f>+'[1]EXP TOTAL VINO PAIS'!AC244/1000000</f>
        <v>2.0679159999999999</v>
      </c>
      <c r="I62" s="158">
        <f>+'[1]EXP TOTAL VINO PAIS'!AC256/1000000</f>
        <v>1.7955909999999999</v>
      </c>
      <c r="J62" s="245">
        <f>+'[1]EXP TOTAL VINO PAIS'!AC268/1000000</f>
        <v>1.3975979999999999</v>
      </c>
      <c r="K62" s="233">
        <f>+'[1]EXP TOTAL VINO PAIS'!AC280/1000000</f>
        <v>1.122717</v>
      </c>
      <c r="L62" s="7">
        <f>+K62/J62-1</f>
        <v>-0.19668101986408104</v>
      </c>
      <c r="M62" s="2"/>
      <c r="N62" s="42" t="s">
        <v>11</v>
      </c>
      <c r="O62" s="6">
        <f>+SUM('[1]EXP TOTAL VINO PAIS'!AC161:AC172)/1000000</f>
        <v>12.296265</v>
      </c>
      <c r="P62" s="6">
        <f t="shared" ref="P62:V62" si="142">+SUM(C61:C62)+SUM(B63:B72)</f>
        <v>15.260351</v>
      </c>
      <c r="Q62" s="6">
        <f t="shared" si="142"/>
        <v>16.556680999999998</v>
      </c>
      <c r="R62" s="6">
        <f t="shared" si="142"/>
        <v>15.937387999999999</v>
      </c>
      <c r="S62" s="6">
        <f t="shared" si="142"/>
        <v>17.965896000000001</v>
      </c>
      <c r="T62" s="6">
        <f t="shared" si="142"/>
        <v>24.139234999999999</v>
      </c>
      <c r="U62" s="6">
        <f t="shared" si="142"/>
        <v>28.552474000000004</v>
      </c>
      <c r="V62" s="6">
        <f t="shared" si="142"/>
        <v>29.275059999999996</v>
      </c>
      <c r="W62" s="67">
        <f t="shared" ref="W62" si="143">+SUM(J61:J62)+SUM(I63:I72)</f>
        <v>25.231731</v>
      </c>
      <c r="X62" s="67">
        <f t="shared" ref="X62" si="144">+SUM(K61:K62)+SUM(J63:J72)</f>
        <v>25.244951</v>
      </c>
      <c r="Y62" s="78">
        <f>+X62/W62-1</f>
        <v>5.2394344248529734E-4</v>
      </c>
      <c r="Z62" s="7">
        <f>+POWER(X62/S62,0.2)-1</f>
        <v>7.0397608577759785E-2</v>
      </c>
    </row>
    <row r="63" spans="1:26" x14ac:dyDescent="0.25">
      <c r="A63" s="42" t="s">
        <v>0</v>
      </c>
      <c r="B63" s="158">
        <f>+'[1]EXP TOTAL VINO PAIS'!AC173/1000000</f>
        <v>1.032821</v>
      </c>
      <c r="C63" s="158">
        <f>+'[1]EXP TOTAL VINO PAIS'!AC185/1000000</f>
        <v>0.93171000000000004</v>
      </c>
      <c r="D63" s="158">
        <f>+'[1]EXP TOTAL VINO PAIS'!AC197/1000000</f>
        <v>1.300532</v>
      </c>
      <c r="E63" s="158">
        <f>+'[1]EXP TOTAL VINO PAIS'!AC209/1000000</f>
        <v>1.055687</v>
      </c>
      <c r="F63" s="158">
        <f>+'[1]EXP TOTAL VINO PAIS'!AC221/1000000</f>
        <v>0.91025199999999995</v>
      </c>
      <c r="G63" s="158">
        <f>+'[1]EXP TOTAL VINO PAIS'!AC233/1000000</f>
        <v>2.1121210000000001</v>
      </c>
      <c r="H63" s="158">
        <f>+'[1]EXP TOTAL VINO PAIS'!AC245/1000000</f>
        <v>2.0085820000000001</v>
      </c>
      <c r="I63" s="158">
        <f>+'[1]EXP TOTAL VINO PAIS'!AC257/1000000</f>
        <v>2.399626</v>
      </c>
      <c r="J63" s="245">
        <f>+'[1]EXP TOTAL VINO PAIS'!AC269/1000000</f>
        <v>0.65776900000000005</v>
      </c>
      <c r="K63" s="233">
        <f>+'[1]EXP TOTAL VINO PAIS'!AC281/1000000</f>
        <v>1.8582669999999999</v>
      </c>
      <c r="L63" s="7">
        <f>+K63/J63-1</f>
        <v>1.8251057742155679</v>
      </c>
      <c r="M63" s="2"/>
      <c r="N63" s="42" t="s">
        <v>0</v>
      </c>
      <c r="O63" s="6">
        <f>+SUM('[1]EXP TOTAL VINO PAIS'!AC162:AC173)/1000000</f>
        <v>12.254504000000001</v>
      </c>
      <c r="P63" s="6">
        <f t="shared" ref="P63:W63" si="145">+SUM(C61:C63)+SUM(B64:B72)</f>
        <v>15.15924</v>
      </c>
      <c r="Q63" s="6">
        <f t="shared" si="145"/>
        <v>16.925502999999999</v>
      </c>
      <c r="R63" s="6">
        <f t="shared" si="145"/>
        <v>15.692542999999997</v>
      </c>
      <c r="S63" s="6">
        <f t="shared" si="145"/>
        <v>17.820460999999998</v>
      </c>
      <c r="T63" s="6">
        <f t="shared" si="145"/>
        <v>25.341104000000001</v>
      </c>
      <c r="U63" s="6">
        <f t="shared" si="145"/>
        <v>28.448935000000002</v>
      </c>
      <c r="V63" s="6">
        <f t="shared" si="145"/>
        <v>29.666103999999997</v>
      </c>
      <c r="W63" s="67">
        <f t="shared" si="145"/>
        <v>23.489874</v>
      </c>
      <c r="X63" s="67">
        <f t="shared" ref="X63" si="146">+SUM(K61:K63)+SUM(J64:J72)</f>
        <v>26.445449000000004</v>
      </c>
      <c r="Y63" s="78">
        <f>+X63/W63-1</f>
        <v>0.12582336542120243</v>
      </c>
      <c r="Z63" s="7">
        <f>+POWER(X63/S63,0.2)-1</f>
        <v>8.2147354492653868E-2</v>
      </c>
    </row>
    <row r="64" spans="1:26" x14ac:dyDescent="0.25">
      <c r="A64" s="42" t="s">
        <v>1</v>
      </c>
      <c r="B64" s="158">
        <f>+'[1]EXP TOTAL VINO PAIS'!AC174/1000000</f>
        <v>1.0452999999999999</v>
      </c>
      <c r="C64" s="158">
        <f>+'[1]EXP TOTAL VINO PAIS'!AC186/1000000</f>
        <v>1.459449</v>
      </c>
      <c r="D64" s="158">
        <f>+'[1]EXP TOTAL VINO PAIS'!AC198/1000000</f>
        <v>1.3918079999999999</v>
      </c>
      <c r="E64" s="158">
        <f>+'[1]EXP TOTAL VINO PAIS'!AC210/1000000</f>
        <v>1.457498</v>
      </c>
      <c r="F64" s="158">
        <f>+'[1]EXP TOTAL VINO PAIS'!AC222/1000000</f>
        <v>0.68383099999999997</v>
      </c>
      <c r="G64" s="158">
        <f>+'[1]EXP TOTAL VINO PAIS'!AC234/1000000</f>
        <v>1.886385</v>
      </c>
      <c r="H64" s="158">
        <f>+'[1]EXP TOTAL VINO PAIS'!AC246/1000000</f>
        <v>2.26885</v>
      </c>
      <c r="I64" s="158">
        <f>+'[1]EXP TOTAL VINO PAIS'!AC258/1000000</f>
        <v>2.0043340000000001</v>
      </c>
      <c r="J64" s="245">
        <f>+'[1]EXP TOTAL VINO PAIS'!AC270/1000000</f>
        <v>0.73007599999999995</v>
      </c>
      <c r="K64" s="233">
        <f>+'[1]EXP TOTAL VINO PAIS'!AC282/1000000</f>
        <v>2.1090239999999998</v>
      </c>
      <c r="L64" s="7">
        <f>+K64/J64-1</f>
        <v>1.8887732236095967</v>
      </c>
      <c r="M64" s="2"/>
      <c r="N64" s="42" t="s">
        <v>1</v>
      </c>
      <c r="O64" s="6">
        <f>+SUM('[1]EXP TOTAL VINO PAIS'!AC163:AC174)/1000000</f>
        <v>12.330843</v>
      </c>
      <c r="P64" s="6">
        <f t="shared" ref="P64:V64" si="147">+SUM(C61:C64)+SUM(B65:B72)</f>
        <v>15.573389000000001</v>
      </c>
      <c r="Q64" s="6">
        <f t="shared" si="147"/>
        <v>16.857861999999997</v>
      </c>
      <c r="R64" s="6">
        <f t="shared" si="147"/>
        <v>15.758233000000001</v>
      </c>
      <c r="S64" s="6">
        <f t="shared" si="147"/>
        <v>17.046793999999998</v>
      </c>
      <c r="T64" s="6">
        <f t="shared" si="147"/>
        <v>26.543658000000001</v>
      </c>
      <c r="U64" s="6">
        <f t="shared" si="147"/>
        <v>28.831400000000002</v>
      </c>
      <c r="V64" s="6">
        <f t="shared" si="147"/>
        <v>29.401587999999997</v>
      </c>
      <c r="W64" s="67">
        <f t="shared" ref="W64" si="148">+SUM(J61:J64)+SUM(I65:I72)</f>
        <v>22.215616000000001</v>
      </c>
      <c r="X64" s="37">
        <f t="shared" ref="X64" si="149">+SUM(K61:K64)+SUM(J65:J72)</f>
        <v>27.824397000000001</v>
      </c>
      <c r="Y64" s="78">
        <f>+X64/W64-1</f>
        <v>0.25247019934086001</v>
      </c>
      <c r="Z64" s="7">
        <f>+POWER(X64/S64,0.2)-1</f>
        <v>0.10295199265053356</v>
      </c>
    </row>
    <row r="65" spans="1:26" x14ac:dyDescent="0.25">
      <c r="A65" s="42" t="s">
        <v>2</v>
      </c>
      <c r="B65" s="158">
        <f>+'[1]EXP TOTAL VINO PAIS'!AC175/1000000</f>
        <v>1.329726</v>
      </c>
      <c r="C65" s="158">
        <f>+'[1]EXP TOTAL VINO PAIS'!AC187/1000000</f>
        <v>1.279417</v>
      </c>
      <c r="D65" s="158">
        <f>+'[1]EXP TOTAL VINO PAIS'!AC199/1000000</f>
        <v>1.2922640000000001</v>
      </c>
      <c r="E65" s="158">
        <f>+'[1]EXP TOTAL VINO PAIS'!AC211/1000000</f>
        <v>1.347</v>
      </c>
      <c r="F65" s="158">
        <f>+'[1]EXP TOTAL VINO PAIS'!AC223/1000000</f>
        <v>1.4528909999999999</v>
      </c>
      <c r="G65" s="158">
        <f>+'[1]EXP TOTAL VINO PAIS'!AC235/1000000</f>
        <v>2.4252919999999998</v>
      </c>
      <c r="H65" s="158">
        <f>+'[1]EXP TOTAL VINO PAIS'!AC247/1000000</f>
        <v>2.9330560000000001</v>
      </c>
      <c r="I65" s="158">
        <f>+'[1]EXP TOTAL VINO PAIS'!AC259/1000000</f>
        <v>2.414304</v>
      </c>
      <c r="J65" s="245">
        <f>+'[1]EXP TOTAL VINO PAIS'!AC271/1000000</f>
        <v>3.0641940000000001</v>
      </c>
      <c r="K65" s="233"/>
      <c r="L65" s="7"/>
      <c r="M65" s="2"/>
      <c r="N65" s="42" t="s">
        <v>2</v>
      </c>
      <c r="O65" s="6">
        <f>+SUM('[1]EXP TOTAL VINO PAIS'!AC164:AC175)/1000000</f>
        <v>12.716163999999999</v>
      </c>
      <c r="P65" s="6">
        <f t="shared" ref="P65:V65" si="150">+SUM(C61:C65)+SUM(B66:B72)</f>
        <v>15.52308</v>
      </c>
      <c r="Q65" s="6">
        <f t="shared" si="150"/>
        <v>16.870708999999998</v>
      </c>
      <c r="R65" s="6">
        <f t="shared" si="150"/>
        <v>15.812969000000001</v>
      </c>
      <c r="S65" s="6">
        <f t="shared" si="150"/>
        <v>17.152684999999998</v>
      </c>
      <c r="T65" s="6">
        <f t="shared" si="150"/>
        <v>27.516058999999998</v>
      </c>
      <c r="U65" s="6">
        <f t="shared" si="150"/>
        <v>29.339164000000004</v>
      </c>
      <c r="V65" s="6">
        <f t="shared" si="150"/>
        <v>28.882835999999998</v>
      </c>
      <c r="W65" s="67">
        <f t="shared" ref="W65" si="151">+SUM(J61:J65)+SUM(I66:I72)</f>
        <v>22.865506</v>
      </c>
      <c r="X65" s="37"/>
      <c r="Y65" s="78"/>
      <c r="Z65" s="7"/>
    </row>
    <row r="66" spans="1:26" x14ac:dyDescent="0.25">
      <c r="A66" s="42" t="s">
        <v>3</v>
      </c>
      <c r="B66" s="158">
        <f>+'[1]EXP TOTAL VINO PAIS'!AC176/1000000</f>
        <v>1.228335</v>
      </c>
      <c r="C66" s="158">
        <f>+'[1]EXP TOTAL VINO PAIS'!AC188/1000000</f>
        <v>1.6156729999999999</v>
      </c>
      <c r="D66" s="158">
        <f>+'[1]EXP TOTAL VINO PAIS'!AC200/1000000</f>
        <v>1.624468</v>
      </c>
      <c r="E66" s="158">
        <f>+'[1]EXP TOTAL VINO PAIS'!AC212/1000000</f>
        <v>1.1582730000000001</v>
      </c>
      <c r="F66" s="158">
        <f>+'[1]EXP TOTAL VINO PAIS'!AC224/1000000</f>
        <v>2.0108920000000001</v>
      </c>
      <c r="G66" s="158">
        <f>+'[1]EXP TOTAL VINO PAIS'!AC236/1000000</f>
        <v>2.4155790000000001</v>
      </c>
      <c r="H66" s="158">
        <f>+'[1]EXP TOTAL VINO PAIS'!AC248/1000000</f>
        <v>2.0079120000000001</v>
      </c>
      <c r="I66" s="158">
        <f>+'[1]EXP TOTAL VINO PAIS'!AC260/1000000</f>
        <v>2.2647430000000002</v>
      </c>
      <c r="J66" s="245">
        <f>+'[1]EXP TOTAL VINO PAIS'!AC272/1000000</f>
        <v>2.686509</v>
      </c>
      <c r="K66" s="233"/>
      <c r="L66" s="7"/>
      <c r="M66" s="2"/>
      <c r="N66" s="42" t="s">
        <v>3</v>
      </c>
      <c r="O66" s="6">
        <f>+SUM('[1]EXP TOTAL VINO PAIS'!AC165:AC176)/1000000</f>
        <v>12.741818</v>
      </c>
      <c r="P66" s="6">
        <f t="shared" ref="P66:V66" si="152">+SUM(C61:C66)+SUM(B67:B72)</f>
        <v>15.910418</v>
      </c>
      <c r="Q66" s="6">
        <f t="shared" si="152"/>
        <v>16.879504000000001</v>
      </c>
      <c r="R66" s="6">
        <f t="shared" si="152"/>
        <v>15.346774</v>
      </c>
      <c r="S66" s="6">
        <f t="shared" si="152"/>
        <v>18.005304000000002</v>
      </c>
      <c r="T66" s="6">
        <f t="shared" si="152"/>
        <v>27.920746000000001</v>
      </c>
      <c r="U66" s="6">
        <f t="shared" si="152"/>
        <v>28.931497000000004</v>
      </c>
      <c r="V66" s="6">
        <f t="shared" si="152"/>
        <v>29.139667000000003</v>
      </c>
      <c r="W66" s="67">
        <f t="shared" ref="W66" si="153">+SUM(J61:J66)+SUM(I67:I72)</f>
        <v>23.287272000000002</v>
      </c>
      <c r="X66" s="67"/>
      <c r="Y66" s="78"/>
      <c r="Z66" s="7"/>
    </row>
    <row r="67" spans="1:26" x14ac:dyDescent="0.25">
      <c r="A67" s="42" t="s">
        <v>4</v>
      </c>
      <c r="B67" s="158">
        <f>+'[1]EXP TOTAL VINO PAIS'!AC177/1000000</f>
        <v>1.51057</v>
      </c>
      <c r="C67" s="158">
        <f>+'[1]EXP TOTAL VINO PAIS'!AC189/1000000</f>
        <v>1.85606</v>
      </c>
      <c r="D67" s="158">
        <f>+'[1]EXP TOTAL VINO PAIS'!AC201/1000000</f>
        <v>1.2694989999999999</v>
      </c>
      <c r="E67" s="158">
        <f>+'[1]EXP TOTAL VINO PAIS'!AC213/1000000</f>
        <v>1.7785420000000001</v>
      </c>
      <c r="F67" s="158">
        <f>+'[1]EXP TOTAL VINO PAIS'!AC225/1000000</f>
        <v>2.1780270000000002</v>
      </c>
      <c r="G67" s="158">
        <f>+'[1]EXP TOTAL VINO PAIS'!AC237/1000000</f>
        <v>2.703875</v>
      </c>
      <c r="H67" s="158">
        <f>+'[1]EXP TOTAL VINO PAIS'!AC249/1000000</f>
        <v>2.524721</v>
      </c>
      <c r="I67" s="158">
        <f>+'[1]EXP TOTAL VINO PAIS'!AC261/1000000</f>
        <v>2.2231390000000002</v>
      </c>
      <c r="J67" s="245">
        <f>+'[1]EXP TOTAL VINO PAIS'!AC273/1000000</f>
        <v>2.915972</v>
      </c>
      <c r="K67" s="233"/>
      <c r="L67" s="7"/>
      <c r="M67" s="2"/>
      <c r="N67" s="42" t="s">
        <v>4</v>
      </c>
      <c r="O67" s="6">
        <f>+SUM('[1]EXP TOTAL VINO PAIS'!AC166:AC177)/1000000</f>
        <v>12.908937999999999</v>
      </c>
      <c r="P67" s="6">
        <f t="shared" ref="P67:V67" si="154">+SUM(C61:C67)+SUM(B68:B72)</f>
        <v>16.255908000000002</v>
      </c>
      <c r="Q67" s="6">
        <f t="shared" si="154"/>
        <v>16.292943000000001</v>
      </c>
      <c r="R67" s="6">
        <f t="shared" si="154"/>
        <v>15.855817000000002</v>
      </c>
      <c r="S67" s="6">
        <f t="shared" si="154"/>
        <v>18.404789000000001</v>
      </c>
      <c r="T67" s="6">
        <f t="shared" si="154"/>
        <v>28.446594000000001</v>
      </c>
      <c r="U67" s="6">
        <f t="shared" si="154"/>
        <v>28.752343000000003</v>
      </c>
      <c r="V67" s="6">
        <f t="shared" si="154"/>
        <v>28.838085</v>
      </c>
      <c r="W67" s="67">
        <f t="shared" ref="W67" si="155">+SUM(J61:J67)+SUM(I68:I72)</f>
        <v>23.980105000000002</v>
      </c>
      <c r="X67" s="67"/>
      <c r="Y67" s="78"/>
      <c r="Z67" s="7"/>
    </row>
    <row r="68" spans="1:26" x14ac:dyDescent="0.25">
      <c r="A68" s="42" t="s">
        <v>5</v>
      </c>
      <c r="B68" s="158">
        <f>+'[1]EXP TOTAL VINO PAIS'!AC178/1000000</f>
        <v>1.591148</v>
      </c>
      <c r="C68" s="158">
        <f>+'[1]EXP TOTAL VINO PAIS'!AC190/1000000</f>
        <v>1.6714370000000001</v>
      </c>
      <c r="D68" s="158">
        <f>+'[1]EXP TOTAL VINO PAIS'!AC202/1000000</f>
        <v>1.7723199999999999</v>
      </c>
      <c r="E68" s="158">
        <f>+'[1]EXP TOTAL VINO PAIS'!AC214/1000000</f>
        <v>1.5771500000000001</v>
      </c>
      <c r="F68" s="158">
        <f>+'[1]EXP TOTAL VINO PAIS'!AC226/1000000</f>
        <v>2.4344030000000001</v>
      </c>
      <c r="G68" s="158">
        <f>+'[1]EXP TOTAL VINO PAIS'!AC238/1000000</f>
        <v>2.6464629999999998</v>
      </c>
      <c r="H68" s="158">
        <f>+'[1]EXP TOTAL VINO PAIS'!AC250/1000000</f>
        <v>3.373561</v>
      </c>
      <c r="I68" s="158">
        <f>+'[1]EXP TOTAL VINO PAIS'!AC262/1000000</f>
        <v>2.1610520000000002</v>
      </c>
      <c r="J68" s="245">
        <f>+'[1]EXP TOTAL VINO PAIS'!AC274/1000000</f>
        <v>2.461131</v>
      </c>
      <c r="K68" s="233"/>
      <c r="L68" s="7"/>
      <c r="M68" s="2"/>
      <c r="N68" s="42" t="s">
        <v>5</v>
      </c>
      <c r="O68" s="6">
        <f>+SUM('[1]EXP TOTAL VINO PAIS'!AC167:AC178)/1000000</f>
        <v>12.989144</v>
      </c>
      <c r="P68" s="6">
        <f t="shared" ref="P68:V68" si="156">+SUM(C61:C68)+SUM(B69:B72)</f>
        <v>16.336196999999999</v>
      </c>
      <c r="Q68" s="6">
        <f t="shared" si="156"/>
        <v>16.393826000000004</v>
      </c>
      <c r="R68" s="6">
        <f t="shared" si="156"/>
        <v>15.660647000000001</v>
      </c>
      <c r="S68" s="6">
        <f t="shared" si="156"/>
        <v>19.262042000000001</v>
      </c>
      <c r="T68" s="6">
        <f t="shared" si="156"/>
        <v>28.658654000000002</v>
      </c>
      <c r="U68" s="6">
        <f t="shared" si="156"/>
        <v>29.479441000000001</v>
      </c>
      <c r="V68" s="6">
        <f t="shared" si="156"/>
        <v>27.625576000000002</v>
      </c>
      <c r="W68" s="67">
        <f t="shared" ref="W68" si="157">+SUM(J61:J68)+SUM(I69:I72)</f>
        <v>24.280183999999998</v>
      </c>
      <c r="X68" s="67"/>
      <c r="Y68" s="78"/>
      <c r="Z68" s="7"/>
    </row>
    <row r="69" spans="1:26" x14ac:dyDescent="0.25">
      <c r="A69" s="42" t="s">
        <v>6</v>
      </c>
      <c r="B69" s="158">
        <f>+'[1]EXP TOTAL VINO PAIS'!AC179/1000000</f>
        <v>2.0550899999999999</v>
      </c>
      <c r="C69" s="158">
        <f>+'[1]EXP TOTAL VINO PAIS'!AC191/1000000</f>
        <v>1.8998980000000001</v>
      </c>
      <c r="D69" s="158">
        <f>+'[1]EXP TOTAL VINO PAIS'!AC203/1000000</f>
        <v>1.461965</v>
      </c>
      <c r="E69" s="158">
        <f>+'[1]EXP TOTAL VINO PAIS'!AC215/1000000</f>
        <v>2.316411</v>
      </c>
      <c r="F69" s="158">
        <f>+'[1]EXP TOTAL VINO PAIS'!AC227/1000000</f>
        <v>3.0904189999999998</v>
      </c>
      <c r="G69" s="158">
        <f>+'[1]EXP TOTAL VINO PAIS'!AC239/1000000</f>
        <v>3.7920449999999999</v>
      </c>
      <c r="H69" s="158">
        <f>+'[1]EXP TOTAL VINO PAIS'!AC251/1000000</f>
        <v>2.825863</v>
      </c>
      <c r="I69" s="158">
        <f>+'[1]EXP TOTAL VINO PAIS'!AC263/1000000</f>
        <v>2.4061219999999999</v>
      </c>
      <c r="J69" s="245">
        <f>+'[1]EXP TOTAL VINO PAIS'!AC275/1000000</f>
        <v>3.4218549999999999</v>
      </c>
      <c r="K69" s="233"/>
      <c r="L69" s="7"/>
      <c r="M69" s="2"/>
      <c r="N69" s="42" t="s">
        <v>6</v>
      </c>
      <c r="O69" s="6">
        <f>+SUM('[1]EXP TOTAL VINO PAIS'!AC168:AC179)/1000000</f>
        <v>13.663546999999999</v>
      </c>
      <c r="P69" s="6">
        <f t="shared" ref="P69:V69" si="158">+SUM(C61:C69)+SUM(B70:B72)</f>
        <v>16.181004999999999</v>
      </c>
      <c r="Q69" s="6">
        <f t="shared" si="158"/>
        <v>15.955893000000001</v>
      </c>
      <c r="R69" s="6">
        <f t="shared" si="158"/>
        <v>16.515093</v>
      </c>
      <c r="S69" s="6">
        <f t="shared" si="158"/>
        <v>20.036049999999999</v>
      </c>
      <c r="T69" s="6">
        <f t="shared" si="158"/>
        <v>29.360279999999999</v>
      </c>
      <c r="U69" s="6">
        <f t="shared" si="158"/>
        <v>28.513259000000001</v>
      </c>
      <c r="V69" s="6">
        <f t="shared" si="158"/>
        <v>27.205835</v>
      </c>
      <c r="W69" s="67">
        <f t="shared" ref="W69" si="159">+SUM(J61:J69)+SUM(I70:I72)</f>
        <v>25.295916999999999</v>
      </c>
      <c r="X69" s="67"/>
      <c r="Y69" s="78"/>
      <c r="Z69" s="7"/>
    </row>
    <row r="70" spans="1:26" x14ac:dyDescent="0.25">
      <c r="A70" s="42" t="s">
        <v>7</v>
      </c>
      <c r="B70" s="158">
        <f>+'[1]EXP TOTAL VINO PAIS'!AC180/1000000</f>
        <v>1.585286</v>
      </c>
      <c r="C70" s="158">
        <f>+'[1]EXP TOTAL VINO PAIS'!AC192/1000000</f>
        <v>1.6596070000000001</v>
      </c>
      <c r="D70" s="158">
        <f>+'[1]EXP TOTAL VINO PAIS'!AC204/1000000</f>
        <v>1.419384</v>
      </c>
      <c r="E70" s="158">
        <f>+'[1]EXP TOTAL VINO PAIS'!AC216/1000000</f>
        <v>1.952879</v>
      </c>
      <c r="F70" s="158">
        <f>+'[1]EXP TOTAL VINO PAIS'!AC228/1000000</f>
        <v>3.4295840000000002</v>
      </c>
      <c r="G70" s="158">
        <f>+'[1]EXP TOTAL VINO PAIS'!AC240/1000000</f>
        <v>2.6583139999999998</v>
      </c>
      <c r="H70" s="158">
        <f>+'[1]EXP TOTAL VINO PAIS'!AC252/1000000</f>
        <v>3.3842279999999998</v>
      </c>
      <c r="I70" s="158">
        <f>+'[1]EXP TOTAL VINO PAIS'!AC264/1000000</f>
        <v>2.486116</v>
      </c>
      <c r="J70" s="245">
        <f>+'[1]EXP TOTAL VINO PAIS'!AC276/1000000</f>
        <v>2.4139059999999999</v>
      </c>
      <c r="K70" s="233"/>
      <c r="L70" s="7"/>
      <c r="M70" s="2"/>
      <c r="N70" s="42" t="s">
        <v>7</v>
      </c>
      <c r="O70" s="6">
        <f>+SUM('[1]EXP TOTAL VINO PAIS'!AC169:AC180)/1000000</f>
        <v>13.860828</v>
      </c>
      <c r="P70" s="6">
        <f t="shared" ref="P70:V70" si="160">+SUM(C61:C70)+SUM(B71:B72)</f>
        <v>16.255326</v>
      </c>
      <c r="Q70" s="6">
        <f t="shared" si="160"/>
        <v>15.715669999999999</v>
      </c>
      <c r="R70" s="6">
        <f t="shared" si="160"/>
        <v>17.048588000000002</v>
      </c>
      <c r="S70" s="6">
        <f t="shared" si="160"/>
        <v>21.512754999999999</v>
      </c>
      <c r="T70" s="6">
        <f t="shared" si="160"/>
        <v>28.589010000000002</v>
      </c>
      <c r="U70" s="6">
        <f t="shared" si="160"/>
        <v>29.239173000000001</v>
      </c>
      <c r="V70" s="6">
        <f t="shared" si="160"/>
        <v>26.307723000000003</v>
      </c>
      <c r="W70" s="67">
        <f t="shared" ref="W70" si="161">+SUM(J61:J70)+SUM(I71:I72)</f>
        <v>25.223707000000001</v>
      </c>
      <c r="X70" s="67"/>
      <c r="Y70" s="78"/>
      <c r="Z70" s="7"/>
    </row>
    <row r="71" spans="1:26" x14ac:dyDescent="0.25">
      <c r="A71" s="42" t="s">
        <v>8</v>
      </c>
      <c r="B71" s="158">
        <f>+'[1]EXP TOTAL VINO PAIS'!AC181/1000000</f>
        <v>1.2395449999999999</v>
      </c>
      <c r="C71" s="158">
        <f>+'[1]EXP TOTAL VINO PAIS'!AC193/1000000</f>
        <v>1.2330840000000001</v>
      </c>
      <c r="D71" s="158">
        <f>+'[1]EXP TOTAL VINO PAIS'!AC205/1000000</f>
        <v>1.4125380000000001</v>
      </c>
      <c r="E71" s="158">
        <f>+'[1]EXP TOTAL VINO PAIS'!AC217/1000000</f>
        <v>2.1082339999999999</v>
      </c>
      <c r="F71" s="158">
        <f>+'[1]EXP TOTAL VINO PAIS'!AC229/1000000</f>
        <v>3.2156829999999998</v>
      </c>
      <c r="G71" s="158">
        <f>+'[1]EXP TOTAL VINO PAIS'!AC241/1000000</f>
        <v>2.4676070000000001</v>
      </c>
      <c r="H71" s="158">
        <f>+'[1]EXP TOTAL VINO PAIS'!AC253/1000000</f>
        <v>2.480807</v>
      </c>
      <c r="I71" s="158">
        <f>+'[1]EXP TOTAL VINO PAIS'!AC265/1000000</f>
        <v>1.9487289999999999</v>
      </c>
      <c r="J71" s="245">
        <f>+'[1]EXP TOTAL VINO PAIS'!AC277/1000000</f>
        <v>2.1441599999999998</v>
      </c>
      <c r="K71" s="233"/>
      <c r="L71" s="7"/>
      <c r="M71" s="2"/>
      <c r="N71" s="42" t="s">
        <v>8</v>
      </c>
      <c r="O71" s="6">
        <f>+SUM('[1]EXP TOTAL VINO PAIS'!AC170:AC181)/1000000</f>
        <v>14.259428</v>
      </c>
      <c r="P71" s="6">
        <f t="shared" ref="P71:V71" si="162">+SUM(C61:C71)+SUM(B72)</f>
        <v>16.248864999999999</v>
      </c>
      <c r="Q71" s="6">
        <f t="shared" si="162"/>
        <v>15.895123999999999</v>
      </c>
      <c r="R71" s="6">
        <f t="shared" si="162"/>
        <v>17.744284</v>
      </c>
      <c r="S71" s="6">
        <f t="shared" si="162"/>
        <v>22.620203999999994</v>
      </c>
      <c r="T71" s="6">
        <f t="shared" si="162"/>
        <v>27.840934000000001</v>
      </c>
      <c r="U71" s="6">
        <f t="shared" si="162"/>
        <v>29.252373000000002</v>
      </c>
      <c r="V71" s="6">
        <f t="shared" si="162"/>
        <v>25.775645000000001</v>
      </c>
      <c r="W71" s="67">
        <f t="shared" ref="W71" si="163">+SUM(J61:J71)+SUM(I72)</f>
        <v>25.419138</v>
      </c>
      <c r="X71" s="67"/>
      <c r="Y71" s="78"/>
      <c r="Z71" s="7"/>
    </row>
    <row r="72" spans="1:26" x14ac:dyDescent="0.25">
      <c r="A72" s="42" t="s">
        <v>9</v>
      </c>
      <c r="B72" s="158">
        <f>+'[1]EXP TOTAL VINO PAIS'!AC182/1000000</f>
        <v>1.011442</v>
      </c>
      <c r="C72" s="158">
        <f>+'[1]EXP TOTAL VINO PAIS'!AC194/1000000</f>
        <v>1.064848</v>
      </c>
      <c r="D72" s="158">
        <f>+'[1]EXP TOTAL VINO PAIS'!AC206/1000000</f>
        <v>1.4520280000000001</v>
      </c>
      <c r="E72" s="158">
        <f>+'[1]EXP TOTAL VINO PAIS'!AC218/1000000</f>
        <v>1.357977</v>
      </c>
      <c r="F72" s="158">
        <f>+'[1]EXP TOTAL VINO PAIS'!AC230/1000000</f>
        <v>1.822705</v>
      </c>
      <c r="G72" s="158">
        <f>+'[1]EXP TOTAL VINO PAIS'!AC242/1000000</f>
        <v>2.133486</v>
      </c>
      <c r="H72" s="158">
        <f>+'[1]EXP TOTAL VINO PAIS'!AC254/1000000</f>
        <v>1.576884</v>
      </c>
      <c r="I72" s="158">
        <f>+'[1]EXP TOTAL VINO PAIS'!AC266/1000000</f>
        <v>2.3570489999999999</v>
      </c>
      <c r="J72" s="245">
        <f>+'[1]EXP TOTAL VINO PAIS'!AC278/1000000</f>
        <v>2.2824260000000001</v>
      </c>
      <c r="K72" s="233"/>
      <c r="L72" s="7"/>
      <c r="M72" s="2"/>
      <c r="N72" s="42" t="s">
        <v>9</v>
      </c>
      <c r="O72" s="6">
        <f>+SUM('[1]EXP TOTAL VINO PAIS'!AC171:AC182)/1000000</f>
        <v>14.572962</v>
      </c>
      <c r="P72" s="6">
        <f t="shared" ref="P72:V72" si="164">+SUM(C61:C72)</f>
        <v>16.302271000000001</v>
      </c>
      <c r="Q72" s="6">
        <f t="shared" si="164"/>
        <v>16.282304</v>
      </c>
      <c r="R72" s="6">
        <f t="shared" si="164"/>
        <v>17.650233</v>
      </c>
      <c r="S72" s="6">
        <f t="shared" si="164"/>
        <v>23.084931999999995</v>
      </c>
      <c r="T72" s="6">
        <f t="shared" si="164"/>
        <v>28.151715000000003</v>
      </c>
      <c r="U72" s="6">
        <f t="shared" si="164"/>
        <v>28.695771000000001</v>
      </c>
      <c r="V72" s="6">
        <f t="shared" si="164"/>
        <v>26.555810000000001</v>
      </c>
      <c r="W72" s="67">
        <f t="shared" ref="W72" si="165">+SUM(J61:J72)</f>
        <v>25.344515000000001</v>
      </c>
      <c r="X72" s="67"/>
      <c r="Y72" s="78"/>
      <c r="Z72" s="7"/>
    </row>
    <row r="73" spans="1:26" ht="25.5" x14ac:dyDescent="0.25">
      <c r="A73" s="53" t="s">
        <v>13</v>
      </c>
      <c r="B73" s="159">
        <f>SUM(B61:B72)</f>
        <v>14.572962</v>
      </c>
      <c r="C73" s="159">
        <f t="shared" ref="C73:F73" si="166">SUM(C61:C72)</f>
        <v>16.302271000000001</v>
      </c>
      <c r="D73" s="159">
        <f t="shared" si="166"/>
        <v>16.282304</v>
      </c>
      <c r="E73" s="159">
        <f t="shared" si="166"/>
        <v>17.650233</v>
      </c>
      <c r="F73" s="159">
        <f t="shared" si="166"/>
        <v>23.084931999999995</v>
      </c>
      <c r="G73" s="159">
        <f t="shared" ref="G73:I73" si="167">SUM(G61:G72)</f>
        <v>28.151715000000003</v>
      </c>
      <c r="H73" s="159">
        <f t="shared" si="167"/>
        <v>28.695771000000001</v>
      </c>
      <c r="I73" s="159">
        <f t="shared" si="167"/>
        <v>26.555810000000001</v>
      </c>
      <c r="J73" s="216">
        <f t="shared" ref="J73" si="168">SUM(J61:J72)</f>
        <v>25.344515000000001</v>
      </c>
      <c r="K73" s="216"/>
      <c r="L73" s="56"/>
      <c r="M73" s="3"/>
      <c r="N73" s="43" t="s">
        <v>14</v>
      </c>
      <c r="O73" s="46">
        <f t="shared" ref="O73" si="169">+AVERAGE(O61:O72)</f>
        <v>13.110819416666665</v>
      </c>
      <c r="P73" s="46">
        <f>+AVERAGE(P61:P72)</f>
        <v>15.825816666666666</v>
      </c>
      <c r="Q73" s="46">
        <f t="shared" ref="Q73:X73" si="170">+AVERAGE(Q61:Q72)</f>
        <v>16.431848916666667</v>
      </c>
      <c r="R73" s="46">
        <f t="shared" si="170"/>
        <v>16.244744833333332</v>
      </c>
      <c r="S73" s="46">
        <f t="shared" si="170"/>
        <v>19.215621916666663</v>
      </c>
      <c r="T73" s="46">
        <f t="shared" si="170"/>
        <v>27.216592166666668</v>
      </c>
      <c r="U73" s="46">
        <f t="shared" si="170"/>
        <v>28.814247833333329</v>
      </c>
      <c r="V73" s="46">
        <f t="shared" si="170"/>
        <v>28.185109499999999</v>
      </c>
      <c r="W73" s="68">
        <f t="shared" si="170"/>
        <v>24.355274083333331</v>
      </c>
      <c r="X73" s="47">
        <f t="shared" si="170"/>
        <v>26.258657249999999</v>
      </c>
      <c r="Y73" s="79">
        <f>+X73/W73-1</f>
        <v>7.8150759468117892E-2</v>
      </c>
      <c r="Z73" s="75">
        <f>+POWER(X73/S73,0.2)-1</f>
        <v>6.4445949938853664E-2</v>
      </c>
    </row>
    <row r="74" spans="1:26" ht="25.5" x14ac:dyDescent="0.25">
      <c r="A74" s="57" t="s">
        <v>15</v>
      </c>
      <c r="B74" s="58">
        <f t="shared" ref="B74:G74" si="171">+B73/B$181</f>
        <v>5.621026713890151E-2</v>
      </c>
      <c r="C74" s="58">
        <f t="shared" si="171"/>
        <v>7.2635670802772057E-2</v>
      </c>
      <c r="D74" s="58">
        <f t="shared" si="171"/>
        <v>5.9354064351516182E-2</v>
      </c>
      <c r="E74" s="58">
        <f t="shared" si="171"/>
        <v>5.7896063125255082E-2</v>
      </c>
      <c r="F74" s="58">
        <f t="shared" si="171"/>
        <v>5.9061593884130771E-2</v>
      </c>
      <c r="G74" s="58">
        <f t="shared" si="171"/>
        <v>9.7439203146922157E-2</v>
      </c>
      <c r="H74" s="58">
        <f t="shared" ref="H74" si="172">+H73/H$181</f>
        <v>0.11627649982980408</v>
      </c>
      <c r="I74" s="58">
        <f t="shared" ref="I74:J74" si="173">+I73/I$360</f>
        <v>4.0717467268325369E-2</v>
      </c>
      <c r="J74" s="189">
        <f t="shared" si="173"/>
        <v>3.7204869240988536E-2</v>
      </c>
      <c r="K74" s="234"/>
      <c r="L74" s="59"/>
      <c r="M74" s="3"/>
      <c r="N74" s="44" t="s">
        <v>15</v>
      </c>
      <c r="O74" s="48">
        <f t="shared" ref="O74:X74" si="174">+O73/O$181</f>
        <v>5.0634904053561858E-2</v>
      </c>
      <c r="P74" s="48">
        <f t="shared" si="174"/>
        <v>6.5788674273004305E-2</v>
      </c>
      <c r="Q74" s="48">
        <f t="shared" si="174"/>
        <v>6.9729416117043252E-2</v>
      </c>
      <c r="R74" s="48">
        <f t="shared" si="174"/>
        <v>5.4830090013326498E-2</v>
      </c>
      <c r="S74" s="48">
        <f t="shared" si="174"/>
        <v>5.1585583669076326E-2</v>
      </c>
      <c r="T74" s="48">
        <f t="shared" si="174"/>
        <v>8.3924148644208135E-2</v>
      </c>
      <c r="U74" s="48">
        <f t="shared" si="174"/>
        <v>0.10647367631189615</v>
      </c>
      <c r="V74" s="48">
        <f t="shared" si="174"/>
        <v>0.13431492047441901</v>
      </c>
      <c r="W74" s="69">
        <f t="shared" si="174"/>
        <v>0.13060979334771283</v>
      </c>
      <c r="X74" s="72">
        <f t="shared" si="174"/>
        <v>0.13522542386300376</v>
      </c>
      <c r="Y74" s="72"/>
      <c r="Z74" s="76"/>
    </row>
    <row r="75" spans="1:26" ht="26.25" thickBot="1" x14ac:dyDescent="0.3">
      <c r="A75" s="60" t="s">
        <v>12</v>
      </c>
      <c r="B75" s="61"/>
      <c r="C75" s="62">
        <f>+C73/B73-1</f>
        <v>0.11866558082015177</v>
      </c>
      <c r="D75" s="62">
        <f t="shared" ref="D75:J75" si="175">+D73/C73-1</f>
        <v>-1.2247986798895605E-3</v>
      </c>
      <c r="E75" s="62">
        <f t="shared" si="175"/>
        <v>8.4013233016654087E-2</v>
      </c>
      <c r="F75" s="62">
        <f t="shared" si="175"/>
        <v>0.30791089273439032</v>
      </c>
      <c r="G75" s="62">
        <f t="shared" si="175"/>
        <v>0.21948442386574962</v>
      </c>
      <c r="H75" s="62">
        <f t="shared" si="175"/>
        <v>1.9325856346584791E-2</v>
      </c>
      <c r="I75" s="62">
        <f t="shared" si="175"/>
        <v>-7.4574089680322531E-2</v>
      </c>
      <c r="J75" s="190">
        <f t="shared" si="175"/>
        <v>-4.5613182200053393E-2</v>
      </c>
      <c r="K75" s="235"/>
      <c r="L75" s="63"/>
      <c r="M75" s="2"/>
      <c r="N75" s="45" t="s">
        <v>12</v>
      </c>
      <c r="O75" s="49"/>
      <c r="P75" s="50">
        <f>+P73/O73-1</f>
        <v>0.20708066854682294</v>
      </c>
      <c r="Q75" s="50">
        <f t="shared" ref="Q75" si="176">+Q73/P73-1</f>
        <v>3.8293900578063811E-2</v>
      </c>
      <c r="R75" s="50">
        <f t="shared" ref="R75" si="177">+R73/Q73-1</f>
        <v>-1.1386672569972167E-2</v>
      </c>
      <c r="S75" s="50">
        <f t="shared" ref="S75" si="178">+S73/R73-1</f>
        <v>0.1828823483418005</v>
      </c>
      <c r="T75" s="50">
        <f t="shared" ref="T75" si="179">+T73/S73-1</f>
        <v>0.41637841776332851</v>
      </c>
      <c r="U75" s="50">
        <f t="shared" ref="U75" si="180">+U73/T73-1</f>
        <v>5.8701532391824518E-2</v>
      </c>
      <c r="V75" s="50">
        <f t="shared" ref="V75" si="181">+V73/U73-1</f>
        <v>-2.1834279241727095E-2</v>
      </c>
      <c r="W75" s="70">
        <f t="shared" ref="W75" si="182">+W73/V73-1</f>
        <v>-0.13588151632572754</v>
      </c>
      <c r="X75" s="73">
        <f t="shared" ref="X75" si="183">+X73/W73-1</f>
        <v>7.8150759468117892E-2</v>
      </c>
      <c r="Y75" s="51"/>
      <c r="Z75" s="52"/>
    </row>
    <row r="76" spans="1:26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6" ht="15.75" thickBot="1" x14ac:dyDescent="0.3">
      <c r="A77" s="323" t="s">
        <v>110</v>
      </c>
      <c r="B77" s="324"/>
      <c r="C77" s="324"/>
      <c r="D77" s="324"/>
      <c r="E77" s="324"/>
      <c r="F77" s="324"/>
      <c r="G77" s="324"/>
      <c r="H77" s="324"/>
      <c r="I77" s="324"/>
      <c r="J77" s="324"/>
      <c r="K77" s="324"/>
      <c r="L77" s="325"/>
      <c r="M77" s="2"/>
      <c r="N77" s="323" t="s">
        <v>111</v>
      </c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5"/>
    </row>
    <row r="78" spans="1:26" ht="38.25" x14ac:dyDescent="0.25">
      <c r="A78" s="38"/>
      <c r="B78" s="39">
        <v>2016</v>
      </c>
      <c r="C78" s="39">
        <f>+B78+1</f>
        <v>2017</v>
      </c>
      <c r="D78" s="39">
        <f t="shared" ref="D78:H78" si="184">+C78+1</f>
        <v>2018</v>
      </c>
      <c r="E78" s="39">
        <f t="shared" si="184"/>
        <v>2019</v>
      </c>
      <c r="F78" s="39">
        <f t="shared" si="184"/>
        <v>2020</v>
      </c>
      <c r="G78" s="39">
        <f t="shared" si="184"/>
        <v>2021</v>
      </c>
      <c r="H78" s="39">
        <f t="shared" si="184"/>
        <v>2022</v>
      </c>
      <c r="I78" s="39">
        <v>2023</v>
      </c>
      <c r="J78" s="244">
        <v>2024</v>
      </c>
      <c r="K78" s="232">
        <v>2025</v>
      </c>
      <c r="L78" s="41" t="s">
        <v>16</v>
      </c>
      <c r="M78" s="2"/>
      <c r="N78" s="65"/>
      <c r="O78" s="64">
        <v>2016</v>
      </c>
      <c r="P78" s="64">
        <f>+O78+1</f>
        <v>2017</v>
      </c>
      <c r="Q78" s="64">
        <f t="shared" ref="Q78" si="185">+P78+1</f>
        <v>2018</v>
      </c>
      <c r="R78" s="64">
        <f t="shared" ref="R78" si="186">+Q78+1</f>
        <v>2019</v>
      </c>
      <c r="S78" s="64">
        <f t="shared" ref="S78" si="187">+R78+1</f>
        <v>2020</v>
      </c>
      <c r="T78" s="64">
        <f t="shared" ref="T78" si="188">+S78+1</f>
        <v>2021</v>
      </c>
      <c r="U78" s="64">
        <f t="shared" ref="U78" si="189">+T78+1</f>
        <v>2022</v>
      </c>
      <c r="V78" s="64">
        <f t="shared" ref="V78" si="190">+U78+1</f>
        <v>2023</v>
      </c>
      <c r="W78" s="66">
        <v>2024</v>
      </c>
      <c r="X78" s="71">
        <v>2025</v>
      </c>
      <c r="Y78" s="77" t="s">
        <v>16</v>
      </c>
      <c r="Z78" s="74" t="s">
        <v>21</v>
      </c>
    </row>
    <row r="79" spans="1:26" x14ac:dyDescent="0.25">
      <c r="A79" s="42" t="s">
        <v>10</v>
      </c>
      <c r="B79" s="158">
        <f>+'[1]EXP TOTAL VINO PAIS'!AD171/1000000</f>
        <v>0.608066</v>
      </c>
      <c r="C79" s="158">
        <f>+'[1]EXP TOTAL VINO PAIS'!AD183/1000000</f>
        <v>0.78581000000000001</v>
      </c>
      <c r="D79" s="158">
        <f>+'[1]EXP TOTAL VINO PAIS'!AD195/1000000</f>
        <v>0.96919100000000002</v>
      </c>
      <c r="E79" s="158">
        <f>+'[1]EXP TOTAL VINO PAIS'!AD207/1000000</f>
        <v>0.54832999999999998</v>
      </c>
      <c r="F79" s="158">
        <f>+'[1]EXP TOTAL VINO PAIS'!AD219/1000000</f>
        <v>0.61865099999999995</v>
      </c>
      <c r="G79" s="158">
        <f>+'[1]EXP TOTAL VINO PAIS'!AD231/1000000</f>
        <v>0.330013</v>
      </c>
      <c r="H79" s="158">
        <f>+'[1]EXP TOTAL VINO PAIS'!AD243/1000000</f>
        <v>0.61601799999999995</v>
      </c>
      <c r="I79" s="158">
        <f>+'[1]EXP TOTAL VINO PAIS'!AD255/1000000</f>
        <v>0.55067600000000005</v>
      </c>
      <c r="J79" s="245">
        <f>+'[1]EXP TOTAL VINO PAIS'!AD267/1000000</f>
        <v>0.371112</v>
      </c>
      <c r="K79" s="233">
        <f>+'[1]EXP TOTAL VINO PAIS'!AD279/1000000</f>
        <v>0.38167899999999999</v>
      </c>
      <c r="L79" s="7">
        <f>+K79/J79-1</f>
        <v>2.8473883894888807E-2</v>
      </c>
      <c r="M79" s="2"/>
      <c r="N79" s="42" t="s">
        <v>10</v>
      </c>
      <c r="O79" s="6">
        <f>+SUM('[1]EXP TOTAL VINO PAIS'!AD160:AD171)/1000000</f>
        <v>11.181245000000001</v>
      </c>
      <c r="P79" s="6">
        <f t="shared" ref="P79:X79" si="191">+SUM(C79)+SUM(B80:B90)</f>
        <v>11.064861999999998</v>
      </c>
      <c r="Q79" s="6">
        <f t="shared" si="191"/>
        <v>8.6534759999999995</v>
      </c>
      <c r="R79" s="6">
        <f t="shared" si="191"/>
        <v>7.403308</v>
      </c>
      <c r="S79" s="6">
        <f t="shared" si="191"/>
        <v>6.9718619999999998</v>
      </c>
      <c r="T79" s="6">
        <f t="shared" si="191"/>
        <v>8.1687639999999995</v>
      </c>
      <c r="U79" s="6">
        <f t="shared" si="191"/>
        <v>6.8351989999999994</v>
      </c>
      <c r="V79" s="6">
        <f t="shared" si="191"/>
        <v>7.0042270000000002</v>
      </c>
      <c r="W79" s="67">
        <f t="shared" si="191"/>
        <v>5.049582</v>
      </c>
      <c r="X79" s="37">
        <f t="shared" si="191"/>
        <v>5.6588569999999994</v>
      </c>
      <c r="Y79" s="78">
        <f>+X79/W79-1</f>
        <v>0.12065850203046491</v>
      </c>
      <c r="Z79" s="7">
        <f>+POWER(X79/S79,0.2)-1</f>
        <v>-4.087328570101334E-2</v>
      </c>
    </row>
    <row r="80" spans="1:26" x14ac:dyDescent="0.25">
      <c r="A80" s="42" t="s">
        <v>11</v>
      </c>
      <c r="B80" s="158">
        <f>+'[1]EXP TOTAL VINO PAIS'!AD172/1000000</f>
        <v>0.71531800000000001</v>
      </c>
      <c r="C80" s="158">
        <f>+'[1]EXP TOTAL VINO PAIS'!AD184/1000000</f>
        <v>0.57757700000000001</v>
      </c>
      <c r="D80" s="158">
        <f>+'[1]EXP TOTAL VINO PAIS'!AD196/1000000</f>
        <v>0.64976</v>
      </c>
      <c r="E80" s="158">
        <f>+'[1]EXP TOTAL VINO PAIS'!AD208/1000000</f>
        <v>0.483655</v>
      </c>
      <c r="F80" s="158">
        <f>+'[1]EXP TOTAL VINO PAIS'!AD220/1000000</f>
        <v>0.58465500000000004</v>
      </c>
      <c r="G80" s="158">
        <f>+'[1]EXP TOTAL VINO PAIS'!AD232/1000000</f>
        <v>0.65967500000000001</v>
      </c>
      <c r="H80" s="158">
        <f>+'[1]EXP TOTAL VINO PAIS'!AD244/1000000</f>
        <v>0.55504100000000001</v>
      </c>
      <c r="I80" s="158">
        <f>+'[1]EXP TOTAL VINO PAIS'!AD256/1000000</f>
        <v>0.30735299999999999</v>
      </c>
      <c r="J80" s="245">
        <f>+'[1]EXP TOTAL VINO PAIS'!AD268/1000000</f>
        <v>0.47232200000000002</v>
      </c>
      <c r="K80" s="233">
        <f>+'[1]EXP TOTAL VINO PAIS'!AD280/1000000</f>
        <v>0.357464</v>
      </c>
      <c r="L80" s="7">
        <f>+K80/J80-1</f>
        <v>-0.24317732394425839</v>
      </c>
      <c r="M80" s="2"/>
      <c r="N80" s="42" t="s">
        <v>11</v>
      </c>
      <c r="O80" s="6">
        <f>+SUM('[1]EXP TOTAL VINO PAIS'!AD161:AD172)/1000000</f>
        <v>11.108473999999999</v>
      </c>
      <c r="P80" s="6">
        <f t="shared" ref="P80:V80" si="192">+SUM(C79:C80)+SUM(B81:B90)</f>
        <v>10.927121</v>
      </c>
      <c r="Q80" s="6">
        <f t="shared" si="192"/>
        <v>8.7256590000000003</v>
      </c>
      <c r="R80" s="6">
        <f t="shared" si="192"/>
        <v>7.2372029999999992</v>
      </c>
      <c r="S80" s="6">
        <f t="shared" si="192"/>
        <v>7.0728619999999989</v>
      </c>
      <c r="T80" s="6">
        <f t="shared" si="192"/>
        <v>8.2437839999999998</v>
      </c>
      <c r="U80" s="6">
        <f t="shared" si="192"/>
        <v>6.7305650000000004</v>
      </c>
      <c r="V80" s="6">
        <f t="shared" si="192"/>
        <v>6.7565390000000001</v>
      </c>
      <c r="W80" s="67">
        <f t="shared" ref="W80" si="193">+SUM(J79:J80)+SUM(I81:I90)</f>
        <v>5.2145510000000002</v>
      </c>
      <c r="X80" s="67">
        <f t="shared" ref="X80" si="194">+SUM(K79:K80)+SUM(J81:J90)</f>
        <v>5.5439990000000003</v>
      </c>
      <c r="Y80" s="78">
        <f>+X80/W80-1</f>
        <v>6.3178593900030888E-2</v>
      </c>
      <c r="Z80" s="7">
        <f>+POWER(X80/S80,0.2)-1</f>
        <v>-4.7542531152728773E-2</v>
      </c>
    </row>
    <row r="81" spans="1:27" x14ac:dyDescent="0.25">
      <c r="A81" s="42" t="s">
        <v>0</v>
      </c>
      <c r="B81" s="158">
        <f>+'[1]EXP TOTAL VINO PAIS'!AD173/1000000</f>
        <v>1.0077510000000001</v>
      </c>
      <c r="C81" s="158">
        <f>+'[1]EXP TOTAL VINO PAIS'!AD185/1000000</f>
        <v>0.88563999999999998</v>
      </c>
      <c r="D81" s="158">
        <f>+'[1]EXP TOTAL VINO PAIS'!AD197/1000000</f>
        <v>0.50525900000000001</v>
      </c>
      <c r="E81" s="158">
        <f>+'[1]EXP TOTAL VINO PAIS'!AD209/1000000</f>
        <v>0.68716999999999995</v>
      </c>
      <c r="F81" s="158">
        <f>+'[1]EXP TOTAL VINO PAIS'!AD221/1000000</f>
        <v>0.55775600000000003</v>
      </c>
      <c r="G81" s="158">
        <f>+'[1]EXP TOTAL VINO PAIS'!AD233/1000000</f>
        <v>0.72499199999999997</v>
      </c>
      <c r="H81" s="158">
        <f>+'[1]EXP TOTAL VINO PAIS'!AD245/1000000</f>
        <v>0.38250800000000001</v>
      </c>
      <c r="I81" s="158">
        <f>+'[1]EXP TOTAL VINO PAIS'!AD257/1000000</f>
        <v>0.53520800000000002</v>
      </c>
      <c r="J81" s="245">
        <f>+'[1]EXP TOTAL VINO PAIS'!AD269/1000000</f>
        <v>0.67974699999999999</v>
      </c>
      <c r="K81" s="233">
        <f>+'[1]EXP TOTAL VINO PAIS'!AD281/1000000</f>
        <v>0.389067</v>
      </c>
      <c r="L81" s="7">
        <f>+K81/J81-1</f>
        <v>-0.4276296916352702</v>
      </c>
      <c r="M81" s="2"/>
      <c r="N81" s="42" t="s">
        <v>0</v>
      </c>
      <c r="O81" s="6">
        <f>+SUM('[1]EXP TOTAL VINO PAIS'!AD162:AD173)/1000000</f>
        <v>11.001033</v>
      </c>
      <c r="P81" s="6">
        <f t="shared" ref="P81:W81" si="195">+SUM(C79:C81)+SUM(B82:B90)</f>
        <v>10.805010000000001</v>
      </c>
      <c r="Q81" s="6">
        <f t="shared" si="195"/>
        <v>8.3452780000000004</v>
      </c>
      <c r="R81" s="6">
        <f t="shared" si="195"/>
        <v>7.4191139999999987</v>
      </c>
      <c r="S81" s="6">
        <f t="shared" si="195"/>
        <v>6.9434479999999992</v>
      </c>
      <c r="T81" s="6">
        <f t="shared" si="195"/>
        <v>8.4110200000000006</v>
      </c>
      <c r="U81" s="6">
        <f t="shared" si="195"/>
        <v>6.3880810000000006</v>
      </c>
      <c r="V81" s="6">
        <f t="shared" si="195"/>
        <v>6.9092389999999995</v>
      </c>
      <c r="W81" s="67">
        <f t="shared" si="195"/>
        <v>5.3590900000000001</v>
      </c>
      <c r="X81" s="67">
        <f t="shared" ref="X81" si="196">+SUM(K79:K81)+SUM(J82:J90)</f>
        <v>5.2533189999999994</v>
      </c>
      <c r="Y81" s="78">
        <f>+X81/W81-1</f>
        <v>-1.9736746350593193E-2</v>
      </c>
      <c r="Z81" s="7">
        <f>+POWER(X81/S81,0.2)-1</f>
        <v>-5.42600885327299E-2</v>
      </c>
    </row>
    <row r="82" spans="1:27" x14ac:dyDescent="0.25">
      <c r="A82" s="42" t="s">
        <v>1</v>
      </c>
      <c r="B82" s="158">
        <f>+'[1]EXP TOTAL VINO PAIS'!AD174/1000000</f>
        <v>1.1980170000000001</v>
      </c>
      <c r="C82" s="158">
        <f>+'[1]EXP TOTAL VINO PAIS'!AD186/1000000</f>
        <v>0.76429999999999998</v>
      </c>
      <c r="D82" s="158">
        <f>+'[1]EXP TOTAL VINO PAIS'!AD198/1000000</f>
        <v>0.74635099999999999</v>
      </c>
      <c r="E82" s="158">
        <f>+'[1]EXP TOTAL VINO PAIS'!AD210/1000000</f>
        <v>0.468781</v>
      </c>
      <c r="F82" s="158">
        <f>+'[1]EXP TOTAL VINO PAIS'!AD222/1000000</f>
        <v>0.57729699999999995</v>
      </c>
      <c r="G82" s="158">
        <f>+'[1]EXP TOTAL VINO PAIS'!AD234/1000000</f>
        <v>0.61702599999999996</v>
      </c>
      <c r="H82" s="158">
        <f>+'[1]EXP TOTAL VINO PAIS'!AD246/1000000</f>
        <v>0.77584500000000001</v>
      </c>
      <c r="I82" s="158">
        <f>+'[1]EXP TOTAL VINO PAIS'!AD258/1000000</f>
        <v>0.28938999999999998</v>
      </c>
      <c r="J82" s="245">
        <f>+'[1]EXP TOTAL VINO PAIS'!AD270/1000000</f>
        <v>0.36837199999999998</v>
      </c>
      <c r="K82" s="233">
        <f>+'[1]EXP TOTAL VINO PAIS'!AD282/1000000</f>
        <v>0.40628900000000001</v>
      </c>
      <c r="L82" s="7">
        <f>+K82/J82-1</f>
        <v>0.10293127599274654</v>
      </c>
      <c r="M82" s="2"/>
      <c r="N82" s="42" t="s">
        <v>1</v>
      </c>
      <c r="O82" s="6">
        <f>+SUM('[1]EXP TOTAL VINO PAIS'!AD163:AD174)/1000000</f>
        <v>11.557632</v>
      </c>
      <c r="P82" s="6">
        <f t="shared" ref="P82:V82" si="197">+SUM(C79:C82)+SUM(B83:B90)</f>
        <v>10.371293</v>
      </c>
      <c r="Q82" s="6">
        <f t="shared" si="197"/>
        <v>8.3273290000000006</v>
      </c>
      <c r="R82" s="6">
        <f t="shared" si="197"/>
        <v>7.1415439999999997</v>
      </c>
      <c r="S82" s="6">
        <f t="shared" si="197"/>
        <v>7.0519639999999999</v>
      </c>
      <c r="T82" s="6">
        <f t="shared" si="197"/>
        <v>8.4507490000000001</v>
      </c>
      <c r="U82" s="6">
        <f t="shared" si="197"/>
        <v>6.5469000000000008</v>
      </c>
      <c r="V82" s="6">
        <f t="shared" si="197"/>
        <v>6.422784</v>
      </c>
      <c r="W82" s="67">
        <f t="shared" ref="W82" si="198">+SUM(J79:J82)+SUM(I83:I90)</f>
        <v>5.438072</v>
      </c>
      <c r="X82" s="37">
        <f t="shared" ref="X82" si="199">+SUM(K79:K82)+SUM(J83:J90)</f>
        <v>5.2912359999999996</v>
      </c>
      <c r="Y82" s="78">
        <f>+X82/W82-1</f>
        <v>-2.7001481407381234E-2</v>
      </c>
      <c r="Z82" s="7">
        <f>+POWER(X82/S82,0.2)-1</f>
        <v>-5.5831712929605204E-2</v>
      </c>
    </row>
    <row r="83" spans="1:27" x14ac:dyDescent="0.25">
      <c r="A83" s="42" t="s">
        <v>2</v>
      </c>
      <c r="B83" s="158">
        <f>+'[1]EXP TOTAL VINO PAIS'!AD175/1000000</f>
        <v>0.74187400000000003</v>
      </c>
      <c r="C83" s="158">
        <f>+'[1]EXP TOTAL VINO PAIS'!AD187/1000000</f>
        <v>0.51831400000000005</v>
      </c>
      <c r="D83" s="158">
        <f>+'[1]EXP TOTAL VINO PAIS'!AD199/1000000</f>
        <v>0.32382899999999998</v>
      </c>
      <c r="E83" s="158">
        <f>+'[1]EXP TOTAL VINO PAIS'!AD211/1000000</f>
        <v>0.46414499999999997</v>
      </c>
      <c r="F83" s="158">
        <f>+'[1]EXP TOTAL VINO PAIS'!AD223/1000000</f>
        <v>0.77509600000000001</v>
      </c>
      <c r="G83" s="158">
        <f>+'[1]EXP TOTAL VINO PAIS'!AD235/1000000</f>
        <v>0.65490000000000004</v>
      </c>
      <c r="H83" s="158">
        <f>+'[1]EXP TOTAL VINO PAIS'!AD247/1000000</f>
        <v>0.48338100000000001</v>
      </c>
      <c r="I83" s="158">
        <f>+'[1]EXP TOTAL VINO PAIS'!AD259/1000000</f>
        <v>0.35808699999999999</v>
      </c>
      <c r="J83" s="245">
        <f>+'[1]EXP TOTAL VINO PAIS'!AD271/1000000</f>
        <v>0.57111000000000001</v>
      </c>
      <c r="K83" s="233"/>
      <c r="L83" s="7"/>
      <c r="M83" s="2"/>
      <c r="N83" s="42" t="s">
        <v>2</v>
      </c>
      <c r="O83" s="6">
        <f>+SUM('[1]EXP TOTAL VINO PAIS'!AD164:AD175)/1000000</f>
        <v>11.767833</v>
      </c>
      <c r="P83" s="6">
        <f t="shared" ref="P83:V83" si="200">+SUM(C79:C83)+SUM(B84:B90)</f>
        <v>10.147733000000001</v>
      </c>
      <c r="Q83" s="6">
        <f t="shared" si="200"/>
        <v>8.1328440000000004</v>
      </c>
      <c r="R83" s="6">
        <f t="shared" si="200"/>
        <v>7.28186</v>
      </c>
      <c r="S83" s="6">
        <f t="shared" si="200"/>
        <v>7.3629149999999992</v>
      </c>
      <c r="T83" s="6">
        <f t="shared" si="200"/>
        <v>8.3305530000000001</v>
      </c>
      <c r="U83" s="6">
        <f t="shared" si="200"/>
        <v>6.3753810000000009</v>
      </c>
      <c r="V83" s="6">
        <f t="shared" si="200"/>
        <v>6.2974899999999998</v>
      </c>
      <c r="W83" s="67">
        <f t="shared" ref="W83" si="201">+SUM(J79:J83)+SUM(I84:I90)</f>
        <v>5.6510949999999998</v>
      </c>
      <c r="X83" s="37"/>
      <c r="Y83" s="78"/>
      <c r="Z83" s="7"/>
    </row>
    <row r="84" spans="1:27" x14ac:dyDescent="0.25">
      <c r="A84" s="42" t="s">
        <v>3</v>
      </c>
      <c r="B84" s="158">
        <f>+'[1]EXP TOTAL VINO PAIS'!AD176/1000000</f>
        <v>0.63105</v>
      </c>
      <c r="C84" s="158">
        <f>+'[1]EXP TOTAL VINO PAIS'!AD188/1000000</f>
        <v>0.77058800000000005</v>
      </c>
      <c r="D84" s="158">
        <f>+'[1]EXP TOTAL VINO PAIS'!AD200/1000000</f>
        <v>0.35318300000000002</v>
      </c>
      <c r="E84" s="158">
        <f>+'[1]EXP TOTAL VINO PAIS'!AD212/1000000</f>
        <v>0.36496600000000001</v>
      </c>
      <c r="F84" s="158">
        <f>+'[1]EXP TOTAL VINO PAIS'!AD224/1000000</f>
        <v>0.728267</v>
      </c>
      <c r="G84" s="158">
        <f>+'[1]EXP TOTAL VINO PAIS'!AD236/1000000</f>
        <v>0.187885</v>
      </c>
      <c r="H84" s="158">
        <f>+'[1]EXP TOTAL VINO PAIS'!AD248/1000000</f>
        <v>0.68881400000000004</v>
      </c>
      <c r="I84" s="158">
        <f>+'[1]EXP TOTAL VINO PAIS'!AD260/1000000</f>
        <v>0.31289400000000001</v>
      </c>
      <c r="J84" s="245">
        <f>+'[1]EXP TOTAL VINO PAIS'!AD272/1000000</f>
        <v>0.215035</v>
      </c>
      <c r="K84" s="233"/>
      <c r="L84" s="7"/>
      <c r="M84" s="2"/>
      <c r="N84" s="42" t="s">
        <v>3</v>
      </c>
      <c r="O84" s="6">
        <f>+SUM('[1]EXP TOTAL VINO PAIS'!AD165:AD176)/1000000</f>
        <v>11.230950999999999</v>
      </c>
      <c r="P84" s="6">
        <f t="shared" ref="P84:V84" si="202">+SUM(C79:C84)+SUM(B85:B90)</f>
        <v>10.287271</v>
      </c>
      <c r="Q84" s="6">
        <f t="shared" si="202"/>
        <v>7.7154389999999999</v>
      </c>
      <c r="R84" s="6">
        <f t="shared" si="202"/>
        <v>7.2936429999999994</v>
      </c>
      <c r="S84" s="6">
        <f t="shared" si="202"/>
        <v>7.726216</v>
      </c>
      <c r="T84" s="6">
        <f t="shared" si="202"/>
        <v>7.7901710000000008</v>
      </c>
      <c r="U84" s="6">
        <f t="shared" si="202"/>
        <v>6.8763100000000001</v>
      </c>
      <c r="V84" s="6">
        <f t="shared" si="202"/>
        <v>5.9215699999999991</v>
      </c>
      <c r="W84" s="67">
        <f t="shared" ref="W84" si="203">+SUM(J79:J84)+SUM(I85:I90)</f>
        <v>5.5532360000000001</v>
      </c>
      <c r="X84" s="67"/>
      <c r="Y84" s="78"/>
      <c r="Z84" s="7"/>
      <c r="AA84" s="4"/>
    </row>
    <row r="85" spans="1:27" x14ac:dyDescent="0.25">
      <c r="A85" s="42" t="s">
        <v>4</v>
      </c>
      <c r="B85" s="158">
        <f>+'[1]EXP TOTAL VINO PAIS'!AD177/1000000</f>
        <v>0.931535</v>
      </c>
      <c r="C85" s="158">
        <f>+'[1]EXP TOTAL VINO PAIS'!AD189/1000000</f>
        <v>0.62972099999999998</v>
      </c>
      <c r="D85" s="158">
        <f>+'[1]EXP TOTAL VINO PAIS'!AD201/1000000</f>
        <v>0.59063900000000003</v>
      </c>
      <c r="E85" s="158">
        <f>+'[1]EXP TOTAL VINO PAIS'!AD213/1000000</f>
        <v>0.52825500000000003</v>
      </c>
      <c r="F85" s="158">
        <f>+'[1]EXP TOTAL VINO PAIS'!AD225/1000000</f>
        <v>0.69065200000000004</v>
      </c>
      <c r="G85" s="158">
        <f>+'[1]EXP TOTAL VINO PAIS'!AD237/1000000</f>
        <v>0.63258800000000004</v>
      </c>
      <c r="H85" s="158">
        <f>+'[1]EXP TOTAL VINO PAIS'!AD249/1000000</f>
        <v>0.30501499999999998</v>
      </c>
      <c r="I85" s="158">
        <f>+'[1]EXP TOTAL VINO PAIS'!AD261/1000000</f>
        <v>0.28212100000000001</v>
      </c>
      <c r="J85" s="245">
        <f>+'[1]EXP TOTAL VINO PAIS'!AD273/1000000</f>
        <v>0.67564999999999997</v>
      </c>
      <c r="K85" s="233"/>
      <c r="L85" s="7"/>
      <c r="M85" s="2"/>
      <c r="N85" s="42" t="s">
        <v>4</v>
      </c>
      <c r="O85" s="6">
        <f>+SUM('[1]EXP TOTAL VINO PAIS'!AD166:AD177)/1000000</f>
        <v>11.057270000000001</v>
      </c>
      <c r="P85" s="6">
        <f t="shared" ref="P85:V85" si="204">+SUM(C79:C85)+SUM(B86:B90)</f>
        <v>9.9854570000000002</v>
      </c>
      <c r="Q85" s="6">
        <f t="shared" si="204"/>
        <v>7.6763570000000003</v>
      </c>
      <c r="R85" s="6">
        <f t="shared" si="204"/>
        <v>7.2312589999999997</v>
      </c>
      <c r="S85" s="6">
        <f t="shared" si="204"/>
        <v>7.8886130000000003</v>
      </c>
      <c r="T85" s="6">
        <f t="shared" si="204"/>
        <v>7.732107000000001</v>
      </c>
      <c r="U85" s="6">
        <f t="shared" si="204"/>
        <v>6.548737</v>
      </c>
      <c r="V85" s="6">
        <f t="shared" si="204"/>
        <v>5.898676</v>
      </c>
      <c r="W85" s="67">
        <f t="shared" ref="W85" si="205">+SUM(J79:J85)+SUM(I86:I90)</f>
        <v>5.9467650000000001</v>
      </c>
      <c r="X85" s="67"/>
      <c r="Y85" s="78"/>
      <c r="Z85" s="7"/>
    </row>
    <row r="86" spans="1:27" x14ac:dyDescent="0.25">
      <c r="A86" s="42" t="s">
        <v>5</v>
      </c>
      <c r="B86" s="158">
        <f>+'[1]EXP TOTAL VINO PAIS'!AD178/1000000</f>
        <v>0.767598</v>
      </c>
      <c r="C86" s="158">
        <f>+'[1]EXP TOTAL VINO PAIS'!AD190/1000000</f>
        <v>0.59881499999999999</v>
      </c>
      <c r="D86" s="158">
        <f>+'[1]EXP TOTAL VINO PAIS'!AD202/1000000</f>
        <v>0.450071</v>
      </c>
      <c r="E86" s="158">
        <f>+'[1]EXP TOTAL VINO PAIS'!AD214/1000000</f>
        <v>0.52290899999999996</v>
      </c>
      <c r="F86" s="158">
        <f>+'[1]EXP TOTAL VINO PAIS'!AD226/1000000</f>
        <v>1.0089729999999999</v>
      </c>
      <c r="G86" s="158">
        <f>+'[1]EXP TOTAL VINO PAIS'!AD238/1000000</f>
        <v>0.43674400000000002</v>
      </c>
      <c r="H86" s="158">
        <f>+'[1]EXP TOTAL VINO PAIS'!AD250/1000000</f>
        <v>0.60139100000000001</v>
      </c>
      <c r="I86" s="158">
        <f>+'[1]EXP TOTAL VINO PAIS'!AD262/1000000</f>
        <v>0.43068400000000001</v>
      </c>
      <c r="J86" s="245">
        <f>+'[1]EXP TOTAL VINO PAIS'!AD274/1000000</f>
        <v>0.32260499999999998</v>
      </c>
      <c r="K86" s="233"/>
      <c r="L86" s="7"/>
      <c r="M86" s="2"/>
      <c r="N86" s="42" t="s">
        <v>5</v>
      </c>
      <c r="O86" s="6">
        <f>+SUM('[1]EXP TOTAL VINO PAIS'!AD167:AD178)/1000000</f>
        <v>10.541831</v>
      </c>
      <c r="P86" s="6">
        <f t="shared" ref="P86:V86" si="206">+SUM(C79:C86)+SUM(B87:B90)</f>
        <v>9.8166740000000008</v>
      </c>
      <c r="Q86" s="6">
        <f t="shared" si="206"/>
        <v>7.5276130000000006</v>
      </c>
      <c r="R86" s="6">
        <f t="shared" si="206"/>
        <v>7.3040969999999996</v>
      </c>
      <c r="S86" s="6">
        <f t="shared" si="206"/>
        <v>8.3746770000000001</v>
      </c>
      <c r="T86" s="6">
        <f t="shared" si="206"/>
        <v>7.1598780000000009</v>
      </c>
      <c r="U86" s="6">
        <f t="shared" si="206"/>
        <v>6.7133840000000005</v>
      </c>
      <c r="V86" s="6">
        <f t="shared" si="206"/>
        <v>5.7279689999999999</v>
      </c>
      <c r="W86" s="67">
        <f t="shared" ref="W86" si="207">+SUM(J79:J86)+SUM(I87:I90)</f>
        <v>5.838686</v>
      </c>
      <c r="X86" s="67"/>
      <c r="Y86" s="78"/>
      <c r="Z86" s="7"/>
    </row>
    <row r="87" spans="1:27" x14ac:dyDescent="0.25">
      <c r="A87" s="42" t="s">
        <v>6</v>
      </c>
      <c r="B87" s="158">
        <f>+'[1]EXP TOTAL VINO PAIS'!AD179/1000000</f>
        <v>1.2389950000000001</v>
      </c>
      <c r="C87" s="158">
        <f>+'[1]EXP TOTAL VINO PAIS'!AD191/1000000</f>
        <v>0.92074800000000001</v>
      </c>
      <c r="D87" s="158">
        <f>+'[1]EXP TOTAL VINO PAIS'!AD203/1000000</f>
        <v>0.73646299999999998</v>
      </c>
      <c r="E87" s="158">
        <f>+'[1]EXP TOTAL VINO PAIS'!AD215/1000000</f>
        <v>0.63402499999999995</v>
      </c>
      <c r="F87" s="158">
        <f>+'[1]EXP TOTAL VINO PAIS'!AD227/1000000</f>
        <v>0.95915399999999995</v>
      </c>
      <c r="G87" s="158">
        <f>+'[1]EXP TOTAL VINO PAIS'!AD239/1000000</f>
        <v>0.61195100000000002</v>
      </c>
      <c r="H87" s="158">
        <f>+'[1]EXP TOTAL VINO PAIS'!AD251/1000000</f>
        <v>0.91039700000000001</v>
      </c>
      <c r="I87" s="158">
        <f>+'[1]EXP TOTAL VINO PAIS'!AD263/1000000</f>
        <v>0.80964199999999997</v>
      </c>
      <c r="J87" s="245">
        <f>+'[1]EXP TOTAL VINO PAIS'!AD275/1000000</f>
        <v>0.39812399999999998</v>
      </c>
      <c r="K87" s="233"/>
      <c r="L87" s="7"/>
      <c r="M87" s="2"/>
      <c r="N87" s="42" t="s">
        <v>6</v>
      </c>
      <c r="O87" s="6">
        <f>+SUM('[1]EXP TOTAL VINO PAIS'!AD168:AD179)/1000000</f>
        <v>10.997249</v>
      </c>
      <c r="P87" s="6">
        <f t="shared" ref="P87:V87" si="208">+SUM(C79:C87)+SUM(B88:B90)</f>
        <v>9.4984269999999995</v>
      </c>
      <c r="Q87" s="6">
        <f t="shared" si="208"/>
        <v>7.3433279999999996</v>
      </c>
      <c r="R87" s="6">
        <f t="shared" si="208"/>
        <v>7.2016590000000003</v>
      </c>
      <c r="S87" s="6">
        <f t="shared" si="208"/>
        <v>8.6998059999999988</v>
      </c>
      <c r="T87" s="6">
        <f t="shared" si="208"/>
        <v>6.8126750000000005</v>
      </c>
      <c r="U87" s="6">
        <f t="shared" si="208"/>
        <v>7.0118299999999998</v>
      </c>
      <c r="V87" s="6">
        <f t="shared" si="208"/>
        <v>5.6272140000000004</v>
      </c>
      <c r="W87" s="67">
        <f t="shared" ref="W87" si="209">+SUM(J79:J87)+SUM(I88:I90)</f>
        <v>5.427168</v>
      </c>
      <c r="X87" s="67"/>
      <c r="Y87" s="78"/>
      <c r="Z87" s="7"/>
    </row>
    <row r="88" spans="1:27" x14ac:dyDescent="0.25">
      <c r="A88" s="42" t="s">
        <v>7</v>
      </c>
      <c r="B88" s="158">
        <f>+'[1]EXP TOTAL VINO PAIS'!AD180/1000000</f>
        <v>1.2815300000000001</v>
      </c>
      <c r="C88" s="158">
        <f>+'[1]EXP TOTAL VINO PAIS'!AD192/1000000</f>
        <v>1.02477</v>
      </c>
      <c r="D88" s="158">
        <f>+'[1]EXP TOTAL VINO PAIS'!AD204/1000000</f>
        <v>0.92173499999999997</v>
      </c>
      <c r="E88" s="158">
        <f>+'[1]EXP TOTAL VINO PAIS'!AD216/1000000</f>
        <v>0.84701800000000005</v>
      </c>
      <c r="F88" s="158">
        <f>+'[1]EXP TOTAL VINO PAIS'!AD228/1000000</f>
        <v>0.72160400000000002</v>
      </c>
      <c r="G88" s="158">
        <f>+'[1]EXP TOTAL VINO PAIS'!AD240/1000000</f>
        <v>0.45749400000000001</v>
      </c>
      <c r="H88" s="158">
        <f>+'[1]EXP TOTAL VINO PAIS'!AD252/1000000</f>
        <v>0.85357899999999998</v>
      </c>
      <c r="I88" s="158">
        <f>+'[1]EXP TOTAL VINO PAIS'!AD264/1000000</f>
        <v>0.44531599999999999</v>
      </c>
      <c r="J88" s="245">
        <f>+'[1]EXP TOTAL VINO PAIS'!AD276/1000000</f>
        <v>0.72120099999999998</v>
      </c>
      <c r="K88" s="233"/>
      <c r="L88" s="7"/>
      <c r="M88" s="2"/>
      <c r="N88" s="42" t="s">
        <v>7</v>
      </c>
      <c r="O88" s="6">
        <f>+SUM('[1]EXP TOTAL VINO PAIS'!AD169:AD180)/1000000</f>
        <v>10.832183000000001</v>
      </c>
      <c r="P88" s="6">
        <f t="shared" ref="P88:V88" si="210">+SUM(C79:C88)+SUM(B89:B90)</f>
        <v>9.2416669999999996</v>
      </c>
      <c r="Q88" s="6">
        <f t="shared" si="210"/>
        <v>7.2402930000000003</v>
      </c>
      <c r="R88" s="6">
        <f t="shared" si="210"/>
        <v>7.1269420000000006</v>
      </c>
      <c r="S88" s="6">
        <f t="shared" si="210"/>
        <v>8.5743919999999996</v>
      </c>
      <c r="T88" s="6">
        <f t="shared" si="210"/>
        <v>6.5485650000000009</v>
      </c>
      <c r="U88" s="6">
        <f t="shared" si="210"/>
        <v>7.407915</v>
      </c>
      <c r="V88" s="6">
        <f t="shared" si="210"/>
        <v>5.2189510000000006</v>
      </c>
      <c r="W88" s="67">
        <f t="shared" ref="W88" si="211">+SUM(J79:J88)+SUM(I89:I90)</f>
        <v>5.7030529999999997</v>
      </c>
      <c r="X88" s="67"/>
      <c r="Y88" s="78"/>
      <c r="Z88" s="7"/>
    </row>
    <row r="89" spans="1:27" x14ac:dyDescent="0.25">
      <c r="A89" s="42" t="s">
        <v>8</v>
      </c>
      <c r="B89" s="158">
        <f>+'[1]EXP TOTAL VINO PAIS'!AD181/1000000</f>
        <v>1.0978000000000001</v>
      </c>
      <c r="C89" s="158">
        <f>+'[1]EXP TOTAL VINO PAIS'!AD193/1000000</f>
        <v>0.54352599999999995</v>
      </c>
      <c r="D89" s="158">
        <f>+'[1]EXP TOTAL VINO PAIS'!AD205/1000000</f>
        <v>0.805952</v>
      </c>
      <c r="E89" s="158">
        <f>+'[1]EXP TOTAL VINO PAIS'!AD217/1000000</f>
        <v>0.49599500000000002</v>
      </c>
      <c r="F89" s="158">
        <f>+'[1]EXP TOTAL VINO PAIS'!AD229/1000000</f>
        <v>0.69452899999999995</v>
      </c>
      <c r="G89" s="158">
        <f>+'[1]EXP TOTAL VINO PAIS'!AD241/1000000</f>
        <v>0.63474799999999998</v>
      </c>
      <c r="H89" s="158">
        <f>+'[1]EXP TOTAL VINO PAIS'!AD253/1000000</f>
        <v>0.45528400000000002</v>
      </c>
      <c r="I89" s="158">
        <f>+'[1]EXP TOTAL VINO PAIS'!AD265/1000000</f>
        <v>0.554674</v>
      </c>
      <c r="J89" s="245">
        <f>+'[1]EXP TOTAL VINO PAIS'!AD277/1000000</f>
        <v>0.41524699999999998</v>
      </c>
      <c r="K89" s="233"/>
      <c r="L89" s="7"/>
      <c r="M89" s="2"/>
      <c r="N89" s="42" t="s">
        <v>8</v>
      </c>
      <c r="O89" s="6">
        <f>+SUM('[1]EXP TOTAL VINO PAIS'!AD170:AD181)/1000000</f>
        <v>10.967670999999999</v>
      </c>
      <c r="P89" s="6">
        <f t="shared" ref="P89:V89" si="212">+SUM(C79:C89)+SUM(B90)</f>
        <v>8.6873930000000001</v>
      </c>
      <c r="Q89" s="6">
        <f t="shared" si="212"/>
        <v>7.5027190000000008</v>
      </c>
      <c r="R89" s="6">
        <f t="shared" si="212"/>
        <v>6.8169849999999999</v>
      </c>
      <c r="S89" s="6">
        <f t="shared" si="212"/>
        <v>8.772926</v>
      </c>
      <c r="T89" s="6">
        <f t="shared" si="212"/>
        <v>6.4887840000000008</v>
      </c>
      <c r="U89" s="6">
        <f t="shared" si="212"/>
        <v>7.2284509999999997</v>
      </c>
      <c r="V89" s="6">
        <f t="shared" si="212"/>
        <v>5.3183410000000002</v>
      </c>
      <c r="W89" s="67">
        <f t="shared" ref="W89" si="213">+SUM(J79:J89)+SUM(I90)</f>
        <v>5.5636259999999993</v>
      </c>
      <c r="X89" s="67"/>
      <c r="Y89" s="78"/>
      <c r="Z89" s="7"/>
    </row>
    <row r="90" spans="1:27" x14ac:dyDescent="0.25">
      <c r="A90" s="42" t="s">
        <v>9</v>
      </c>
      <c r="B90" s="158">
        <f>+'[1]EXP TOTAL VINO PAIS'!AD182/1000000</f>
        <v>0.66758399999999996</v>
      </c>
      <c r="C90" s="158">
        <f>+'[1]EXP TOTAL VINO PAIS'!AD194/1000000</f>
        <v>0.45028600000000002</v>
      </c>
      <c r="D90" s="158">
        <f>+'[1]EXP TOTAL VINO PAIS'!AD206/1000000</f>
        <v>0.77173599999999998</v>
      </c>
      <c r="E90" s="158">
        <f>+'[1]EXP TOTAL VINO PAIS'!AD218/1000000</f>
        <v>0.85629200000000005</v>
      </c>
      <c r="F90" s="158">
        <f>+'[1]EXP TOTAL VINO PAIS'!AD230/1000000</f>
        <v>0.54076800000000003</v>
      </c>
      <c r="G90" s="158">
        <f>+'[1]EXP TOTAL VINO PAIS'!AD242/1000000</f>
        <v>0.60117799999999999</v>
      </c>
      <c r="H90" s="158">
        <f>+'[1]EXP TOTAL VINO PAIS'!AD254/1000000</f>
        <v>0.44229600000000002</v>
      </c>
      <c r="I90" s="158">
        <f>+'[1]EXP TOTAL VINO PAIS'!AD266/1000000</f>
        <v>0.353101</v>
      </c>
      <c r="J90" s="245">
        <f>+'[1]EXP TOTAL VINO PAIS'!AD278/1000000</f>
        <v>0.43776500000000002</v>
      </c>
      <c r="K90" s="233"/>
      <c r="L90" s="7"/>
      <c r="M90" s="2"/>
      <c r="N90" s="42" t="s">
        <v>9</v>
      </c>
      <c r="O90" s="6">
        <f>+SUM('[1]EXP TOTAL VINO PAIS'!AD171:AD182)/1000000</f>
        <v>10.887117999999999</v>
      </c>
      <c r="P90" s="6">
        <f t="shared" ref="P90:V90" si="214">+SUM(C79:C90)</f>
        <v>8.4700950000000006</v>
      </c>
      <c r="Q90" s="6">
        <f t="shared" si="214"/>
        <v>7.8241690000000004</v>
      </c>
      <c r="R90" s="6">
        <f t="shared" si="214"/>
        <v>6.9015409999999999</v>
      </c>
      <c r="S90" s="6">
        <f t="shared" si="214"/>
        <v>8.4574020000000001</v>
      </c>
      <c r="T90" s="6">
        <f t="shared" si="214"/>
        <v>6.5491940000000008</v>
      </c>
      <c r="U90" s="6">
        <f t="shared" si="214"/>
        <v>7.0695689999999995</v>
      </c>
      <c r="V90" s="6">
        <f t="shared" si="214"/>
        <v>5.2291460000000001</v>
      </c>
      <c r="W90" s="67">
        <f t="shared" ref="W90" si="215">+SUM(J79:J90)</f>
        <v>5.6482899999999994</v>
      </c>
      <c r="X90" s="67"/>
      <c r="Y90" s="78"/>
      <c r="Z90" s="7"/>
    </row>
    <row r="91" spans="1:27" ht="25.5" x14ac:dyDescent="0.25">
      <c r="A91" s="53" t="s">
        <v>13</v>
      </c>
      <c r="B91" s="159">
        <f t="shared" ref="B91:G91" si="216">SUM(B79:B90)</f>
        <v>10.887117999999999</v>
      </c>
      <c r="C91" s="159">
        <f t="shared" si="216"/>
        <v>8.4700950000000006</v>
      </c>
      <c r="D91" s="159">
        <f t="shared" si="216"/>
        <v>7.8241690000000004</v>
      </c>
      <c r="E91" s="159">
        <f t="shared" si="216"/>
        <v>6.9015409999999999</v>
      </c>
      <c r="F91" s="159">
        <f t="shared" si="216"/>
        <v>8.4574020000000001</v>
      </c>
      <c r="G91" s="159">
        <f t="shared" si="216"/>
        <v>6.5491940000000008</v>
      </c>
      <c r="H91" s="159">
        <f t="shared" ref="H91:I91" si="217">SUM(H79:H90)</f>
        <v>7.0695689999999995</v>
      </c>
      <c r="I91" s="159">
        <f t="shared" si="217"/>
        <v>5.2291460000000001</v>
      </c>
      <c r="J91" s="216">
        <f t="shared" ref="J91" si="218">SUM(J79:J90)</f>
        <v>5.6482899999999994</v>
      </c>
      <c r="K91" s="216"/>
      <c r="L91" s="56"/>
      <c r="M91" s="3"/>
      <c r="N91" s="43" t="s">
        <v>14</v>
      </c>
      <c r="O91" s="46">
        <f t="shared" ref="O91" si="219">+AVERAGE(O79:O90)</f>
        <v>11.094207499999998</v>
      </c>
      <c r="P91" s="46">
        <f>+AVERAGE(P79:P90)</f>
        <v>9.9419169166666688</v>
      </c>
      <c r="Q91" s="46">
        <f t="shared" ref="Q91:X91" si="220">+AVERAGE(Q79:Q90)</f>
        <v>7.917875333333332</v>
      </c>
      <c r="R91" s="46">
        <f t="shared" si="220"/>
        <v>7.1965962499999989</v>
      </c>
      <c r="S91" s="46">
        <f t="shared" si="220"/>
        <v>7.824756916666666</v>
      </c>
      <c r="T91" s="46">
        <f t="shared" si="220"/>
        <v>7.5571869999999999</v>
      </c>
      <c r="U91" s="46">
        <f t="shared" si="220"/>
        <v>6.8110268333333339</v>
      </c>
      <c r="V91" s="46">
        <f t="shared" si="220"/>
        <v>6.0276788333333338</v>
      </c>
      <c r="W91" s="68">
        <f t="shared" si="220"/>
        <v>5.5327678333333337</v>
      </c>
      <c r="X91" s="47">
        <f t="shared" si="220"/>
        <v>5.4368527499999999</v>
      </c>
      <c r="Y91" s="79">
        <f>+X91/W91-1</f>
        <v>-1.733582290503366E-2</v>
      </c>
      <c r="Z91" s="75">
        <f>+POWER(X91/S91,0.2)-1</f>
        <v>-7.0230397920473031E-2</v>
      </c>
    </row>
    <row r="92" spans="1:27" ht="25.5" x14ac:dyDescent="0.25">
      <c r="A92" s="57" t="s">
        <v>15</v>
      </c>
      <c r="B92" s="58">
        <f t="shared" ref="B92:G92" si="221">+B91/B$181</f>
        <v>4.1993371776632857E-2</v>
      </c>
      <c r="C92" s="58">
        <f t="shared" si="221"/>
        <v>3.7738977108662072E-2</v>
      </c>
      <c r="D92" s="58">
        <f t="shared" si="221"/>
        <v>2.852153051086247E-2</v>
      </c>
      <c r="E92" s="58">
        <f t="shared" si="221"/>
        <v>2.2638344400186448E-2</v>
      </c>
      <c r="F92" s="58">
        <f t="shared" si="221"/>
        <v>2.163782168554083E-2</v>
      </c>
      <c r="G92" s="58">
        <f t="shared" si="221"/>
        <v>2.2668183612067818E-2</v>
      </c>
      <c r="H92" s="58">
        <f t="shared" ref="H92" si="222">+H91/H$181</f>
        <v>2.8646198027761239E-2</v>
      </c>
      <c r="I92" s="58">
        <f t="shared" ref="I92:J92" si="223">+I91/I$360</f>
        <v>8.0177400386692976E-3</v>
      </c>
      <c r="J92" s="189">
        <f t="shared" si="223"/>
        <v>8.2914938749146742E-3</v>
      </c>
      <c r="K92" s="234"/>
      <c r="L92" s="59"/>
      <c r="M92" s="3"/>
      <c r="N92" s="44" t="s">
        <v>15</v>
      </c>
      <c r="O92" s="48">
        <f t="shared" ref="O92:X92" si="224">+O91/O$181</f>
        <v>4.2846607405689394E-2</v>
      </c>
      <c r="P92" s="48">
        <f t="shared" si="224"/>
        <v>4.1329022536795143E-2</v>
      </c>
      <c r="Q92" s="48">
        <f t="shared" si="224"/>
        <v>3.3599920902441703E-2</v>
      </c>
      <c r="R92" s="48">
        <f t="shared" si="224"/>
        <v>2.4290318144449433E-2</v>
      </c>
      <c r="S92" s="48">
        <f t="shared" si="224"/>
        <v>2.1006067582168182E-2</v>
      </c>
      <c r="T92" s="48">
        <f t="shared" si="224"/>
        <v>2.3303082224116461E-2</v>
      </c>
      <c r="U92" s="48">
        <f t="shared" si="224"/>
        <v>2.5167933259914611E-2</v>
      </c>
      <c r="V92" s="48">
        <f t="shared" si="224"/>
        <v>2.872464281696353E-2</v>
      </c>
      <c r="W92" s="69">
        <f t="shared" si="224"/>
        <v>2.9670520679832887E-2</v>
      </c>
      <c r="X92" s="72">
        <f t="shared" si="224"/>
        <v>2.7998412508297148E-2</v>
      </c>
      <c r="Y92" s="72"/>
      <c r="Z92" s="76"/>
    </row>
    <row r="93" spans="1:27" ht="26.25" thickBot="1" x14ac:dyDescent="0.3">
      <c r="A93" s="60" t="s">
        <v>12</v>
      </c>
      <c r="B93" s="61"/>
      <c r="C93" s="62">
        <f>+C91/B91-1</f>
        <v>-0.22200760568591238</v>
      </c>
      <c r="D93" s="62">
        <f t="shared" ref="D93:J93" si="225">+D91/C91-1</f>
        <v>-7.6259593310346596E-2</v>
      </c>
      <c r="E93" s="62">
        <f t="shared" si="225"/>
        <v>-0.11792025453437938</v>
      </c>
      <c r="F93" s="62">
        <f t="shared" si="225"/>
        <v>0.22543675390756945</v>
      </c>
      <c r="G93" s="62">
        <f t="shared" si="225"/>
        <v>-0.22562578910166498</v>
      </c>
      <c r="H93" s="62">
        <f t="shared" si="225"/>
        <v>7.9456342261352786E-2</v>
      </c>
      <c r="I93" s="62">
        <f t="shared" si="225"/>
        <v>-0.26033029736324798</v>
      </c>
      <c r="J93" s="190">
        <f t="shared" si="225"/>
        <v>8.0155344677696805E-2</v>
      </c>
      <c r="K93" s="235"/>
      <c r="L93" s="63"/>
      <c r="M93" s="2"/>
      <c r="N93" s="45" t="s">
        <v>12</v>
      </c>
      <c r="O93" s="49"/>
      <c r="P93" s="50">
        <f>+P91/O91-1</f>
        <v>-0.10386416364876261</v>
      </c>
      <c r="Q93" s="50">
        <f t="shared" ref="Q93" si="226">+Q91/P91-1</f>
        <v>-0.20358665238292484</v>
      </c>
      <c r="R93" s="50">
        <f t="shared" ref="R93" si="227">+R91/Q91-1</f>
        <v>-9.1095029028410268E-2</v>
      </c>
      <c r="S93" s="50">
        <f t="shared" ref="S93" si="228">+S91/R91-1</f>
        <v>8.7285800793210688E-2</v>
      </c>
      <c r="T93" s="50">
        <f t="shared" ref="T93" si="229">+T91/S91-1</f>
        <v>-3.4195300827396191E-2</v>
      </c>
      <c r="U93" s="50">
        <f t="shared" ref="U93" si="230">+U91/T91-1</f>
        <v>-9.8735173109606222E-2</v>
      </c>
      <c r="V93" s="50">
        <f t="shared" ref="V93" si="231">+V91/U91-1</f>
        <v>-0.11501173305708845</v>
      </c>
      <c r="W93" s="70">
        <f t="shared" ref="W93" si="232">+W91/V91-1</f>
        <v>-8.2106398446964435E-2</v>
      </c>
      <c r="X93" s="73">
        <f t="shared" ref="X93" si="233">+X91/W91-1</f>
        <v>-1.733582290503366E-2</v>
      </c>
      <c r="Y93" s="51"/>
      <c r="Z93" s="52"/>
    </row>
    <row r="94" spans="1:27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7" ht="15.75" thickBot="1" x14ac:dyDescent="0.3">
      <c r="A95" s="323" t="s">
        <v>129</v>
      </c>
      <c r="B95" s="324"/>
      <c r="C95" s="324"/>
      <c r="D95" s="324"/>
      <c r="E95" s="324"/>
      <c r="F95" s="324"/>
      <c r="G95" s="324"/>
      <c r="H95" s="324"/>
      <c r="I95" s="324"/>
      <c r="J95" s="324"/>
      <c r="K95" s="324"/>
      <c r="L95" s="325"/>
      <c r="M95" s="2"/>
      <c r="N95" s="323" t="s">
        <v>130</v>
      </c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5"/>
    </row>
    <row r="96" spans="1:27" ht="38.25" x14ac:dyDescent="0.25">
      <c r="A96" s="38"/>
      <c r="B96" s="39">
        <v>2016</v>
      </c>
      <c r="C96" s="39">
        <f>+B96+1</f>
        <v>2017</v>
      </c>
      <c r="D96" s="39">
        <f t="shared" ref="D96" si="234">+C96+1</f>
        <v>2018</v>
      </c>
      <c r="E96" s="39">
        <f t="shared" ref="E96" si="235">+D96+1</f>
        <v>2019</v>
      </c>
      <c r="F96" s="39">
        <f t="shared" ref="F96" si="236">+E96+1</f>
        <v>2020</v>
      </c>
      <c r="G96" s="39">
        <f t="shared" ref="G96:H96" si="237">+F96+1</f>
        <v>2021</v>
      </c>
      <c r="H96" s="39">
        <f t="shared" si="237"/>
        <v>2022</v>
      </c>
      <c r="I96" s="39">
        <v>2023</v>
      </c>
      <c r="J96" s="244">
        <v>2024</v>
      </c>
      <c r="K96" s="232">
        <v>2025</v>
      </c>
      <c r="L96" s="41" t="s">
        <v>16</v>
      </c>
      <c r="M96" s="2"/>
      <c r="N96" s="65"/>
      <c r="O96" s="64">
        <v>2016</v>
      </c>
      <c r="P96" s="64">
        <f>+O96+1</f>
        <v>2017</v>
      </c>
      <c r="Q96" s="64">
        <f t="shared" ref="Q96" si="238">+P96+1</f>
        <v>2018</v>
      </c>
      <c r="R96" s="64">
        <f t="shared" ref="R96" si="239">+Q96+1</f>
        <v>2019</v>
      </c>
      <c r="S96" s="64">
        <f t="shared" ref="S96" si="240">+R96+1</f>
        <v>2020</v>
      </c>
      <c r="T96" s="64">
        <f t="shared" ref="T96" si="241">+S96+1</f>
        <v>2021</v>
      </c>
      <c r="U96" s="64">
        <f t="shared" ref="U96" si="242">+T96+1</f>
        <v>2022</v>
      </c>
      <c r="V96" s="64">
        <f t="shared" ref="V96" si="243">+U96+1</f>
        <v>2023</v>
      </c>
      <c r="W96" s="66">
        <v>2024</v>
      </c>
      <c r="X96" s="71">
        <v>2025</v>
      </c>
      <c r="Y96" s="77" t="s">
        <v>16</v>
      </c>
      <c r="Z96" s="74" t="s">
        <v>21</v>
      </c>
    </row>
    <row r="97" spans="1:27" x14ac:dyDescent="0.25">
      <c r="A97" s="42" t="s">
        <v>10</v>
      </c>
      <c r="B97" s="158">
        <f>+'[1]EXP TOTAL VINO PAIS'!AE171/1000000</f>
        <v>0.37262400000000001</v>
      </c>
      <c r="C97" s="158">
        <f>+'[1]EXP TOTAL VINO PAIS'!AE183/1000000</f>
        <v>0.27907399999999999</v>
      </c>
      <c r="D97" s="158">
        <f>+'[1]EXP TOTAL VINO PAIS'!AE195/1000000</f>
        <v>0.30872500000000003</v>
      </c>
      <c r="E97" s="158">
        <f>+'[1]EXP TOTAL VINO PAIS'!AE207/1000000</f>
        <v>0.33985399999999999</v>
      </c>
      <c r="F97" s="158">
        <f>+'[1]EXP TOTAL VINO PAIS'!AE219/1000000</f>
        <v>5.518948</v>
      </c>
      <c r="G97" s="158">
        <f>+'[1]EXP TOTAL VINO PAIS'!AE231/1000000</f>
        <v>0.24204100000000001</v>
      </c>
      <c r="H97" s="158">
        <f>+'[1]EXP TOTAL VINO PAIS'!AE243/1000000</f>
        <v>0.19450200000000001</v>
      </c>
      <c r="I97" s="158">
        <f>+'[1]EXP TOTAL VINO PAIS'!AE255/1000000</f>
        <v>8.9969999999999994E-2</v>
      </c>
      <c r="J97" s="245">
        <f>+'[1]EXP TOTAL VINO PAIS'!AE267/1000000</f>
        <v>7.9242999999999994E-2</v>
      </c>
      <c r="K97" s="233">
        <f>+'[1]EXP TOTAL VINO PAIS'!AE279/1000000</f>
        <v>8.2841999999999999E-2</v>
      </c>
      <c r="L97" s="7">
        <f>+K97/J97-1</f>
        <v>4.5417260830609818E-2</v>
      </c>
      <c r="M97" s="2"/>
      <c r="N97" s="42" t="s">
        <v>10</v>
      </c>
      <c r="O97" s="6">
        <f>+SUM('[1]EXP TOTAL VINO PAIS'!AE160:AE171)/1000000</f>
        <v>5.3752300000000002</v>
      </c>
      <c r="P97" s="6">
        <f t="shared" ref="P97:X97" si="244">+SUM(C97)+SUM(B98:B108)</f>
        <v>5.6750400000000001</v>
      </c>
      <c r="Q97" s="6">
        <f t="shared" si="244"/>
        <v>4.9161209999999995</v>
      </c>
      <c r="R97" s="6">
        <f t="shared" si="244"/>
        <v>4.791353</v>
      </c>
      <c r="S97" s="6">
        <f t="shared" si="244"/>
        <v>19.777701</v>
      </c>
      <c r="T97" s="6">
        <f t="shared" si="244"/>
        <v>31.117549999999998</v>
      </c>
      <c r="U97" s="6">
        <f t="shared" si="244"/>
        <v>9.6322840000000003</v>
      </c>
      <c r="V97" s="6">
        <f t="shared" si="244"/>
        <v>2.9943390000000001</v>
      </c>
      <c r="W97" s="67">
        <f t="shared" si="244"/>
        <v>2.2042139999999999</v>
      </c>
      <c r="X97" s="37">
        <f t="shared" si="244"/>
        <v>1.4819590000000002</v>
      </c>
      <c r="Y97" s="78">
        <f>+X97/W97-1</f>
        <v>-0.32767009010921788</v>
      </c>
      <c r="Z97" s="7">
        <f>+POWER(X97/S97,0.2)-1</f>
        <v>-0.40443101076128418</v>
      </c>
    </row>
    <row r="98" spans="1:27" x14ac:dyDescent="0.25">
      <c r="A98" s="42" t="s">
        <v>11</v>
      </c>
      <c r="B98" s="158">
        <f>+'[1]EXP TOTAL VINO PAIS'!AE172/1000000</f>
        <v>0.32928299999999999</v>
      </c>
      <c r="C98" s="158">
        <f>+'[1]EXP TOTAL VINO PAIS'!AE184/1000000</f>
        <v>0.23646500000000001</v>
      </c>
      <c r="D98" s="158">
        <f>+'[1]EXP TOTAL VINO PAIS'!AE196/1000000</f>
        <v>0.29014699999999999</v>
      </c>
      <c r="E98" s="158">
        <f>+'[1]EXP TOTAL VINO PAIS'!AE208/1000000</f>
        <v>0.18621799999999999</v>
      </c>
      <c r="F98" s="158">
        <f>+'[1]EXP TOTAL VINO PAIS'!AE220/1000000</f>
        <v>1.745538</v>
      </c>
      <c r="G98" s="158">
        <f>+'[1]EXP TOTAL VINO PAIS'!AE232/1000000</f>
        <v>1.2561640000000001</v>
      </c>
      <c r="H98" s="158">
        <f>+'[1]EXP TOTAL VINO PAIS'!AE244/1000000</f>
        <v>0.23493600000000001</v>
      </c>
      <c r="I98" s="158">
        <f>+'[1]EXP TOTAL VINO PAIS'!AE256/1000000</f>
        <v>0.103434</v>
      </c>
      <c r="J98" s="245">
        <f>+'[1]EXP TOTAL VINO PAIS'!AE268/1000000</f>
        <v>0.11228</v>
      </c>
      <c r="K98" s="233">
        <f>+'[1]EXP TOTAL VINO PAIS'!AE280/1000000</f>
        <v>8.5343000000000002E-2</v>
      </c>
      <c r="L98" s="7">
        <f>+K98/J98-1</f>
        <v>-0.23990915568222304</v>
      </c>
      <c r="M98" s="2"/>
      <c r="N98" s="42" t="s">
        <v>11</v>
      </c>
      <c r="O98" s="6">
        <f>+SUM('[1]EXP TOTAL VINO PAIS'!AE161:AE172)/1000000</f>
        <v>5.3415400000000002</v>
      </c>
      <c r="P98" s="6">
        <f t="shared" ref="P98:V98" si="245">+SUM(C97:C98)+SUM(B99:B108)</f>
        <v>5.5822219999999998</v>
      </c>
      <c r="Q98" s="6">
        <f t="shared" si="245"/>
        <v>4.9698029999999997</v>
      </c>
      <c r="R98" s="6">
        <f t="shared" si="245"/>
        <v>4.687424</v>
      </c>
      <c r="S98" s="6">
        <f t="shared" si="245"/>
        <v>21.337021</v>
      </c>
      <c r="T98" s="6">
        <f t="shared" si="245"/>
        <v>30.628175999999996</v>
      </c>
      <c r="U98" s="6">
        <f t="shared" si="245"/>
        <v>8.6110559999999996</v>
      </c>
      <c r="V98" s="6">
        <f t="shared" si="245"/>
        <v>2.8628369999999999</v>
      </c>
      <c r="W98" s="67">
        <f t="shared" ref="W98" si="246">+SUM(J97:J98)+SUM(I99:I108)</f>
        <v>2.21306</v>
      </c>
      <c r="X98" s="67">
        <f t="shared" ref="X98" si="247">+SUM(K97:K98)+SUM(J99:J108)</f>
        <v>1.455022</v>
      </c>
      <c r="Y98" s="78">
        <f>+X98/W98-1</f>
        <v>-0.3425293485038815</v>
      </c>
      <c r="Z98" s="7">
        <f>+POWER(X98/S98,0.2)-1</f>
        <v>-0.41555027979978942</v>
      </c>
    </row>
    <row r="99" spans="1:27" x14ac:dyDescent="0.25">
      <c r="A99" s="42" t="s">
        <v>0</v>
      </c>
      <c r="B99" s="158">
        <f>+'[1]EXP TOTAL VINO PAIS'!AE173/1000000</f>
        <v>0.33513799999999999</v>
      </c>
      <c r="C99" s="158">
        <f>+'[1]EXP TOTAL VINO PAIS'!AE185/1000000</f>
        <v>0.293429</v>
      </c>
      <c r="D99" s="158">
        <f>+'[1]EXP TOTAL VINO PAIS'!AE197/1000000</f>
        <v>0.49091099999999999</v>
      </c>
      <c r="E99" s="158">
        <f>+'[1]EXP TOTAL VINO PAIS'!AE209/1000000</f>
        <v>0.31648399999999999</v>
      </c>
      <c r="F99" s="158">
        <f>+'[1]EXP TOTAL VINO PAIS'!AE221/1000000</f>
        <v>0.17370099999999999</v>
      </c>
      <c r="G99" s="158">
        <f>+'[1]EXP TOTAL VINO PAIS'!AE233/1000000</f>
        <v>2.1648969999999998</v>
      </c>
      <c r="H99" s="158">
        <f>+'[1]EXP TOTAL VINO PAIS'!AE245/1000000</f>
        <v>0.29080800000000001</v>
      </c>
      <c r="I99" s="158">
        <f>+'[1]EXP TOTAL VINO PAIS'!AE257/1000000</f>
        <v>0.243785</v>
      </c>
      <c r="J99" s="245">
        <f>+'[1]EXP TOTAL VINO PAIS'!AE269/1000000</f>
        <v>0.11135</v>
      </c>
      <c r="K99" s="233">
        <f>+'[1]EXP TOTAL VINO PAIS'!AE281/1000000</f>
        <v>0.133961</v>
      </c>
      <c r="L99" s="7">
        <f>+K99/J99-1</f>
        <v>0.20306241580601703</v>
      </c>
      <c r="M99" s="2"/>
      <c r="N99" s="42" t="s">
        <v>0</v>
      </c>
      <c r="O99" s="6">
        <f>+SUM('[1]EXP TOTAL VINO PAIS'!AE162:AE173)/1000000</f>
        <v>5.2279270000000002</v>
      </c>
      <c r="P99" s="6">
        <f t="shared" ref="P99:W99" si="248">+SUM(C97:C99)+SUM(B100:B108)</f>
        <v>5.5405129999999998</v>
      </c>
      <c r="Q99" s="6">
        <f t="shared" si="248"/>
        <v>5.1672849999999997</v>
      </c>
      <c r="R99" s="6">
        <f t="shared" si="248"/>
        <v>4.5129969999999995</v>
      </c>
      <c r="S99" s="6">
        <f t="shared" si="248"/>
        <v>21.194238000000002</v>
      </c>
      <c r="T99" s="6">
        <f t="shared" si="248"/>
        <v>32.619371999999998</v>
      </c>
      <c r="U99" s="6">
        <f t="shared" si="248"/>
        <v>6.7369669999999999</v>
      </c>
      <c r="V99" s="6">
        <f t="shared" si="248"/>
        <v>2.815814</v>
      </c>
      <c r="W99" s="67">
        <f t="shared" si="248"/>
        <v>2.0806249999999999</v>
      </c>
      <c r="X99" s="67">
        <f t="shared" ref="X99" si="249">+SUM(K97:K99)+SUM(J100:J108)</f>
        <v>1.4776330000000002</v>
      </c>
      <c r="Y99" s="78">
        <f>+X99/W99-1</f>
        <v>-0.2898129167918293</v>
      </c>
      <c r="Z99" s="7">
        <f>+POWER(X99/S99,0.2)-1</f>
        <v>-0.41295721475155589</v>
      </c>
    </row>
    <row r="100" spans="1:27" x14ac:dyDescent="0.25">
      <c r="A100" s="42" t="s">
        <v>1</v>
      </c>
      <c r="B100" s="158">
        <f>+'[1]EXP TOTAL VINO PAIS'!AE174/1000000</f>
        <v>0.493479</v>
      </c>
      <c r="C100" s="158">
        <f>+'[1]EXP TOTAL VINO PAIS'!AE186/1000000</f>
        <v>0.44694899999999999</v>
      </c>
      <c r="D100" s="158">
        <f>+'[1]EXP TOTAL VINO PAIS'!AE198/1000000</f>
        <v>0.390961</v>
      </c>
      <c r="E100" s="158">
        <f>+'[1]EXP TOTAL VINO PAIS'!AE210/1000000</f>
        <v>0.33194800000000002</v>
      </c>
      <c r="F100" s="158">
        <f>+'[1]EXP TOTAL VINO PAIS'!AE222/1000000</f>
        <v>4.4736459999999996</v>
      </c>
      <c r="G100" s="158">
        <f>+'[1]EXP TOTAL VINO PAIS'!AE234/1000000</f>
        <v>0.28212900000000002</v>
      </c>
      <c r="H100" s="158">
        <f>+'[1]EXP TOTAL VINO PAIS'!AE246/1000000</f>
        <v>0.26924100000000001</v>
      </c>
      <c r="I100" s="158">
        <f>+'[1]EXP TOTAL VINO PAIS'!AE258/1000000</f>
        <v>0.24485000000000001</v>
      </c>
      <c r="J100" s="245">
        <f>+'[1]EXP TOTAL VINO PAIS'!AE270/1000000</f>
        <v>0.177453</v>
      </c>
      <c r="K100" s="233">
        <f>+'[1]EXP TOTAL VINO PAIS'!AE282/1000000</f>
        <v>0.13799600000000001</v>
      </c>
      <c r="L100" s="7">
        <f>+K100/J100-1</f>
        <v>-0.22235183400675107</v>
      </c>
      <c r="M100" s="2"/>
      <c r="N100" s="42" t="s">
        <v>1</v>
      </c>
      <c r="O100" s="6">
        <f>+SUM('[1]EXP TOTAL VINO PAIS'!AE163:AE174)/1000000</f>
        <v>5.1853030000000002</v>
      </c>
      <c r="P100" s="6">
        <f t="shared" ref="P100:V100" si="250">+SUM(C97:C100)+SUM(B101:B108)</f>
        <v>5.4939830000000001</v>
      </c>
      <c r="Q100" s="6">
        <f t="shared" si="250"/>
        <v>5.1112970000000004</v>
      </c>
      <c r="R100" s="6">
        <f t="shared" si="250"/>
        <v>4.4539840000000002</v>
      </c>
      <c r="S100" s="6">
        <f t="shared" si="250"/>
        <v>25.335936</v>
      </c>
      <c r="T100" s="6">
        <f t="shared" si="250"/>
        <v>28.427854999999997</v>
      </c>
      <c r="U100" s="6">
        <f t="shared" si="250"/>
        <v>6.7240789999999997</v>
      </c>
      <c r="V100" s="6">
        <f t="shared" si="250"/>
        <v>2.791423</v>
      </c>
      <c r="W100" s="67">
        <f t="shared" ref="W100" si="251">+SUM(J97:J100)+SUM(I101:I108)</f>
        <v>2.0132279999999998</v>
      </c>
      <c r="X100" s="37">
        <f t="shared" ref="X100" si="252">+SUM(K97:K100)+SUM(J101:J108)</f>
        <v>1.4381759999999999</v>
      </c>
      <c r="Y100" s="78">
        <f>+X100/W100-1</f>
        <v>-0.28563679821659538</v>
      </c>
      <c r="Z100" s="7">
        <f>+POWER(X100/S100,0.2)-1</f>
        <v>-0.43660236869347047</v>
      </c>
    </row>
    <row r="101" spans="1:27" x14ac:dyDescent="0.25">
      <c r="A101" s="42" t="s">
        <v>2</v>
      </c>
      <c r="B101" s="158">
        <f>+'[1]EXP TOTAL VINO PAIS'!AE175/1000000</f>
        <v>0.55766499999999997</v>
      </c>
      <c r="C101" s="158">
        <f>+'[1]EXP TOTAL VINO PAIS'!AE187/1000000</f>
        <v>0.45014300000000002</v>
      </c>
      <c r="D101" s="158">
        <f>+'[1]EXP TOTAL VINO PAIS'!AE199/1000000</f>
        <v>0.342611</v>
      </c>
      <c r="E101" s="158">
        <f>+'[1]EXP TOTAL VINO PAIS'!AE211/1000000</f>
        <v>0.51890599999999998</v>
      </c>
      <c r="F101" s="158">
        <f>+'[1]EXP TOTAL VINO PAIS'!AE223/1000000</f>
        <v>4.0435939999999997</v>
      </c>
      <c r="G101" s="158">
        <f>+'[1]EXP TOTAL VINO PAIS'!AE235/1000000</f>
        <v>0.44749299999999997</v>
      </c>
      <c r="H101" s="158">
        <f>+'[1]EXP TOTAL VINO PAIS'!AE247/1000000</f>
        <v>0.297597</v>
      </c>
      <c r="I101" s="158">
        <f>+'[1]EXP TOTAL VINO PAIS'!AE259/1000000</f>
        <v>0.191382</v>
      </c>
      <c r="J101" s="245">
        <f>+'[1]EXP TOTAL VINO PAIS'!AE271/1000000</f>
        <v>0.20812900000000001</v>
      </c>
      <c r="K101" s="233"/>
      <c r="L101" s="7"/>
      <c r="M101" s="2"/>
      <c r="N101" s="42" t="s">
        <v>2</v>
      </c>
      <c r="O101" s="6">
        <f>+SUM('[1]EXP TOTAL VINO PAIS'!AE164:AE175)/1000000</f>
        <v>5.0659200000000002</v>
      </c>
      <c r="P101" s="6">
        <f t="shared" ref="P101:V101" si="253">+SUM(C97:C101)+SUM(B102:B108)</f>
        <v>5.3864609999999997</v>
      </c>
      <c r="Q101" s="6">
        <f t="shared" si="253"/>
        <v>5.0037650000000005</v>
      </c>
      <c r="R101" s="6">
        <f t="shared" si="253"/>
        <v>4.6302789999999998</v>
      </c>
      <c r="S101" s="6">
        <f t="shared" si="253"/>
        <v>28.860624000000001</v>
      </c>
      <c r="T101" s="6">
        <f t="shared" si="253"/>
        <v>24.831753999999997</v>
      </c>
      <c r="U101" s="6">
        <f t="shared" si="253"/>
        <v>6.5741829999999997</v>
      </c>
      <c r="V101" s="6">
        <f t="shared" si="253"/>
        <v>2.6852080000000003</v>
      </c>
      <c r="W101" s="67">
        <f t="shared" ref="W101" si="254">+SUM(J97:J101)+SUM(I102:I108)</f>
        <v>2.0299750000000003</v>
      </c>
      <c r="X101" s="37"/>
      <c r="Y101" s="78"/>
      <c r="Z101" s="7"/>
    </row>
    <row r="102" spans="1:27" x14ac:dyDescent="0.25">
      <c r="A102" s="42" t="s">
        <v>3</v>
      </c>
      <c r="B102" s="158">
        <f>+'[1]EXP TOTAL VINO PAIS'!AE176/1000000</f>
        <v>0.31597900000000001</v>
      </c>
      <c r="C102" s="158">
        <f>+'[1]EXP TOTAL VINO PAIS'!AE188/1000000</f>
        <v>0.32461899999999999</v>
      </c>
      <c r="D102" s="158">
        <f>+'[1]EXP TOTAL VINO PAIS'!AE200/1000000</f>
        <v>0.205815</v>
      </c>
      <c r="E102" s="158">
        <f>+'[1]EXP TOTAL VINO PAIS'!AE212/1000000</f>
        <v>0.29827799999999999</v>
      </c>
      <c r="F102" s="158">
        <f>+'[1]EXP TOTAL VINO PAIS'!AE224/1000000</f>
        <v>3.8539979999999998</v>
      </c>
      <c r="G102" s="158">
        <f>+'[1]EXP TOTAL VINO PAIS'!AE236/1000000</f>
        <v>0.44186300000000001</v>
      </c>
      <c r="H102" s="158">
        <f>+'[1]EXP TOTAL VINO PAIS'!AE248/1000000</f>
        <v>0.21321100000000001</v>
      </c>
      <c r="I102" s="158">
        <f>+'[1]EXP TOTAL VINO PAIS'!AE260/1000000</f>
        <v>0.20569799999999999</v>
      </c>
      <c r="J102" s="245">
        <f>+'[1]EXP TOTAL VINO PAIS'!AE272/1000000</f>
        <v>5.2700999999999998E-2</v>
      </c>
      <c r="K102" s="233"/>
      <c r="L102" s="7"/>
      <c r="M102" s="2"/>
      <c r="N102" s="42" t="s">
        <v>3</v>
      </c>
      <c r="O102" s="6">
        <f>+SUM('[1]EXP TOTAL VINO PAIS'!AE165:AE176)/1000000</f>
        <v>4.9435089999999997</v>
      </c>
      <c r="P102" s="6">
        <f t="shared" ref="P102:V102" si="255">+SUM(C97:C102)+SUM(B103:B108)</f>
        <v>5.3951010000000004</v>
      </c>
      <c r="Q102" s="6">
        <f t="shared" si="255"/>
        <v>4.8849610000000006</v>
      </c>
      <c r="R102" s="6">
        <f t="shared" si="255"/>
        <v>4.7227420000000002</v>
      </c>
      <c r="S102" s="6">
        <f t="shared" si="255"/>
        <v>32.416344000000002</v>
      </c>
      <c r="T102" s="6">
        <f t="shared" si="255"/>
        <v>21.419619000000001</v>
      </c>
      <c r="U102" s="6">
        <f t="shared" si="255"/>
        <v>6.3455310000000003</v>
      </c>
      <c r="V102" s="6">
        <f t="shared" si="255"/>
        <v>2.6776949999999999</v>
      </c>
      <c r="W102" s="67">
        <f t="shared" ref="W102" si="256">+SUM(J97:J102)+SUM(I103:I108)</f>
        <v>1.8769780000000003</v>
      </c>
      <c r="X102" s="67"/>
      <c r="Y102" s="78"/>
      <c r="Z102" s="7"/>
      <c r="AA102" s="4"/>
    </row>
    <row r="103" spans="1:27" x14ac:dyDescent="0.25">
      <c r="A103" s="42" t="s">
        <v>4</v>
      </c>
      <c r="B103" s="158">
        <f>+'[1]EXP TOTAL VINO PAIS'!AE177/1000000</f>
        <v>0.48291699999999999</v>
      </c>
      <c r="C103" s="158">
        <f>+'[1]EXP TOTAL VINO PAIS'!AE189/1000000</f>
        <v>0.40689399999999998</v>
      </c>
      <c r="D103" s="158">
        <f>+'[1]EXP TOTAL VINO PAIS'!AE201/1000000</f>
        <v>0.35522900000000002</v>
      </c>
      <c r="E103" s="158">
        <f>+'[1]EXP TOTAL VINO PAIS'!AE213/1000000</f>
        <v>0.39749099999999998</v>
      </c>
      <c r="F103" s="158">
        <f>+'[1]EXP TOTAL VINO PAIS'!AE225/1000000</f>
        <v>2.3533719999999998</v>
      </c>
      <c r="G103" s="158">
        <f>+'[1]EXP TOTAL VINO PAIS'!AE237/1000000</f>
        <v>0.655559</v>
      </c>
      <c r="H103" s="158">
        <f>+'[1]EXP TOTAL VINO PAIS'!AE249/1000000</f>
        <v>0.25842199999999999</v>
      </c>
      <c r="I103" s="158">
        <f>+'[1]EXP TOTAL VINO PAIS'!AE261/1000000</f>
        <v>0.19334399999999999</v>
      </c>
      <c r="J103" s="245">
        <f>+'[1]EXP TOTAL VINO PAIS'!AE273/1000000</f>
        <v>0.17022799999999999</v>
      </c>
      <c r="K103" s="233"/>
      <c r="L103" s="7"/>
      <c r="M103" s="2"/>
      <c r="N103" s="42" t="s">
        <v>4</v>
      </c>
      <c r="O103" s="6">
        <f>+SUM('[1]EXP TOTAL VINO PAIS'!AE166:AE177)/1000000</f>
        <v>5.0863810000000003</v>
      </c>
      <c r="P103" s="6">
        <f t="shared" ref="P103:V103" si="257">+SUM(C97:C103)+SUM(B104:B108)</f>
        <v>5.3190779999999993</v>
      </c>
      <c r="Q103" s="6">
        <f t="shared" si="257"/>
        <v>4.8332960000000007</v>
      </c>
      <c r="R103" s="6">
        <f t="shared" si="257"/>
        <v>4.7650039999999994</v>
      </c>
      <c r="S103" s="6">
        <f t="shared" si="257"/>
        <v>34.372225</v>
      </c>
      <c r="T103" s="6">
        <f t="shared" si="257"/>
        <v>19.721806000000001</v>
      </c>
      <c r="U103" s="6">
        <f t="shared" si="257"/>
        <v>5.9483940000000004</v>
      </c>
      <c r="V103" s="6">
        <f t="shared" si="257"/>
        <v>2.6126170000000002</v>
      </c>
      <c r="W103" s="67">
        <f t="shared" ref="W103" si="258">+SUM(J97:J103)+SUM(I104:I108)</f>
        <v>1.8538619999999999</v>
      </c>
      <c r="X103" s="67"/>
      <c r="Y103" s="78"/>
      <c r="Z103" s="7"/>
    </row>
    <row r="104" spans="1:27" x14ac:dyDescent="0.25">
      <c r="A104" s="42" t="s">
        <v>5</v>
      </c>
      <c r="B104" s="158">
        <f>+'[1]EXP TOTAL VINO PAIS'!AE178/1000000</f>
        <v>0.60118899999999997</v>
      </c>
      <c r="C104" s="158">
        <f>+'[1]EXP TOTAL VINO PAIS'!AE190/1000000</f>
        <v>0.45184099999999999</v>
      </c>
      <c r="D104" s="158">
        <f>+'[1]EXP TOTAL VINO PAIS'!AE202/1000000</f>
        <v>0.55418900000000004</v>
      </c>
      <c r="E104" s="158">
        <f>+'[1]EXP TOTAL VINO PAIS'!AE214/1000000</f>
        <v>1.877556</v>
      </c>
      <c r="F104" s="158">
        <f>+'[1]EXP TOTAL VINO PAIS'!AE226/1000000</f>
        <v>3.591485</v>
      </c>
      <c r="G104" s="158">
        <f>+'[1]EXP TOTAL VINO PAIS'!AE238/1000000</f>
        <v>0.52318600000000004</v>
      </c>
      <c r="H104" s="158">
        <f>+'[1]EXP TOTAL VINO PAIS'!AE250/1000000</f>
        <v>0.45418599999999998</v>
      </c>
      <c r="I104" s="158">
        <f>+'[1]EXP TOTAL VINO PAIS'!AE262/1000000</f>
        <v>0.23779700000000001</v>
      </c>
      <c r="J104" s="245">
        <f>+'[1]EXP TOTAL VINO PAIS'!AE274/1000000</f>
        <v>0.16484199999999999</v>
      </c>
      <c r="K104" s="233"/>
      <c r="L104" s="7"/>
      <c r="M104" s="2"/>
      <c r="N104" s="42" t="s">
        <v>5</v>
      </c>
      <c r="O104" s="6">
        <f>+SUM('[1]EXP TOTAL VINO PAIS'!AE167:AE178)/1000000</f>
        <v>5.4022629999999996</v>
      </c>
      <c r="P104" s="6">
        <f t="shared" ref="P104:V104" si="259">+SUM(C97:C104)+SUM(B105:B108)</f>
        <v>5.1697299999999995</v>
      </c>
      <c r="Q104" s="6">
        <f t="shared" si="259"/>
        <v>4.9356439999999999</v>
      </c>
      <c r="R104" s="6">
        <f t="shared" si="259"/>
        <v>6.0883709999999995</v>
      </c>
      <c r="S104" s="6">
        <f t="shared" si="259"/>
        <v>36.086154000000001</v>
      </c>
      <c r="T104" s="6">
        <f t="shared" si="259"/>
        <v>16.653506999999998</v>
      </c>
      <c r="U104" s="6">
        <f t="shared" si="259"/>
        <v>5.8793939999999996</v>
      </c>
      <c r="V104" s="6">
        <f t="shared" si="259"/>
        <v>2.3962279999999998</v>
      </c>
      <c r="W104" s="67">
        <f t="shared" ref="W104" si="260">+SUM(J97:J104)+SUM(I105:I108)</f>
        <v>1.780907</v>
      </c>
      <c r="X104" s="67"/>
      <c r="Y104" s="78"/>
      <c r="Z104" s="7"/>
    </row>
    <row r="105" spans="1:27" x14ac:dyDescent="0.25">
      <c r="A105" s="42" t="s">
        <v>6</v>
      </c>
      <c r="B105" s="158">
        <f>+'[1]EXP TOTAL VINO PAIS'!AE179/1000000</f>
        <v>0.48349500000000001</v>
      </c>
      <c r="C105" s="158">
        <f>+'[1]EXP TOTAL VINO PAIS'!AE191/1000000</f>
        <v>0.37898500000000002</v>
      </c>
      <c r="D105" s="158">
        <f>+'[1]EXP TOTAL VINO PAIS'!AE203/1000000</f>
        <v>0.447015</v>
      </c>
      <c r="E105" s="158">
        <f>+'[1]EXP TOTAL VINO PAIS'!AE215/1000000</f>
        <v>2.675767</v>
      </c>
      <c r="F105" s="158">
        <f>+'[1]EXP TOTAL VINO PAIS'!AE227/1000000</f>
        <v>0.28017799999999998</v>
      </c>
      <c r="G105" s="158">
        <f>+'[1]EXP TOTAL VINO PAIS'!AE239/1000000</f>
        <v>1.8748530000000001</v>
      </c>
      <c r="H105" s="158">
        <f>+'[1]EXP TOTAL VINO PAIS'!AE251/1000000</f>
        <v>0.28617900000000002</v>
      </c>
      <c r="I105" s="158">
        <f>+'[1]EXP TOTAL VINO PAIS'!AE263/1000000</f>
        <v>0.17849799999999999</v>
      </c>
      <c r="J105" s="245">
        <f>+'[1]EXP TOTAL VINO PAIS'!AE275/1000000</f>
        <v>0.18828500000000001</v>
      </c>
      <c r="K105" s="233"/>
      <c r="L105" s="7"/>
      <c r="M105" s="2"/>
      <c r="N105" s="42" t="s">
        <v>6</v>
      </c>
      <c r="O105" s="6">
        <f>+SUM('[1]EXP TOTAL VINO PAIS'!AE168:AE179)/1000000</f>
        <v>5.4685839999999999</v>
      </c>
      <c r="P105" s="6">
        <f t="shared" ref="P105:V105" si="261">+SUM(C97:C105)+SUM(B106:B108)</f>
        <v>5.0652200000000001</v>
      </c>
      <c r="Q105" s="6">
        <f t="shared" si="261"/>
        <v>5.0036740000000002</v>
      </c>
      <c r="R105" s="6">
        <f t="shared" si="261"/>
        <v>8.3171229999999987</v>
      </c>
      <c r="S105" s="6">
        <f t="shared" si="261"/>
        <v>33.690564999999999</v>
      </c>
      <c r="T105" s="6">
        <f t="shared" si="261"/>
        <v>18.248182</v>
      </c>
      <c r="U105" s="6">
        <f t="shared" si="261"/>
        <v>4.2907200000000003</v>
      </c>
      <c r="V105" s="6">
        <f t="shared" si="261"/>
        <v>2.2885469999999999</v>
      </c>
      <c r="W105" s="67">
        <f t="shared" ref="W105" si="262">+SUM(J97:J105)+SUM(I106:I108)</f>
        <v>1.7906939999999998</v>
      </c>
      <c r="X105" s="67"/>
      <c r="Y105" s="78"/>
      <c r="Z105" s="7"/>
    </row>
    <row r="106" spans="1:27" x14ac:dyDescent="0.25">
      <c r="A106" s="42" t="s">
        <v>7</v>
      </c>
      <c r="B106" s="158">
        <f>+'[1]EXP TOTAL VINO PAIS'!AE180/1000000</f>
        <v>0.44724599999999998</v>
      </c>
      <c r="C106" s="158">
        <f>+'[1]EXP TOTAL VINO PAIS'!AE192/1000000</f>
        <v>0.36447400000000002</v>
      </c>
      <c r="D106" s="158">
        <f>+'[1]EXP TOTAL VINO PAIS'!AE204/1000000</f>
        <v>0.40148099999999998</v>
      </c>
      <c r="E106" s="158">
        <f>+'[1]EXP TOTAL VINO PAIS'!AE216/1000000</f>
        <v>3.6393249999999999</v>
      </c>
      <c r="F106" s="158">
        <f>+'[1]EXP TOTAL VINO PAIS'!AE228/1000000</f>
        <v>2.9101180000000002</v>
      </c>
      <c r="G106" s="158">
        <f>+'[1]EXP TOTAL VINO PAIS'!AE240/1000000</f>
        <v>0.48782300000000001</v>
      </c>
      <c r="H106" s="158">
        <f>+'[1]EXP TOTAL VINO PAIS'!AE252/1000000</f>
        <v>0.18129100000000001</v>
      </c>
      <c r="I106" s="158">
        <f>+'[1]EXP TOTAL VINO PAIS'!AE264/1000000</f>
        <v>0.11193599999999999</v>
      </c>
      <c r="J106" s="245">
        <f>+'[1]EXP TOTAL VINO PAIS'!AE276/1000000</f>
        <v>6.9981000000000002E-2</v>
      </c>
      <c r="K106" s="233"/>
      <c r="L106" s="7"/>
      <c r="M106" s="2"/>
      <c r="N106" s="42" t="s">
        <v>7</v>
      </c>
      <c r="O106" s="6">
        <f>+SUM('[1]EXP TOTAL VINO PAIS'!AE169:AE180)/1000000</f>
        <v>5.5389299999999997</v>
      </c>
      <c r="P106" s="6">
        <f t="shared" ref="P106:V106" si="263">+SUM(C97:C106)+SUM(B107:B108)</f>
        <v>4.9824479999999998</v>
      </c>
      <c r="Q106" s="6">
        <f t="shared" si="263"/>
        <v>5.0406810000000002</v>
      </c>
      <c r="R106" s="6">
        <f t="shared" si="263"/>
        <v>11.554966999999998</v>
      </c>
      <c r="S106" s="6">
        <f t="shared" si="263"/>
        <v>32.961357999999997</v>
      </c>
      <c r="T106" s="6">
        <f t="shared" si="263"/>
        <v>15.825886999999998</v>
      </c>
      <c r="U106" s="6">
        <f t="shared" si="263"/>
        <v>3.9841880000000001</v>
      </c>
      <c r="V106" s="6">
        <f t="shared" si="263"/>
        <v>2.2191920000000001</v>
      </c>
      <c r="W106" s="67">
        <f t="shared" ref="W106" si="264">+SUM(J97:J106)+SUM(I107:I108)</f>
        <v>1.748739</v>
      </c>
      <c r="X106" s="67"/>
      <c r="Y106" s="78"/>
      <c r="Z106" s="7"/>
    </row>
    <row r="107" spans="1:27" x14ac:dyDescent="0.25">
      <c r="A107" s="42" t="s">
        <v>8</v>
      </c>
      <c r="B107" s="158">
        <f>+'[1]EXP TOTAL VINO PAIS'!AE181/1000000</f>
        <v>0.58684499999999995</v>
      </c>
      <c r="C107" s="158">
        <f>+'[1]EXP TOTAL VINO PAIS'!AE193/1000000</f>
        <v>0.638795</v>
      </c>
      <c r="D107" s="158">
        <f>+'[1]EXP TOTAL VINO PAIS'!AE205/1000000</f>
        <v>0.35165099999999999</v>
      </c>
      <c r="E107" s="158">
        <f>+'[1]EXP TOTAL VINO PAIS'!AE217/1000000</f>
        <v>1.4598720000000001</v>
      </c>
      <c r="F107" s="158">
        <f>+'[1]EXP TOTAL VINO PAIS'!AE229/1000000</f>
        <v>5.4275630000000001</v>
      </c>
      <c r="G107" s="158">
        <f>+'[1]EXP TOTAL VINO PAIS'!AE241/1000000</f>
        <v>0.51101300000000005</v>
      </c>
      <c r="H107" s="158">
        <f>+'[1]EXP TOTAL VINO PAIS'!AE253/1000000</f>
        <v>0.21944900000000001</v>
      </c>
      <c r="I107" s="158">
        <f>+'[1]EXP TOTAL VINO PAIS'!AE265/1000000</f>
        <v>0.226794</v>
      </c>
      <c r="J107" s="245">
        <f>+'[1]EXP TOTAL VINO PAIS'!AE277/1000000</f>
        <v>6.0997999999999997E-2</v>
      </c>
      <c r="K107" s="233"/>
      <c r="L107" s="7"/>
      <c r="M107" s="2"/>
      <c r="N107" s="42" t="s">
        <v>8</v>
      </c>
      <c r="O107" s="6">
        <f>+SUM('[1]EXP TOTAL VINO PAIS'!AE170:AE181)/1000000</f>
        <v>5.4401780000000004</v>
      </c>
      <c r="P107" s="6">
        <f t="shared" ref="P107:V107" si="265">+SUM(C97:C107)+SUM(B108)</f>
        <v>5.0343980000000004</v>
      </c>
      <c r="Q107" s="6">
        <f t="shared" si="265"/>
        <v>4.7535370000000006</v>
      </c>
      <c r="R107" s="6">
        <f t="shared" si="265"/>
        <v>12.663188</v>
      </c>
      <c r="S107" s="6">
        <f t="shared" si="265"/>
        <v>36.929048999999999</v>
      </c>
      <c r="T107" s="6">
        <f t="shared" si="265"/>
        <v>10.909336999999999</v>
      </c>
      <c r="U107" s="6">
        <f t="shared" si="265"/>
        <v>3.6926239999999999</v>
      </c>
      <c r="V107" s="6">
        <f t="shared" si="265"/>
        <v>2.226537</v>
      </c>
      <c r="W107" s="67">
        <f t="shared" ref="W107" si="266">+SUM(J97:J107)+SUM(I108)</f>
        <v>1.5829430000000002</v>
      </c>
      <c r="X107" s="67"/>
      <c r="Y107" s="78"/>
      <c r="Z107" s="7"/>
    </row>
    <row r="108" spans="1:27" x14ac:dyDescent="0.25">
      <c r="A108" s="42" t="s">
        <v>9</v>
      </c>
      <c r="B108" s="158">
        <f>+'[1]EXP TOTAL VINO PAIS'!AE182/1000000</f>
        <v>0.76273000000000002</v>
      </c>
      <c r="C108" s="158">
        <f>+'[1]EXP TOTAL VINO PAIS'!AE194/1000000</f>
        <v>0.61480199999999996</v>
      </c>
      <c r="D108" s="158">
        <f>+'[1]EXP TOTAL VINO PAIS'!AE206/1000000</f>
        <v>0.62148899999999996</v>
      </c>
      <c r="E108" s="158">
        <f>+'[1]EXP TOTAL VINO PAIS'!AE218/1000000</f>
        <v>2.556908</v>
      </c>
      <c r="F108" s="158">
        <f>+'[1]EXP TOTAL VINO PAIS'!AE230/1000000</f>
        <v>2.022316</v>
      </c>
      <c r="G108" s="158">
        <f>+'[1]EXP TOTAL VINO PAIS'!AE242/1000000</f>
        <v>0.79280200000000001</v>
      </c>
      <c r="H108" s="158">
        <f>+'[1]EXP TOTAL VINO PAIS'!AE254/1000000</f>
        <v>0.199049</v>
      </c>
      <c r="I108" s="158">
        <f>+'[1]EXP TOTAL VINO PAIS'!AE266/1000000</f>
        <v>0.18745300000000001</v>
      </c>
      <c r="J108" s="245">
        <f>+'[1]EXP TOTAL VINO PAIS'!AE278/1000000</f>
        <v>8.2869999999999999E-2</v>
      </c>
      <c r="K108" s="233"/>
      <c r="L108" s="7"/>
      <c r="M108" s="2"/>
      <c r="N108" s="42" t="s">
        <v>9</v>
      </c>
      <c r="O108" s="6">
        <f>+SUM('[1]EXP TOTAL VINO PAIS'!AE171:AE182)/1000000</f>
        <v>5.7685899999999997</v>
      </c>
      <c r="P108" s="6">
        <f t="shared" ref="P108:V108" si="267">+SUM(C97:C108)</f>
        <v>4.8864700000000001</v>
      </c>
      <c r="Q108" s="6">
        <f t="shared" si="267"/>
        <v>4.7602240000000009</v>
      </c>
      <c r="R108" s="6">
        <f t="shared" si="267"/>
        <v>14.598606999999999</v>
      </c>
      <c r="S108" s="6">
        <f t="shared" si="267"/>
        <v>36.394457000000003</v>
      </c>
      <c r="T108" s="6">
        <f t="shared" si="267"/>
        <v>9.679822999999999</v>
      </c>
      <c r="U108" s="6">
        <f t="shared" si="267"/>
        <v>3.0988709999999999</v>
      </c>
      <c r="V108" s="6">
        <f t="shared" si="267"/>
        <v>2.214941</v>
      </c>
      <c r="W108" s="67">
        <f t="shared" ref="W108" si="268">+SUM(J97:J108)</f>
        <v>1.4783600000000001</v>
      </c>
      <c r="X108" s="67"/>
      <c r="Y108" s="78"/>
      <c r="Z108" s="7"/>
    </row>
    <row r="109" spans="1:27" ht="25.5" x14ac:dyDescent="0.25">
      <c r="A109" s="53" t="s">
        <v>13</v>
      </c>
      <c r="B109" s="159">
        <f t="shared" ref="B109:G109" si="269">SUM(B97:B108)</f>
        <v>5.7685900000000006</v>
      </c>
      <c r="C109" s="159">
        <f t="shared" si="269"/>
        <v>4.8864700000000001</v>
      </c>
      <c r="D109" s="159">
        <f t="shared" si="269"/>
        <v>4.7602240000000009</v>
      </c>
      <c r="E109" s="159">
        <f t="shared" si="269"/>
        <v>14.598606999999999</v>
      </c>
      <c r="F109" s="159">
        <f t="shared" si="269"/>
        <v>36.394457000000003</v>
      </c>
      <c r="G109" s="159">
        <f t="shared" si="269"/>
        <v>9.679822999999999</v>
      </c>
      <c r="H109" s="159">
        <f t="shared" ref="H109:I109" si="270">SUM(H97:H108)</f>
        <v>3.0988709999999999</v>
      </c>
      <c r="I109" s="159">
        <f t="shared" si="270"/>
        <v>2.214941</v>
      </c>
      <c r="J109" s="216">
        <f t="shared" ref="J109" si="271">SUM(J97:J108)</f>
        <v>1.4783600000000001</v>
      </c>
      <c r="K109" s="216"/>
      <c r="L109" s="56"/>
      <c r="M109" s="3"/>
      <c r="N109" s="43" t="s">
        <v>14</v>
      </c>
      <c r="O109" s="46">
        <f t="shared" ref="O109" si="272">+AVERAGE(O97:O108)</f>
        <v>5.3203629166666673</v>
      </c>
      <c r="P109" s="46">
        <f>+AVERAGE(P97:P108)</f>
        <v>5.2942220000000004</v>
      </c>
      <c r="Q109" s="46">
        <f t="shared" ref="Q109:X109" si="273">+AVERAGE(Q97:Q108)</f>
        <v>4.9483573333333331</v>
      </c>
      <c r="R109" s="46">
        <f t="shared" si="273"/>
        <v>7.1488365833333338</v>
      </c>
      <c r="S109" s="46">
        <f t="shared" si="273"/>
        <v>29.946305999999996</v>
      </c>
      <c r="T109" s="46">
        <f t="shared" si="273"/>
        <v>21.673572333333329</v>
      </c>
      <c r="U109" s="46">
        <f t="shared" si="273"/>
        <v>5.9598575833333323</v>
      </c>
      <c r="V109" s="46">
        <f t="shared" si="273"/>
        <v>2.5654481666666666</v>
      </c>
      <c r="W109" s="68">
        <f t="shared" si="273"/>
        <v>1.8877987499999997</v>
      </c>
      <c r="X109" s="47">
        <f t="shared" si="273"/>
        <v>1.4631975000000002</v>
      </c>
      <c r="Y109" s="79">
        <f>+X109/W109-1</f>
        <v>-0.22491870492021449</v>
      </c>
      <c r="Z109" s="75">
        <f>+POWER(X109/S109,0.2)-1</f>
        <v>-0.45324603839053335</v>
      </c>
    </row>
    <row r="110" spans="1:27" ht="25.5" x14ac:dyDescent="0.25">
      <c r="A110" s="57" t="s">
        <v>15</v>
      </c>
      <c r="B110" s="58">
        <f t="shared" ref="B110:G110" si="274">+B109/B$181</f>
        <v>2.2250382929345173E-2</v>
      </c>
      <c r="C110" s="58">
        <f t="shared" si="274"/>
        <v>2.1771937560578006E-2</v>
      </c>
      <c r="D110" s="58">
        <f t="shared" si="274"/>
        <v>1.735249763323617E-2</v>
      </c>
      <c r="E110" s="58">
        <f t="shared" si="274"/>
        <v>4.788615948655129E-2</v>
      </c>
      <c r="F110" s="58">
        <f t="shared" si="274"/>
        <v>9.3113319067496536E-2</v>
      </c>
      <c r="G110" s="58">
        <f t="shared" si="274"/>
        <v>3.3503970885015326E-2</v>
      </c>
      <c r="H110" s="58">
        <f t="shared" ref="H110" si="275">+H109/H$181</f>
        <v>1.2556758739958051E-2</v>
      </c>
      <c r="I110" s="58">
        <f t="shared" ref="I110:J110" si="276">+I109/I$360</f>
        <v>3.3961226439250718E-3</v>
      </c>
      <c r="J110" s="189">
        <f t="shared" si="276"/>
        <v>2.1701812203195766E-3</v>
      </c>
      <c r="K110" s="234"/>
      <c r="L110" s="59"/>
      <c r="M110" s="3"/>
      <c r="N110" s="44" t="s">
        <v>15</v>
      </c>
      <c r="O110" s="48">
        <f t="shared" ref="O110:X110" si="277">+O109/O$181</f>
        <v>2.0547614703096666E-2</v>
      </c>
      <c r="P110" s="48">
        <f t="shared" si="277"/>
        <v>2.2008333220527226E-2</v>
      </c>
      <c r="Q110" s="48">
        <f t="shared" si="277"/>
        <v>2.0998614905827519E-2</v>
      </c>
      <c r="R110" s="48">
        <f t="shared" si="277"/>
        <v>2.412911728538969E-2</v>
      </c>
      <c r="S110" s="48">
        <f t="shared" si="277"/>
        <v>8.0392801255257967E-2</v>
      </c>
      <c r="T110" s="48">
        <f t="shared" si="277"/>
        <v>6.6831883103329617E-2</v>
      </c>
      <c r="U110" s="48">
        <f t="shared" si="277"/>
        <v>2.2022714278827796E-2</v>
      </c>
      <c r="V110" s="48">
        <f t="shared" si="277"/>
        <v>1.2225532297012271E-2</v>
      </c>
      <c r="W110" s="69">
        <f t="shared" si="277"/>
        <v>1.0123680143197344E-2</v>
      </c>
      <c r="X110" s="72">
        <f t="shared" si="277"/>
        <v>7.535095958982726E-3</v>
      </c>
      <c r="Y110" s="72"/>
      <c r="Z110" s="76"/>
    </row>
    <row r="111" spans="1:27" ht="26.25" thickBot="1" x14ac:dyDescent="0.3">
      <c r="A111" s="60" t="s">
        <v>12</v>
      </c>
      <c r="B111" s="61"/>
      <c r="C111" s="62">
        <f>+C109/B109-1</f>
        <v>-0.15291778406855061</v>
      </c>
      <c r="D111" s="62">
        <f t="shared" ref="D111" si="278">+D109/C109-1</f>
        <v>-2.5835828317783416E-2</v>
      </c>
      <c r="E111" s="62">
        <f t="shared" ref="E111" si="279">+E109/D109-1</f>
        <v>2.0667899241716348</v>
      </c>
      <c r="F111" s="62">
        <f t="shared" ref="F111:J111" si="280">+F109/E109-1</f>
        <v>1.4930088877657988</v>
      </c>
      <c r="G111" s="62">
        <f t="shared" si="280"/>
        <v>-0.73403029477813075</v>
      </c>
      <c r="H111" s="62">
        <f t="shared" si="280"/>
        <v>-0.6798628445995345</v>
      </c>
      <c r="I111" s="62">
        <f t="shared" si="280"/>
        <v>-0.28524259318958423</v>
      </c>
      <c r="J111" s="190">
        <f t="shared" si="280"/>
        <v>-0.33255107020909358</v>
      </c>
      <c r="K111" s="235"/>
      <c r="L111" s="63"/>
      <c r="M111" s="2"/>
      <c r="N111" s="45" t="s">
        <v>12</v>
      </c>
      <c r="O111" s="49"/>
      <c r="P111" s="50">
        <f>+P109/O109-1</f>
        <v>-4.9133709628674804E-3</v>
      </c>
      <c r="Q111" s="50">
        <f t="shared" ref="Q111" si="281">+Q109/P109-1</f>
        <v>-6.5328704891231881E-2</v>
      </c>
      <c r="R111" s="50">
        <f t="shared" ref="R111" si="282">+R109/Q109-1</f>
        <v>0.44468883343913745</v>
      </c>
      <c r="S111" s="50">
        <f t="shared" ref="S111" si="283">+S109/R109-1</f>
        <v>3.1889761572975752</v>
      </c>
      <c r="T111" s="50">
        <f t="shared" ref="T111" si="284">+T109/S109-1</f>
        <v>-0.27625222512141123</v>
      </c>
      <c r="U111" s="50">
        <f t="shared" ref="U111" si="285">+U109/T109-1</f>
        <v>-0.72501729333436904</v>
      </c>
      <c r="V111" s="50">
        <f t="shared" ref="V111" si="286">+V109/U109-1</f>
        <v>-0.56954539084274258</v>
      </c>
      <c r="W111" s="70">
        <f t="shared" ref="W111" si="287">+W109/V109-1</f>
        <v>-0.26414465334809278</v>
      </c>
      <c r="X111" s="73">
        <f t="shared" ref="X111" si="288">+X109/W109-1</f>
        <v>-0.22491870492021449</v>
      </c>
      <c r="Y111" s="51"/>
      <c r="Z111" s="52"/>
    </row>
    <row r="112" spans="1:27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6" ht="15.75" thickBot="1" x14ac:dyDescent="0.3">
      <c r="A113" s="323" t="s">
        <v>112</v>
      </c>
      <c r="B113" s="324"/>
      <c r="C113" s="324"/>
      <c r="D113" s="324"/>
      <c r="E113" s="324"/>
      <c r="F113" s="324"/>
      <c r="G113" s="324"/>
      <c r="H113" s="324"/>
      <c r="I113" s="324"/>
      <c r="J113" s="324"/>
      <c r="K113" s="324"/>
      <c r="L113" s="325"/>
      <c r="M113" s="2"/>
      <c r="N113" s="323" t="s">
        <v>113</v>
      </c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5"/>
    </row>
    <row r="114" spans="1:26" ht="38.25" x14ac:dyDescent="0.25">
      <c r="A114" s="38"/>
      <c r="B114" s="39">
        <v>2016</v>
      </c>
      <c r="C114" s="39">
        <f>+B114+1</f>
        <v>2017</v>
      </c>
      <c r="D114" s="39">
        <f t="shared" ref="D114:H114" si="289">+C114+1</f>
        <v>2018</v>
      </c>
      <c r="E114" s="39">
        <f t="shared" si="289"/>
        <v>2019</v>
      </c>
      <c r="F114" s="39">
        <f t="shared" si="289"/>
        <v>2020</v>
      </c>
      <c r="G114" s="39">
        <f t="shared" si="289"/>
        <v>2021</v>
      </c>
      <c r="H114" s="39">
        <f t="shared" si="289"/>
        <v>2022</v>
      </c>
      <c r="I114" s="39">
        <v>2023</v>
      </c>
      <c r="J114" s="244">
        <v>2024</v>
      </c>
      <c r="K114" s="232">
        <v>2025</v>
      </c>
      <c r="L114" s="41" t="s">
        <v>16</v>
      </c>
      <c r="M114" s="2"/>
      <c r="N114" s="65"/>
      <c r="O114" s="64">
        <v>2016</v>
      </c>
      <c r="P114" s="64">
        <f>+O114+1</f>
        <v>2017</v>
      </c>
      <c r="Q114" s="64">
        <f t="shared" ref="Q114" si="290">+P114+1</f>
        <v>2018</v>
      </c>
      <c r="R114" s="64">
        <f t="shared" ref="R114" si="291">+Q114+1</f>
        <v>2019</v>
      </c>
      <c r="S114" s="64">
        <f t="shared" ref="S114" si="292">+R114+1</f>
        <v>2020</v>
      </c>
      <c r="T114" s="64">
        <f t="shared" ref="T114" si="293">+S114+1</f>
        <v>2021</v>
      </c>
      <c r="U114" s="64">
        <f t="shared" ref="U114" si="294">+T114+1</f>
        <v>2022</v>
      </c>
      <c r="V114" s="64">
        <f t="shared" ref="V114" si="295">+U114+1</f>
        <v>2023</v>
      </c>
      <c r="W114" s="66">
        <v>2024</v>
      </c>
      <c r="X114" s="71">
        <v>2025</v>
      </c>
      <c r="Y114" s="77" t="s">
        <v>16</v>
      </c>
      <c r="Z114" s="74" t="s">
        <v>21</v>
      </c>
    </row>
    <row r="115" spans="1:26" x14ac:dyDescent="0.25">
      <c r="A115" s="42" t="s">
        <v>10</v>
      </c>
      <c r="B115" s="158">
        <f>+'[1]EXP TOTAL VINO PAIS'!AF171/1000000</f>
        <v>0.43895499999999998</v>
      </c>
      <c r="C115" s="158">
        <f>+'[1]EXP TOTAL VINO PAIS'!AE183/1000000</f>
        <v>0.27907399999999999</v>
      </c>
      <c r="D115" s="158">
        <f>+'[1]EXP TOTAL VINO PAIS'!AE195/1000000</f>
        <v>0.30872500000000003</v>
      </c>
      <c r="E115" s="158">
        <f>+'[1]EXP TOTAL VINO PAIS'!AE207/1000000</f>
        <v>0.33985399999999999</v>
      </c>
      <c r="F115" s="158">
        <f>+'[1]EXP TOTAL VINO PAIS'!AF219/1000000</f>
        <v>1.232348</v>
      </c>
      <c r="G115" s="158">
        <f>+'[1]EXP TOTAL VINO PAIS'!AF231/1000000</f>
        <v>0.43602800000000003</v>
      </c>
      <c r="H115" s="158">
        <f>+'[1]EXP TOTAL VINO PAIS'!AF243/1000000</f>
        <v>0.30529600000000001</v>
      </c>
      <c r="I115" s="158">
        <f>+'[1]EXP TOTAL VINO PAIS'!AF255/1000000</f>
        <v>0.38923000000000002</v>
      </c>
      <c r="J115" s="245">
        <f>+'[1]EXP TOTAL VINO PAIS'!AF267/1000000</f>
        <v>0.25208000000000003</v>
      </c>
      <c r="K115" s="233">
        <f>+'[1]EXP TOTAL VINO PAIS'!AF279/1000000</f>
        <v>0.208758</v>
      </c>
      <c r="L115" s="7">
        <f>+K115/J115-1</f>
        <v>-0.17185814027292934</v>
      </c>
      <c r="M115" s="2"/>
      <c r="N115" s="42" t="s">
        <v>10</v>
      </c>
      <c r="O115" s="6">
        <f>+SUM('[1]EXP TOTAL VINO PAIS'!AF160:AF171)/1000000</f>
        <v>6.2551829999999997</v>
      </c>
      <c r="P115" s="6">
        <f t="shared" ref="P115:X115" si="296">+SUM(C115)+SUM(B116:B126)</f>
        <v>7.272717000000001</v>
      </c>
      <c r="Q115" s="6">
        <f t="shared" si="296"/>
        <v>4.9161209999999995</v>
      </c>
      <c r="R115" s="6">
        <f t="shared" si="296"/>
        <v>4.791353</v>
      </c>
      <c r="S115" s="6">
        <f t="shared" si="296"/>
        <v>15.491101</v>
      </c>
      <c r="T115" s="6">
        <f t="shared" si="296"/>
        <v>9.1370120000000004</v>
      </c>
      <c r="U115" s="6">
        <f t="shared" si="296"/>
        <v>9.2059440000000006</v>
      </c>
      <c r="V115" s="6">
        <f t="shared" si="296"/>
        <v>8.8977869999999992</v>
      </c>
      <c r="W115" s="67">
        <f t="shared" si="296"/>
        <v>7.6465420000000011</v>
      </c>
      <c r="X115" s="37">
        <f t="shared" si="296"/>
        <v>6.4759469999999997</v>
      </c>
      <c r="Y115" s="78">
        <f>+X115/W115-1</f>
        <v>-0.15308815409632237</v>
      </c>
      <c r="Z115" s="7">
        <f>+POWER(X115/S115,0.2)-1</f>
        <v>-0.16006785961162773</v>
      </c>
    </row>
    <row r="116" spans="1:26" x14ac:dyDescent="0.25">
      <c r="A116" s="42" t="s">
        <v>11</v>
      </c>
      <c r="B116" s="158">
        <f>+'[1]EXP TOTAL VINO PAIS'!AF172/1000000</f>
        <v>0.66709600000000002</v>
      </c>
      <c r="C116" s="158">
        <f>+'[1]EXP TOTAL VINO PAIS'!AE184/1000000</f>
        <v>0.23646500000000001</v>
      </c>
      <c r="D116" s="158">
        <f>+'[1]EXP TOTAL VINO PAIS'!AE196/1000000</f>
        <v>0.29014699999999999</v>
      </c>
      <c r="E116" s="158">
        <f>+'[1]EXP TOTAL VINO PAIS'!AE208/1000000</f>
        <v>0.18621799999999999</v>
      </c>
      <c r="F116" s="158">
        <f>+'[1]EXP TOTAL VINO PAIS'!AF220/1000000</f>
        <v>0.526841</v>
      </c>
      <c r="G116" s="158">
        <f>+'[1]EXP TOTAL VINO PAIS'!AF232/1000000</f>
        <v>0.70164499999999996</v>
      </c>
      <c r="H116" s="158">
        <f>+'[1]EXP TOTAL VINO PAIS'!AF244/1000000</f>
        <v>0.61128400000000005</v>
      </c>
      <c r="I116" s="158">
        <f>+'[1]EXP TOTAL VINO PAIS'!AF256/1000000</f>
        <v>0.66203000000000001</v>
      </c>
      <c r="J116" s="245">
        <f>+'[1]EXP TOTAL VINO PAIS'!AF268/1000000</f>
        <v>0.26728400000000002</v>
      </c>
      <c r="K116" s="233">
        <f>+'[1]EXP TOTAL VINO PAIS'!AF280/1000000</f>
        <v>0.45871800000000001</v>
      </c>
      <c r="L116" s="7">
        <f>+K116/J116-1</f>
        <v>0.71621945196869241</v>
      </c>
      <c r="M116" s="2"/>
      <c r="N116" s="42" t="s">
        <v>11</v>
      </c>
      <c r="O116" s="6">
        <f>+SUM('[1]EXP TOTAL VINO PAIS'!AF161:AF172)/1000000</f>
        <v>6.600676</v>
      </c>
      <c r="P116" s="6">
        <f t="shared" ref="P116:V116" si="297">+SUM(C115:C116)+SUM(B117:B126)</f>
        <v>6.8420860000000001</v>
      </c>
      <c r="Q116" s="6">
        <f t="shared" si="297"/>
        <v>4.9698029999999997</v>
      </c>
      <c r="R116" s="6">
        <f t="shared" si="297"/>
        <v>4.687424</v>
      </c>
      <c r="S116" s="6">
        <f t="shared" si="297"/>
        <v>15.831724000000001</v>
      </c>
      <c r="T116" s="6">
        <f t="shared" si="297"/>
        <v>9.3118160000000003</v>
      </c>
      <c r="U116" s="6">
        <f t="shared" si="297"/>
        <v>9.1155830000000009</v>
      </c>
      <c r="V116" s="6">
        <f t="shared" si="297"/>
        <v>8.9485329999999994</v>
      </c>
      <c r="W116" s="67">
        <f t="shared" ref="W116" si="298">+SUM(J115:J116)+SUM(I117:I126)</f>
        <v>7.2517960000000006</v>
      </c>
      <c r="X116" s="67">
        <f t="shared" ref="X116" si="299">+SUM(K115:K116)+SUM(J117:J126)</f>
        <v>6.6673809999999989</v>
      </c>
      <c r="Y116" s="78">
        <f>+X116/W116-1</f>
        <v>-8.0589001676274585E-2</v>
      </c>
      <c r="Z116" s="7">
        <f>+POWER(X116/S116,0.2)-1</f>
        <v>-0.15882682883652333</v>
      </c>
    </row>
    <row r="117" spans="1:26" x14ac:dyDescent="0.25">
      <c r="A117" s="42" t="s">
        <v>0</v>
      </c>
      <c r="B117" s="158">
        <f>+'[1]EXP TOTAL VINO PAIS'!AF173/1000000</f>
        <v>0.41467500000000002</v>
      </c>
      <c r="C117" s="158">
        <f>+'[1]EXP TOTAL VINO PAIS'!AE185/1000000</f>
        <v>0.293429</v>
      </c>
      <c r="D117" s="158">
        <f>+'[1]EXP TOTAL VINO PAIS'!AE197/1000000</f>
        <v>0.49091099999999999</v>
      </c>
      <c r="E117" s="158">
        <f>+'[1]EXP TOTAL VINO PAIS'!AE209/1000000</f>
        <v>0.31648399999999999</v>
      </c>
      <c r="F117" s="158">
        <f>+'[1]EXP TOTAL VINO PAIS'!AF221/1000000</f>
        <v>1.0920259999999999</v>
      </c>
      <c r="G117" s="158">
        <f>+'[1]EXP TOTAL VINO PAIS'!AF233/1000000</f>
        <v>1.0117940000000001</v>
      </c>
      <c r="H117" s="158">
        <f>+'[1]EXP TOTAL VINO PAIS'!AF245/1000000</f>
        <v>0.75701399999999996</v>
      </c>
      <c r="I117" s="158">
        <f>+'[1]EXP TOTAL VINO PAIS'!AF257/1000000</f>
        <v>0.60746599999999995</v>
      </c>
      <c r="J117" s="245">
        <f>+'[1]EXP TOTAL VINO PAIS'!AF269/1000000</f>
        <v>0.36681599999999998</v>
      </c>
      <c r="K117" s="233">
        <f>+'[1]EXP TOTAL VINO PAIS'!AF281/1000000</f>
        <v>0.39307399999999998</v>
      </c>
      <c r="L117" s="7">
        <f>+K117/J117-1</f>
        <v>7.1583573235627584E-2</v>
      </c>
      <c r="M117" s="2"/>
      <c r="N117" s="42" t="s">
        <v>0</v>
      </c>
      <c r="O117" s="6">
        <f>+SUM('[1]EXP TOTAL VINO PAIS'!AF162:AF173)/1000000</f>
        <v>6.1797409999999999</v>
      </c>
      <c r="P117" s="6">
        <f t="shared" ref="P117:W117" si="300">+SUM(C115:C117)+SUM(B118:B126)</f>
        <v>6.7208400000000008</v>
      </c>
      <c r="Q117" s="6">
        <f t="shared" si="300"/>
        <v>5.1672849999999997</v>
      </c>
      <c r="R117" s="6">
        <f t="shared" si="300"/>
        <v>4.5129969999999995</v>
      </c>
      <c r="S117" s="6">
        <f t="shared" si="300"/>
        <v>16.607266000000003</v>
      </c>
      <c r="T117" s="6">
        <f t="shared" si="300"/>
        <v>9.2315839999999998</v>
      </c>
      <c r="U117" s="6">
        <f t="shared" si="300"/>
        <v>8.8608030000000007</v>
      </c>
      <c r="V117" s="6">
        <f t="shared" si="300"/>
        <v>8.7989850000000001</v>
      </c>
      <c r="W117" s="67">
        <f t="shared" si="300"/>
        <v>7.0111460000000001</v>
      </c>
      <c r="X117" s="67">
        <f t="shared" ref="X117" si="301">+SUM(K115:K117)+SUM(J118:J126)</f>
        <v>6.6936389999999992</v>
      </c>
      <c r="Y117" s="78">
        <f>+X117/W117-1</f>
        <v>-4.5286034551270338E-2</v>
      </c>
      <c r="Z117" s="7">
        <f>+POWER(X117/S117,0.2)-1</f>
        <v>-0.16617899970174921</v>
      </c>
    </row>
    <row r="118" spans="1:26" x14ac:dyDescent="0.25">
      <c r="A118" s="42" t="s">
        <v>1</v>
      </c>
      <c r="B118" s="158">
        <f>+'[1]EXP TOTAL VINO PAIS'!AF174/1000000</f>
        <v>0.269065</v>
      </c>
      <c r="C118" s="158">
        <f>+'[1]EXP TOTAL VINO PAIS'!AE186/1000000</f>
        <v>0.44694899999999999</v>
      </c>
      <c r="D118" s="158">
        <f>+'[1]EXP TOTAL VINO PAIS'!AE198/1000000</f>
        <v>0.390961</v>
      </c>
      <c r="E118" s="158">
        <f>+'[1]EXP TOTAL VINO PAIS'!AE210/1000000</f>
        <v>0.33194800000000002</v>
      </c>
      <c r="F118" s="158">
        <f>+'[1]EXP TOTAL VINO PAIS'!AF222/1000000</f>
        <v>0.14722499999999999</v>
      </c>
      <c r="G118" s="158">
        <f>+'[1]EXP TOTAL VINO PAIS'!AF234/1000000</f>
        <v>0.55603899999999995</v>
      </c>
      <c r="H118" s="158">
        <f>+'[1]EXP TOTAL VINO PAIS'!AF246/1000000</f>
        <v>1.0135909999999999</v>
      </c>
      <c r="I118" s="158">
        <f>+'[1]EXP TOTAL VINO PAIS'!AF258/1000000</f>
        <v>0.69328100000000004</v>
      </c>
      <c r="J118" s="245">
        <f>+'[1]EXP TOTAL VINO PAIS'!AF270/1000000</f>
        <v>0.66534499999999996</v>
      </c>
      <c r="K118" s="233">
        <f>+'[1]EXP TOTAL VINO PAIS'!AF282/1000000</f>
        <v>0.50688500000000003</v>
      </c>
      <c r="L118" s="7">
        <f>+K118/J118-1</f>
        <v>-0.23816215647521199</v>
      </c>
      <c r="M118" s="2"/>
      <c r="N118" s="42" t="s">
        <v>1</v>
      </c>
      <c r="O118" s="6">
        <f>+SUM('[1]EXP TOTAL VINO PAIS'!AF163:AF174)/1000000</f>
        <v>5.9861009999999997</v>
      </c>
      <c r="P118" s="6">
        <f t="shared" ref="P118:U118" si="302">+SUM(C115:C118)+SUM(B119:B126)</f>
        <v>6.8987240000000005</v>
      </c>
      <c r="Q118" s="6">
        <f t="shared" si="302"/>
        <v>5.1112970000000004</v>
      </c>
      <c r="R118" s="6">
        <f t="shared" si="302"/>
        <v>4.4539840000000002</v>
      </c>
      <c r="S118" s="6">
        <f t="shared" si="302"/>
        <v>16.422543000000001</v>
      </c>
      <c r="T118" s="6">
        <f t="shared" si="302"/>
        <v>9.6403980000000011</v>
      </c>
      <c r="U118" s="6">
        <f t="shared" si="302"/>
        <v>9.3183549999999986</v>
      </c>
      <c r="V118" s="6">
        <f t="shared" ref="V118" si="303">+SUM(I115:I118)+SUM(H119:H126)</f>
        <v>8.4786749999999991</v>
      </c>
      <c r="W118" s="67">
        <f t="shared" ref="W118" si="304">+SUM(J115:J118)+SUM(I119:I126)</f>
        <v>6.9832099999999997</v>
      </c>
      <c r="X118" s="37">
        <f t="shared" ref="X118" si="305">+SUM(K115:K118)+SUM(J119:J126)</f>
        <v>6.5351790000000003</v>
      </c>
      <c r="Y118" s="78">
        <f>+X118/W118-1</f>
        <v>-6.4158316877195309E-2</v>
      </c>
      <c r="Z118" s="7">
        <f>+POWER(X118/S118,0.2)-1</f>
        <v>-0.16830629194136226</v>
      </c>
    </row>
    <row r="119" spans="1:26" x14ac:dyDescent="0.25">
      <c r="A119" s="42" t="s">
        <v>2</v>
      </c>
      <c r="B119" s="158">
        <f>+'[1]EXP TOTAL VINO PAIS'!AF175/1000000</f>
        <v>0.76112100000000005</v>
      </c>
      <c r="C119" s="158">
        <f>+'[1]EXP TOTAL VINO PAIS'!AE187/1000000</f>
        <v>0.45014300000000002</v>
      </c>
      <c r="D119" s="158">
        <f>+'[1]EXP TOTAL VINO PAIS'!AE199/1000000</f>
        <v>0.342611</v>
      </c>
      <c r="E119" s="158">
        <f>+'[1]EXP TOTAL VINO PAIS'!AE211/1000000</f>
        <v>0.51890599999999998</v>
      </c>
      <c r="F119" s="158">
        <f>+'[1]EXP TOTAL VINO PAIS'!AF223/1000000</f>
        <v>0.40484199999999998</v>
      </c>
      <c r="G119" s="158">
        <f>+'[1]EXP TOTAL VINO PAIS'!AF235/1000000</f>
        <v>1.9626300000000001</v>
      </c>
      <c r="H119" s="158">
        <f>+'[1]EXP TOTAL VINO PAIS'!AF247/1000000</f>
        <v>0.79635299999999998</v>
      </c>
      <c r="I119" s="158">
        <f>+'[1]EXP TOTAL VINO PAIS'!AF259/1000000</f>
        <v>0.88031800000000004</v>
      </c>
      <c r="J119" s="245">
        <f>+'[1]EXP TOTAL VINO PAIS'!AF271/1000000</f>
        <v>0.70813499999999996</v>
      </c>
      <c r="K119" s="233"/>
      <c r="L119" s="7"/>
      <c r="M119" s="2"/>
      <c r="N119" s="42" t="s">
        <v>2</v>
      </c>
      <c r="O119" s="6">
        <f>+SUM('[1]EXP TOTAL VINO PAIS'!AF164:AF175)/1000000</f>
        <v>6.2428749999999997</v>
      </c>
      <c r="P119" s="6">
        <f t="shared" ref="P119:U119" si="306">+SUM(C115:C119)+SUM(B120:B126)</f>
        <v>6.5877460000000001</v>
      </c>
      <c r="Q119" s="6">
        <f t="shared" si="306"/>
        <v>5.0037650000000005</v>
      </c>
      <c r="R119" s="6">
        <f t="shared" si="306"/>
        <v>4.6302789999999998</v>
      </c>
      <c r="S119" s="6">
        <f t="shared" si="306"/>
        <v>16.308479000000002</v>
      </c>
      <c r="T119" s="6">
        <f t="shared" si="306"/>
        <v>11.198186</v>
      </c>
      <c r="U119" s="6">
        <f t="shared" si="306"/>
        <v>8.1520779999999995</v>
      </c>
      <c r="V119" s="6">
        <f t="shared" ref="V119" si="307">+SUM(I115:I119)+SUM(H120:H126)</f>
        <v>8.56264</v>
      </c>
      <c r="W119" s="67">
        <f t="shared" ref="W119" si="308">+SUM(J115:J119)+SUM(I120:I126)</f>
        <v>6.8110269999999993</v>
      </c>
      <c r="X119" s="37"/>
      <c r="Y119" s="78"/>
      <c r="Z119" s="7"/>
    </row>
    <row r="120" spans="1:26" x14ac:dyDescent="0.25">
      <c r="A120" s="42" t="s">
        <v>3</v>
      </c>
      <c r="B120" s="158">
        <f>+'[1]EXP TOTAL VINO PAIS'!AF176/1000000</f>
        <v>0.16844100000000001</v>
      </c>
      <c r="C120" s="158">
        <f>+'[1]EXP TOTAL VINO PAIS'!AE188/1000000</f>
        <v>0.32461899999999999</v>
      </c>
      <c r="D120" s="158">
        <f>+'[1]EXP TOTAL VINO PAIS'!AE200/1000000</f>
        <v>0.205815</v>
      </c>
      <c r="E120" s="158">
        <f>+'[1]EXP TOTAL VINO PAIS'!AE212/1000000</f>
        <v>0.29827799999999999</v>
      </c>
      <c r="F120" s="158">
        <f>+'[1]EXP TOTAL VINO PAIS'!AF224/1000000</f>
        <v>0.21925500000000001</v>
      </c>
      <c r="G120" s="158">
        <f>+'[1]EXP TOTAL VINO PAIS'!AF236/1000000</f>
        <v>0.55212499999999998</v>
      </c>
      <c r="H120" s="158">
        <f>+'[1]EXP TOTAL VINO PAIS'!AF248/1000000</f>
        <v>0.80174100000000004</v>
      </c>
      <c r="I120" s="158">
        <f>+'[1]EXP TOTAL VINO PAIS'!AF260/1000000</f>
        <v>0.957708</v>
      </c>
      <c r="J120" s="245">
        <f>+'[1]EXP TOTAL VINO PAIS'!AF272/1000000</f>
        <v>0.60144900000000001</v>
      </c>
      <c r="K120" s="233"/>
      <c r="L120" s="7"/>
      <c r="M120" s="2"/>
      <c r="N120" s="42" t="s">
        <v>3</v>
      </c>
      <c r="O120" s="6">
        <f>+SUM('[1]EXP TOTAL VINO PAIS'!AF165:AF176)/1000000</f>
        <v>5.6643520000000001</v>
      </c>
      <c r="P120" s="6">
        <f t="shared" ref="P120:V120" si="309">+SUM(C115:C120)+SUM(B121:B126)</f>
        <v>6.7439240000000007</v>
      </c>
      <c r="Q120" s="6">
        <f t="shared" si="309"/>
        <v>4.8849610000000006</v>
      </c>
      <c r="R120" s="6">
        <f t="shared" si="309"/>
        <v>4.7227420000000002</v>
      </c>
      <c r="S120" s="6">
        <f t="shared" si="309"/>
        <v>16.229455999999999</v>
      </c>
      <c r="T120" s="6">
        <f t="shared" si="309"/>
        <v>11.531056</v>
      </c>
      <c r="U120" s="6">
        <f t="shared" si="309"/>
        <v>8.4016939999999991</v>
      </c>
      <c r="V120" s="6">
        <f t="shared" si="309"/>
        <v>8.7186070000000004</v>
      </c>
      <c r="W120" s="67">
        <f t="shared" ref="W120" si="310">+SUM(J115:J120)+SUM(I121:I126)</f>
        <v>6.4547679999999996</v>
      </c>
      <c r="X120" s="67"/>
      <c r="Y120" s="78"/>
      <c r="Z120" s="7"/>
    </row>
    <row r="121" spans="1:26" x14ac:dyDescent="0.25">
      <c r="A121" s="42" t="s">
        <v>4</v>
      </c>
      <c r="B121" s="158">
        <f>+'[1]EXP TOTAL VINO PAIS'!AF177/1000000</f>
        <v>0.72133599999999998</v>
      </c>
      <c r="C121" s="158">
        <f>+'[1]EXP TOTAL VINO PAIS'!AE189/1000000</f>
        <v>0.40689399999999998</v>
      </c>
      <c r="D121" s="158">
        <f>+'[1]EXP TOTAL VINO PAIS'!AE201/1000000</f>
        <v>0.35522900000000002</v>
      </c>
      <c r="E121" s="158">
        <f>+'[1]EXP TOTAL VINO PAIS'!AE213/1000000</f>
        <v>0.39749099999999998</v>
      </c>
      <c r="F121" s="158">
        <f>+'[1]EXP TOTAL VINO PAIS'!AF225/1000000</f>
        <v>0.93661399999999995</v>
      </c>
      <c r="G121" s="158">
        <f>+'[1]EXP TOTAL VINO PAIS'!AF237/1000000</f>
        <v>0.60414599999999996</v>
      </c>
      <c r="H121" s="158">
        <f>+'[1]EXP TOTAL VINO PAIS'!AF249/1000000</f>
        <v>0.82183899999999999</v>
      </c>
      <c r="I121" s="158">
        <f>+'[1]EXP TOTAL VINO PAIS'!AF261/1000000</f>
        <v>1.365329</v>
      </c>
      <c r="J121" s="245">
        <f>+'[1]EXP TOTAL VINO PAIS'!AF273/1000000</f>
        <v>1.0855669999999999</v>
      </c>
      <c r="K121" s="233"/>
      <c r="L121" s="7"/>
      <c r="M121" s="2"/>
      <c r="N121" s="42" t="s">
        <v>4</v>
      </c>
      <c r="O121" s="6">
        <f>+SUM('[1]EXP TOTAL VINO PAIS'!AF166:AF177)/1000000</f>
        <v>5.6809960000000004</v>
      </c>
      <c r="P121" s="6">
        <f t="shared" ref="P121:V121" si="311">+SUM(C115:C121)+SUM(B122:B126)</f>
        <v>6.4294820000000001</v>
      </c>
      <c r="Q121" s="6">
        <f t="shared" si="311"/>
        <v>4.8332960000000007</v>
      </c>
      <c r="R121" s="6">
        <f t="shared" si="311"/>
        <v>4.7650039999999994</v>
      </c>
      <c r="S121" s="6">
        <f t="shared" si="311"/>
        <v>16.768579000000003</v>
      </c>
      <c r="T121" s="6">
        <f t="shared" si="311"/>
        <v>11.198588000000001</v>
      </c>
      <c r="U121" s="6">
        <f t="shared" si="311"/>
        <v>8.6193869999999997</v>
      </c>
      <c r="V121" s="6">
        <f t="shared" si="311"/>
        <v>9.2620970000000007</v>
      </c>
      <c r="W121" s="67">
        <f t="shared" ref="W121" si="312">+SUM(J115:J121)+SUM(I122:I126)</f>
        <v>6.1750059999999998</v>
      </c>
      <c r="X121" s="67"/>
      <c r="Y121" s="78"/>
      <c r="Z121" s="7"/>
    </row>
    <row r="122" spans="1:26" x14ac:dyDescent="0.25">
      <c r="A122" s="42" t="s">
        <v>5</v>
      </c>
      <c r="B122" s="158">
        <f>+'[1]EXP TOTAL VINO PAIS'!AF178/1000000</f>
        <v>1.5041370000000001</v>
      </c>
      <c r="C122" s="158">
        <f>+'[1]EXP TOTAL VINO PAIS'!AE190/1000000</f>
        <v>0.45184099999999999</v>
      </c>
      <c r="D122" s="158">
        <f>+'[1]EXP TOTAL VINO PAIS'!AE202/1000000</f>
        <v>0.55418900000000004</v>
      </c>
      <c r="E122" s="158">
        <f>+'[1]EXP TOTAL VINO PAIS'!AE214/1000000</f>
        <v>1.877556</v>
      </c>
      <c r="F122" s="158">
        <f>+'[1]EXP TOTAL VINO PAIS'!AF226/1000000</f>
        <v>1.036465</v>
      </c>
      <c r="G122" s="158">
        <f>+'[1]EXP TOTAL VINO PAIS'!AF238/1000000</f>
        <v>0.44406600000000002</v>
      </c>
      <c r="H122" s="158">
        <f>+'[1]EXP TOTAL VINO PAIS'!AF250/1000000</f>
        <v>1.5468329999999999</v>
      </c>
      <c r="I122" s="158">
        <f>+'[1]EXP TOTAL VINO PAIS'!AF262/1000000</f>
        <v>0.51422299999999999</v>
      </c>
      <c r="J122" s="245">
        <f>+'[1]EXP TOTAL VINO PAIS'!AF274/1000000</f>
        <v>0.89892899999999998</v>
      </c>
      <c r="K122" s="233"/>
      <c r="L122" s="7"/>
      <c r="M122" s="2"/>
      <c r="N122" s="42" t="s">
        <v>5</v>
      </c>
      <c r="O122" s="6">
        <f>+SUM('[1]EXP TOTAL VINO PAIS'!AF167:AF178)/1000000</f>
        <v>6.4002129999999999</v>
      </c>
      <c r="P122" s="6">
        <f t="shared" ref="P122:V122" si="313">+SUM(C115:C122)+SUM(B123:B126)</f>
        <v>5.377186</v>
      </c>
      <c r="Q122" s="6">
        <f t="shared" si="313"/>
        <v>4.9356439999999999</v>
      </c>
      <c r="R122" s="6">
        <f t="shared" si="313"/>
        <v>6.0883709999999995</v>
      </c>
      <c r="S122" s="6">
        <f t="shared" si="313"/>
        <v>15.927488</v>
      </c>
      <c r="T122" s="6">
        <f t="shared" si="313"/>
        <v>10.606189000000001</v>
      </c>
      <c r="U122" s="6">
        <f t="shared" si="313"/>
        <v>9.7221539999999997</v>
      </c>
      <c r="V122" s="6">
        <f t="shared" si="313"/>
        <v>8.2294870000000007</v>
      </c>
      <c r="W122" s="67">
        <f t="shared" ref="W122" si="314">+SUM(J115:J122)+SUM(I123:I126)</f>
        <v>6.5597119999999993</v>
      </c>
      <c r="X122" s="67"/>
      <c r="Y122" s="78"/>
      <c r="Z122" s="7"/>
    </row>
    <row r="123" spans="1:26" x14ac:dyDescent="0.25">
      <c r="A123" s="42" t="s">
        <v>6</v>
      </c>
      <c r="B123" s="158">
        <f>+'[1]EXP TOTAL VINO PAIS'!AF179/1000000</f>
        <v>1.4905459999999999</v>
      </c>
      <c r="C123" s="158">
        <f>+'[1]EXP TOTAL VINO PAIS'!AE191/1000000</f>
        <v>0.37898500000000002</v>
      </c>
      <c r="D123" s="158">
        <f>+'[1]EXP TOTAL VINO PAIS'!AE203/1000000</f>
        <v>0.447015</v>
      </c>
      <c r="E123" s="158">
        <f>+'[1]EXP TOTAL VINO PAIS'!AE215/1000000</f>
        <v>2.675767</v>
      </c>
      <c r="F123" s="158">
        <f>+'[1]EXP TOTAL VINO PAIS'!AF227/1000000</f>
        <v>0.42210799999999998</v>
      </c>
      <c r="G123" s="158">
        <f>+'[1]EXP TOTAL VINO PAIS'!AF239/1000000</f>
        <v>0.447135</v>
      </c>
      <c r="H123" s="158">
        <f>+'[1]EXP TOTAL VINO PAIS'!AF251/1000000</f>
        <v>0.88083400000000001</v>
      </c>
      <c r="I123" s="158">
        <f>+'[1]EXP TOTAL VINO PAIS'!AF263/1000000</f>
        <v>0.45549800000000001</v>
      </c>
      <c r="J123" s="245">
        <f>+'[1]EXP TOTAL VINO PAIS'!AF275/1000000</f>
        <v>0.63293299999999997</v>
      </c>
      <c r="K123" s="233"/>
      <c r="L123" s="7"/>
      <c r="M123" s="2"/>
      <c r="N123" s="42" t="s">
        <v>6</v>
      </c>
      <c r="O123" s="6">
        <f>+SUM('[1]EXP TOTAL VINO PAIS'!AF168:AF179)/1000000</f>
        <v>7.3026970000000002</v>
      </c>
      <c r="P123" s="6">
        <f t="shared" ref="P123:V123" si="315">+SUM(C115:C123)+SUM(B124:B126)</f>
        <v>4.265625</v>
      </c>
      <c r="Q123" s="6">
        <f t="shared" si="315"/>
        <v>5.0036740000000002</v>
      </c>
      <c r="R123" s="6">
        <f t="shared" si="315"/>
        <v>8.3171229999999987</v>
      </c>
      <c r="S123" s="6">
        <f t="shared" si="315"/>
        <v>13.673829</v>
      </c>
      <c r="T123" s="6">
        <f t="shared" si="315"/>
        <v>10.631216</v>
      </c>
      <c r="U123" s="6">
        <f t="shared" si="315"/>
        <v>10.155853</v>
      </c>
      <c r="V123" s="6">
        <f t="shared" si="315"/>
        <v>7.8041510000000009</v>
      </c>
      <c r="W123" s="67">
        <f t="shared" ref="W123" si="316">+SUM(J115:J123)+SUM(I124:I126)</f>
        <v>6.7371470000000002</v>
      </c>
      <c r="X123" s="67"/>
      <c r="Y123" s="78"/>
      <c r="Z123" s="7"/>
    </row>
    <row r="124" spans="1:26" x14ac:dyDescent="0.25">
      <c r="A124" s="42" t="s">
        <v>7</v>
      </c>
      <c r="B124" s="158">
        <f>+'[1]EXP TOTAL VINO PAIS'!AF180/1000000</f>
        <v>0.51120699999999997</v>
      </c>
      <c r="C124" s="158">
        <f>+'[1]EXP TOTAL VINO PAIS'!AE192/1000000</f>
        <v>0.36447400000000002</v>
      </c>
      <c r="D124" s="158">
        <f>+'[1]EXP TOTAL VINO PAIS'!AE204/1000000</f>
        <v>0.40148099999999998</v>
      </c>
      <c r="E124" s="158">
        <f>+'[1]EXP TOTAL VINO PAIS'!AE216/1000000</f>
        <v>3.6393249999999999</v>
      </c>
      <c r="F124" s="158">
        <f>+'[1]EXP TOTAL VINO PAIS'!AF228/1000000</f>
        <v>1.052489</v>
      </c>
      <c r="G124" s="158">
        <f>+'[1]EXP TOTAL VINO PAIS'!AF240/1000000</f>
        <v>1.5396510000000001</v>
      </c>
      <c r="H124" s="158">
        <f>+'[1]EXP TOTAL VINO PAIS'!AF252/1000000</f>
        <v>0.45383099999999998</v>
      </c>
      <c r="I124" s="158">
        <f>+'[1]EXP TOTAL VINO PAIS'!AF264/1000000</f>
        <v>0.54976000000000003</v>
      </c>
      <c r="J124" s="245">
        <f>+'[1]EXP TOTAL VINO PAIS'!AF276/1000000</f>
        <v>0.192741</v>
      </c>
      <c r="K124" s="233"/>
      <c r="L124" s="7"/>
      <c r="M124" s="2"/>
      <c r="N124" s="42" t="s">
        <v>7</v>
      </c>
      <c r="O124" s="6">
        <f>+SUM('[1]EXP TOTAL VINO PAIS'!AF169:AF180)/1000000</f>
        <v>7.4886600000000003</v>
      </c>
      <c r="P124" s="6">
        <f t="shared" ref="P124:U124" si="317">+SUM(C115:C124)+SUM(B125:B126)</f>
        <v>4.1188919999999998</v>
      </c>
      <c r="Q124" s="6">
        <f t="shared" si="317"/>
        <v>5.0406810000000002</v>
      </c>
      <c r="R124" s="6">
        <f t="shared" si="317"/>
        <v>11.554966999999998</v>
      </c>
      <c r="S124" s="6">
        <f t="shared" si="317"/>
        <v>11.086993</v>
      </c>
      <c r="T124" s="6">
        <f t="shared" si="317"/>
        <v>11.118378</v>
      </c>
      <c r="U124" s="6">
        <f t="shared" si="317"/>
        <v>9.0700329999999987</v>
      </c>
      <c r="V124" s="6">
        <f t="shared" ref="V124" si="318">+SUM(I115:I124)+SUM(H125:H126)</f>
        <v>7.9000800000000009</v>
      </c>
      <c r="W124" s="67">
        <f t="shared" ref="W124" si="319">+SUM(J115:J124)+SUM(I125:I126)</f>
        <v>6.380128</v>
      </c>
      <c r="X124" s="67"/>
      <c r="Y124" s="78"/>
      <c r="Z124" s="7"/>
    </row>
    <row r="125" spans="1:26" x14ac:dyDescent="0.25">
      <c r="A125" s="42" t="s">
        <v>8</v>
      </c>
      <c r="B125" s="158">
        <f>+'[1]EXP TOTAL VINO PAIS'!AF181/1000000</f>
        <v>0.32261200000000001</v>
      </c>
      <c r="C125" s="158">
        <f>+'[1]EXP TOTAL VINO PAIS'!AE193/1000000</f>
        <v>0.638795</v>
      </c>
      <c r="D125" s="158">
        <f>+'[1]EXP TOTAL VINO PAIS'!AE205/1000000</f>
        <v>0.35165099999999999</v>
      </c>
      <c r="E125" s="158">
        <f>+'[1]EXP TOTAL VINO PAIS'!AE217/1000000</f>
        <v>1.4598720000000001</v>
      </c>
      <c r="F125" s="158">
        <f>+'[1]EXP TOTAL VINO PAIS'!AF229/1000000</f>
        <v>1.2452430000000001</v>
      </c>
      <c r="G125" s="158">
        <f>+'[1]EXP TOTAL VINO PAIS'!AF241/1000000</f>
        <v>0.56718000000000002</v>
      </c>
      <c r="H125" s="158">
        <f>+'[1]EXP TOTAL VINO PAIS'!AF253/1000000</f>
        <v>0.27465299999999998</v>
      </c>
      <c r="I125" s="158">
        <f>+'[1]EXP TOTAL VINO PAIS'!AF265/1000000</f>
        <v>0.127108</v>
      </c>
      <c r="J125" s="245">
        <f>+'[1]EXP TOTAL VINO PAIS'!AF277/1000000</f>
        <v>0.34261900000000001</v>
      </c>
      <c r="K125" s="233"/>
      <c r="L125" s="7"/>
      <c r="M125" s="2"/>
      <c r="N125" s="42" t="s">
        <v>8</v>
      </c>
      <c r="O125" s="6">
        <f>+SUM('[1]EXP TOTAL VINO PAIS'!AF170:AF181)/1000000</f>
        <v>7.6157469999999998</v>
      </c>
      <c r="P125" s="6">
        <f t="shared" ref="P125:U125" si="320">+SUM(C115:C125)+SUM(B126)</f>
        <v>4.4350750000000003</v>
      </c>
      <c r="Q125" s="6">
        <f t="shared" si="320"/>
        <v>4.7535370000000006</v>
      </c>
      <c r="R125" s="6">
        <f t="shared" si="320"/>
        <v>12.663188</v>
      </c>
      <c r="S125" s="6">
        <f t="shared" si="320"/>
        <v>10.872363999999999</v>
      </c>
      <c r="T125" s="6">
        <f t="shared" si="320"/>
        <v>10.440315000000002</v>
      </c>
      <c r="U125" s="6">
        <f t="shared" si="320"/>
        <v>8.7775059999999989</v>
      </c>
      <c r="V125" s="6">
        <f t="shared" ref="V125" si="321">+SUM(I115:I125)+SUM(H126)</f>
        <v>7.7525350000000008</v>
      </c>
      <c r="W125" s="67">
        <f t="shared" ref="W125" si="322">+SUM(J115:J125)+SUM(I126)</f>
        <v>6.5956390000000003</v>
      </c>
      <c r="X125" s="67"/>
      <c r="Y125" s="78"/>
      <c r="Z125" s="7"/>
    </row>
    <row r="126" spans="1:26" x14ac:dyDescent="0.25">
      <c r="A126" s="42" t="s">
        <v>9</v>
      </c>
      <c r="B126" s="158">
        <f>+'[1]EXP TOTAL VINO PAIS'!AF182/1000000</f>
        <v>0.163407</v>
      </c>
      <c r="C126" s="158">
        <f>+'[1]EXP TOTAL VINO PAIS'!AE194/1000000</f>
        <v>0.61480199999999996</v>
      </c>
      <c r="D126" s="158">
        <f>+'[1]EXP TOTAL VINO PAIS'!AE206/1000000</f>
        <v>0.62148899999999996</v>
      </c>
      <c r="E126" s="158">
        <f>+'[1]EXP TOTAL VINO PAIS'!AE218/1000000</f>
        <v>2.556908</v>
      </c>
      <c r="F126" s="158">
        <f>+'[1]EXP TOTAL VINO PAIS'!AF230/1000000</f>
        <v>1.6178760000000001</v>
      </c>
      <c r="G126" s="158">
        <f>+'[1]EXP TOTAL VINO PAIS'!AF242/1000000</f>
        <v>0.51423700000000006</v>
      </c>
      <c r="H126" s="158">
        <f>+'[1]EXP TOTAL VINO PAIS'!AF254/1000000</f>
        <v>0.55058399999999996</v>
      </c>
      <c r="I126" s="158">
        <f>+'[1]EXP TOTAL VINO PAIS'!AF266/1000000</f>
        <v>0.58174099999999995</v>
      </c>
      <c r="J126" s="245">
        <f>+'[1]EXP TOTAL VINO PAIS'!AF278/1000000</f>
        <v>0.50537100000000001</v>
      </c>
      <c r="K126" s="233"/>
      <c r="L126" s="7"/>
      <c r="M126" s="2"/>
      <c r="N126" s="42" t="s">
        <v>9</v>
      </c>
      <c r="O126" s="6">
        <f>+SUM('[1]EXP TOTAL VINO PAIS'!AF171:AF182)/1000000</f>
        <v>7.4325979999999996</v>
      </c>
      <c r="P126" s="6">
        <f t="shared" ref="P126:U126" si="323">+SUM(C115:C126)</f>
        <v>4.8864700000000001</v>
      </c>
      <c r="Q126" s="6">
        <f t="shared" si="323"/>
        <v>4.7602240000000009</v>
      </c>
      <c r="R126" s="6">
        <f t="shared" si="323"/>
        <v>14.598606999999999</v>
      </c>
      <c r="S126" s="6">
        <f t="shared" si="323"/>
        <v>9.9333320000000001</v>
      </c>
      <c r="T126" s="6">
        <f t="shared" si="323"/>
        <v>9.3366760000000006</v>
      </c>
      <c r="U126" s="6">
        <f t="shared" si="323"/>
        <v>8.8138529999999999</v>
      </c>
      <c r="V126" s="6">
        <f t="shared" ref="V126" si="324">+SUM(I115:I126)</f>
        <v>7.7836920000000012</v>
      </c>
      <c r="W126" s="67">
        <f t="shared" ref="W126" si="325">+SUM(J115:J126)</f>
        <v>6.5192690000000004</v>
      </c>
      <c r="X126" s="67"/>
      <c r="Y126" s="78"/>
      <c r="Z126" s="7"/>
    </row>
    <row r="127" spans="1:26" ht="25.5" x14ac:dyDescent="0.25">
      <c r="A127" s="53" t="s">
        <v>13</v>
      </c>
      <c r="B127" s="159">
        <f>SUM(B115:B126)</f>
        <v>7.4325980000000005</v>
      </c>
      <c r="C127" s="159">
        <f t="shared" ref="C127:F127" si="326">SUM(C115:C126)</f>
        <v>4.8864700000000001</v>
      </c>
      <c r="D127" s="159">
        <f t="shared" si="326"/>
        <v>4.7602240000000009</v>
      </c>
      <c r="E127" s="159">
        <f t="shared" si="326"/>
        <v>14.598606999999999</v>
      </c>
      <c r="F127" s="159">
        <f t="shared" si="326"/>
        <v>9.9333320000000001</v>
      </c>
      <c r="G127" s="159">
        <f t="shared" ref="G127:I127" si="327">SUM(G115:G126)</f>
        <v>9.3366760000000006</v>
      </c>
      <c r="H127" s="159">
        <f t="shared" si="327"/>
        <v>8.8138529999999999</v>
      </c>
      <c r="I127" s="159">
        <f t="shared" si="327"/>
        <v>7.7836920000000012</v>
      </c>
      <c r="J127" s="216">
        <f t="shared" ref="J127" si="328">SUM(J115:J126)</f>
        <v>6.5192690000000004</v>
      </c>
      <c r="K127" s="216"/>
      <c r="L127" s="56"/>
      <c r="M127" s="3"/>
      <c r="N127" s="43" t="s">
        <v>14</v>
      </c>
      <c r="O127" s="46">
        <f>+AVERAGE(O115:O126)</f>
        <v>6.5708199166666672</v>
      </c>
      <c r="P127" s="46">
        <f>+AVERAGE(P115:P126)</f>
        <v>5.8815639166666678</v>
      </c>
      <c r="Q127" s="46">
        <f t="shared" ref="Q127:X127" si="329">+AVERAGE(Q115:Q126)</f>
        <v>4.9483573333333331</v>
      </c>
      <c r="R127" s="46">
        <f t="shared" si="329"/>
        <v>7.1488365833333338</v>
      </c>
      <c r="S127" s="46">
        <f t="shared" si="329"/>
        <v>14.596096166666671</v>
      </c>
      <c r="T127" s="46">
        <f t="shared" si="329"/>
        <v>10.281784499999999</v>
      </c>
      <c r="U127" s="46">
        <f t="shared" si="329"/>
        <v>9.0177702499999999</v>
      </c>
      <c r="V127" s="46">
        <f t="shared" si="329"/>
        <v>8.4281057500000021</v>
      </c>
      <c r="W127" s="68">
        <f t="shared" si="329"/>
        <v>6.7604491666666666</v>
      </c>
      <c r="X127" s="47">
        <f t="shared" si="329"/>
        <v>6.5930364999999993</v>
      </c>
      <c r="Y127" s="79">
        <f>+X127/W127-1</f>
        <v>-2.4763541968796821E-2</v>
      </c>
      <c r="Z127" s="75">
        <f>+POWER(X127/S127,0.2)-1</f>
        <v>-0.14695929956241638</v>
      </c>
    </row>
    <row r="128" spans="1:26" ht="25.5" x14ac:dyDescent="0.25">
      <c r="A128" s="57" t="s">
        <v>15</v>
      </c>
      <c r="B128" s="58">
        <f t="shared" ref="B128:G128" si="330">+B127/B$181</f>
        <v>2.8668730428039621E-2</v>
      </c>
      <c r="C128" s="58">
        <f t="shared" si="330"/>
        <v>2.1771937560578006E-2</v>
      </c>
      <c r="D128" s="58">
        <f t="shared" si="330"/>
        <v>1.735249763323617E-2</v>
      </c>
      <c r="E128" s="58">
        <f t="shared" si="330"/>
        <v>4.788615948655129E-2</v>
      </c>
      <c r="F128" s="58">
        <f t="shared" si="330"/>
        <v>2.5413911572286226E-2</v>
      </c>
      <c r="G128" s="58">
        <f t="shared" si="330"/>
        <v>3.2316264550170129E-2</v>
      </c>
      <c r="H128" s="58">
        <f t="shared" ref="H128" si="331">+H127/H$181</f>
        <v>3.5714111910581464E-2</v>
      </c>
      <c r="I128" s="58">
        <f t="shared" ref="I128:J128" si="332">+I127/I$360</f>
        <v>1.193457191615417E-2</v>
      </c>
      <c r="J128" s="189">
        <f t="shared" si="332"/>
        <v>9.5700608471627913E-3</v>
      </c>
      <c r="K128" s="234"/>
      <c r="L128" s="59"/>
      <c r="M128" s="3"/>
      <c r="N128" s="44" t="s">
        <v>15</v>
      </c>
      <c r="O128" s="48">
        <f t="shared" ref="O128:X128" si="333">+O127/O$181</f>
        <v>2.5376967332087622E-2</v>
      </c>
      <c r="P128" s="48">
        <f t="shared" si="333"/>
        <v>2.4449941565697329E-2</v>
      </c>
      <c r="Q128" s="48">
        <f t="shared" si="333"/>
        <v>2.0998614905827519E-2</v>
      </c>
      <c r="R128" s="48">
        <f t="shared" si="333"/>
        <v>2.412911728538969E-2</v>
      </c>
      <c r="S128" s="48">
        <f t="shared" si="333"/>
        <v>3.9184167096585017E-2</v>
      </c>
      <c r="T128" s="48">
        <f t="shared" si="333"/>
        <v>3.1704557478086245E-2</v>
      </c>
      <c r="U128" s="48">
        <f t="shared" si="333"/>
        <v>3.3322235451268861E-2</v>
      </c>
      <c r="V128" s="48">
        <f t="shared" si="333"/>
        <v>4.0163773483343886E-2</v>
      </c>
      <c r="W128" s="69">
        <f t="shared" si="333"/>
        <v>3.625419552146561E-2</v>
      </c>
      <c r="X128" s="72">
        <f t="shared" si="333"/>
        <v>3.3952465534266979E-2</v>
      </c>
      <c r="Y128" s="72"/>
      <c r="Z128" s="76"/>
    </row>
    <row r="129" spans="1:26" ht="26.25" thickBot="1" x14ac:dyDescent="0.3">
      <c r="A129" s="60" t="s">
        <v>12</v>
      </c>
      <c r="B129" s="61"/>
      <c r="C129" s="62">
        <f>+C127/B127-1</f>
        <v>-0.34256231804814419</v>
      </c>
      <c r="D129" s="62">
        <f t="shared" ref="D129:J129" si="334">+D127/C127-1</f>
        <v>-2.5835828317783416E-2</v>
      </c>
      <c r="E129" s="62">
        <f t="shared" si="334"/>
        <v>2.0667899241716348</v>
      </c>
      <c r="F129" s="62">
        <f t="shared" si="334"/>
        <v>-0.31956987402976189</v>
      </c>
      <c r="G129" s="62">
        <f t="shared" si="334"/>
        <v>-6.0066048331013144E-2</v>
      </c>
      <c r="H129" s="62">
        <f t="shared" si="334"/>
        <v>-5.5996695183596512E-2</v>
      </c>
      <c r="I129" s="62">
        <f t="shared" si="334"/>
        <v>-0.11687975735470046</v>
      </c>
      <c r="J129" s="190">
        <f t="shared" si="334"/>
        <v>-0.16244514813792743</v>
      </c>
      <c r="K129" s="235"/>
      <c r="L129" s="63"/>
      <c r="M129" s="2"/>
      <c r="N129" s="45" t="s">
        <v>12</v>
      </c>
      <c r="O129" s="49"/>
      <c r="P129" s="50">
        <f>+P127/O127-1</f>
        <v>-0.10489649826678771</v>
      </c>
      <c r="Q129" s="50">
        <f t="shared" ref="Q129" si="335">+Q127/P127-1</f>
        <v>-0.15866640175224389</v>
      </c>
      <c r="R129" s="50">
        <f t="shared" ref="R129" si="336">+R127/Q127-1</f>
        <v>0.44468883343913745</v>
      </c>
      <c r="S129" s="50">
        <f t="shared" ref="S129" si="337">+S127/R127-1</f>
        <v>1.0417442749629697</v>
      </c>
      <c r="T129" s="50">
        <f t="shared" ref="T129" si="338">+T127/S127-1</f>
        <v>-0.29557983295008239</v>
      </c>
      <c r="U129" s="50">
        <f t="shared" ref="U129" si="339">+U127/T127-1</f>
        <v>-0.12293724401634742</v>
      </c>
      <c r="V129" s="50">
        <f t="shared" ref="V129" si="340">+V127/U127-1</f>
        <v>-6.5389168680583531E-2</v>
      </c>
      <c r="W129" s="70">
        <f t="shared" ref="W129" si="341">+W127/V127-1</f>
        <v>-0.19786849296870002</v>
      </c>
      <c r="X129" s="73">
        <f t="shared" ref="X129" si="342">+X127/W127-1</f>
        <v>-2.4763541968796821E-2</v>
      </c>
      <c r="Y129" s="51"/>
      <c r="Z129" s="52"/>
    </row>
    <row r="130" spans="1:26" ht="15.75" thickBot="1" x14ac:dyDescent="0.3"/>
    <row r="131" spans="1:26" ht="15.75" thickBot="1" x14ac:dyDescent="0.3">
      <c r="A131" s="323" t="s">
        <v>114</v>
      </c>
      <c r="B131" s="324"/>
      <c r="C131" s="324"/>
      <c r="D131" s="324"/>
      <c r="E131" s="324"/>
      <c r="F131" s="324"/>
      <c r="G131" s="324"/>
      <c r="H131" s="324"/>
      <c r="I131" s="324"/>
      <c r="J131" s="324"/>
      <c r="K131" s="324"/>
      <c r="L131" s="325"/>
      <c r="M131" s="2"/>
      <c r="N131" s="323" t="s">
        <v>115</v>
      </c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5"/>
    </row>
    <row r="132" spans="1:26" ht="38.25" x14ac:dyDescent="0.25">
      <c r="A132" s="38"/>
      <c r="B132" s="39">
        <v>2016</v>
      </c>
      <c r="C132" s="39">
        <f>+B132+1</f>
        <v>2017</v>
      </c>
      <c r="D132" s="39">
        <f t="shared" ref="D132:H132" si="343">+C132+1</f>
        <v>2018</v>
      </c>
      <c r="E132" s="39">
        <f t="shared" si="343"/>
        <v>2019</v>
      </c>
      <c r="F132" s="39">
        <f t="shared" si="343"/>
        <v>2020</v>
      </c>
      <c r="G132" s="39">
        <f t="shared" si="343"/>
        <v>2021</v>
      </c>
      <c r="H132" s="39">
        <f t="shared" si="343"/>
        <v>2022</v>
      </c>
      <c r="I132" s="39">
        <v>2023</v>
      </c>
      <c r="J132" s="244">
        <v>2024</v>
      </c>
      <c r="K132" s="232">
        <v>2025</v>
      </c>
      <c r="L132" s="41" t="s">
        <v>16</v>
      </c>
      <c r="M132" s="2"/>
      <c r="N132" s="65"/>
      <c r="O132" s="64">
        <v>2016</v>
      </c>
      <c r="P132" s="64">
        <f>+O132+1</f>
        <v>2017</v>
      </c>
      <c r="Q132" s="64">
        <f t="shared" ref="Q132" si="344">+P132+1</f>
        <v>2018</v>
      </c>
      <c r="R132" s="64">
        <f t="shared" ref="R132" si="345">+Q132+1</f>
        <v>2019</v>
      </c>
      <c r="S132" s="64">
        <f t="shared" ref="S132" si="346">+R132+1</f>
        <v>2020</v>
      </c>
      <c r="T132" s="64">
        <f t="shared" ref="T132" si="347">+S132+1</f>
        <v>2021</v>
      </c>
      <c r="U132" s="64">
        <f t="shared" ref="U132" si="348">+T132+1</f>
        <v>2022</v>
      </c>
      <c r="V132" s="64">
        <f t="shared" ref="V132" si="349">+U132+1</f>
        <v>2023</v>
      </c>
      <c r="W132" s="66">
        <v>2024</v>
      </c>
      <c r="X132" s="71">
        <v>2025</v>
      </c>
      <c r="Y132" s="77" t="s">
        <v>16</v>
      </c>
      <c r="Z132" s="74" t="s">
        <v>21</v>
      </c>
    </row>
    <row r="133" spans="1:26" x14ac:dyDescent="0.25">
      <c r="A133" s="42" t="s">
        <v>10</v>
      </c>
      <c r="B133" s="158">
        <f>+'[1]EXP TOTAL VINO PAIS'!AG171/1000000</f>
        <v>0.44530900000000001</v>
      </c>
      <c r="C133" s="158">
        <f>+'[1]EXP TOTAL VINO PAIS'!AG183/1000000</f>
        <v>0.81198599999999999</v>
      </c>
      <c r="D133" s="158">
        <f>+'[1]EXP TOTAL VINO PAIS'!AG195/1000000</f>
        <v>0.73035600000000001</v>
      </c>
      <c r="E133" s="158">
        <f>+'[1]EXP TOTAL VINO PAIS'!AG207/1000000</f>
        <v>0.93950699999999998</v>
      </c>
      <c r="F133" s="158">
        <f>+'[1]EXP TOTAL VINO PAIS'!AG219/1000000</f>
        <v>0.920601</v>
      </c>
      <c r="G133" s="158">
        <f>+'[1]EXP TOTAL VINO PAIS'!AG231/1000000</f>
        <v>0.38041799999999998</v>
      </c>
      <c r="H133" s="158">
        <f>+'[1]EXP TOTAL VINO PAIS'!AG243/1000000</f>
        <v>0.96629600000000004</v>
      </c>
      <c r="I133" s="158">
        <f>+'[1]EXP TOTAL VINO PAIS'!AG255/1000000</f>
        <v>0.76510800000000001</v>
      </c>
      <c r="J133" s="245">
        <f>+'[1]EXP TOTAL VINO PAIS'!AG267/1000000</f>
        <v>4.7301999999999997E-2</v>
      </c>
      <c r="K133" s="233">
        <f>+'[1]EXP TOTAL VINO PAIS'!AG279/1000000</f>
        <v>0.118754</v>
      </c>
      <c r="L133" s="7">
        <f>+K133/J133-1</f>
        <v>1.5105492368187394</v>
      </c>
      <c r="M133" s="2"/>
      <c r="N133" s="42" t="s">
        <v>10</v>
      </c>
      <c r="O133" s="6">
        <f>+SUM('[1]EXP TOTAL VINO PAIS'!AG160:AG171)/1000000</f>
        <v>7.375972</v>
      </c>
      <c r="P133" s="6">
        <f t="shared" ref="P133:X133" si="350">+SUM(C133)+SUM(B134:B144)</f>
        <v>14.354139</v>
      </c>
      <c r="Q133" s="6">
        <f t="shared" si="350"/>
        <v>11.107140000000001</v>
      </c>
      <c r="R133" s="6">
        <f t="shared" si="350"/>
        <v>11.366485000000001</v>
      </c>
      <c r="S133" s="6">
        <f t="shared" si="350"/>
        <v>11.984876999999997</v>
      </c>
      <c r="T133" s="6">
        <f t="shared" si="350"/>
        <v>14.976700000000001</v>
      </c>
      <c r="U133" s="6">
        <f t="shared" si="350"/>
        <v>12.926758000000001</v>
      </c>
      <c r="V133" s="6">
        <f t="shared" si="350"/>
        <v>8.8647849999999977</v>
      </c>
      <c r="W133" s="67">
        <f t="shared" si="350"/>
        <v>2.229571</v>
      </c>
      <c r="X133" s="37">
        <f t="shared" si="350"/>
        <v>4.3789109999999996</v>
      </c>
      <c r="Y133" s="78">
        <f>+X133/W133-1</f>
        <v>0.96401505042898372</v>
      </c>
      <c r="Z133" s="7">
        <f>+POWER(X133/S133,0.2)-1</f>
        <v>-0.18238941103094664</v>
      </c>
    </row>
    <row r="134" spans="1:26" x14ac:dyDescent="0.25">
      <c r="A134" s="42" t="s">
        <v>11</v>
      </c>
      <c r="B134" s="158">
        <f>+'[1]EXP TOTAL VINO PAIS'!AG172/1000000</f>
        <v>0.76211600000000002</v>
      </c>
      <c r="C134" s="158">
        <f>+'[1]EXP TOTAL VINO PAIS'!AG184/1000000</f>
        <v>0.421458</v>
      </c>
      <c r="D134" s="158">
        <f>+'[1]EXP TOTAL VINO PAIS'!AG196/1000000</f>
        <v>0.39930100000000002</v>
      </c>
      <c r="E134" s="158">
        <f>+'[1]EXP TOTAL VINO PAIS'!AG208/1000000</f>
        <v>0.398372</v>
      </c>
      <c r="F134" s="158">
        <f>+'[1]EXP TOTAL VINO PAIS'!AG220/1000000</f>
        <v>0.87760499999999997</v>
      </c>
      <c r="G134" s="158">
        <f>+'[1]EXP TOTAL VINO PAIS'!AG232/1000000</f>
        <v>0.81774500000000006</v>
      </c>
      <c r="H134" s="158">
        <f>+'[1]EXP TOTAL VINO PAIS'!AG244/1000000</f>
        <v>0.50188600000000005</v>
      </c>
      <c r="I134" s="158">
        <f>+'[1]EXP TOTAL VINO PAIS'!AG256/1000000</f>
        <v>0.127665</v>
      </c>
      <c r="J134" s="245">
        <f>+'[1]EXP TOTAL VINO PAIS'!AG268/1000000</f>
        <v>3.7414000000000003E-2</v>
      </c>
      <c r="K134" s="233">
        <f>+'[1]EXP TOTAL VINO PAIS'!AG280/1000000</f>
        <v>0.18218100000000001</v>
      </c>
      <c r="L134" s="7">
        <f>+K134/J134-1</f>
        <v>3.8693269898968303</v>
      </c>
      <c r="M134" s="2"/>
      <c r="N134" s="42" t="s">
        <v>11</v>
      </c>
      <c r="O134" s="6">
        <f>+SUM('[1]EXP TOTAL VINO PAIS'!AG161:AG172)/1000000</f>
        <v>7.820481</v>
      </c>
      <c r="P134" s="6">
        <f t="shared" ref="P134:V134" si="351">+SUM(C133:C134)+SUM(B135:B144)</f>
        <v>14.013481000000002</v>
      </c>
      <c r="Q134" s="6">
        <f t="shared" si="351"/>
        <v>11.084982999999999</v>
      </c>
      <c r="R134" s="6">
        <f t="shared" si="351"/>
        <v>11.365556000000002</v>
      </c>
      <c r="S134" s="6">
        <f t="shared" si="351"/>
        <v>12.46411</v>
      </c>
      <c r="T134" s="6">
        <f t="shared" si="351"/>
        <v>14.916840000000001</v>
      </c>
      <c r="U134" s="6">
        <f t="shared" si="351"/>
        <v>12.610899000000002</v>
      </c>
      <c r="V134" s="6">
        <f t="shared" si="351"/>
        <v>8.4905639999999991</v>
      </c>
      <c r="W134" s="67">
        <f t="shared" ref="W134" si="352">+SUM(J133:J134)+SUM(I135:I144)</f>
        <v>2.1393199999999997</v>
      </c>
      <c r="X134" s="67">
        <f t="shared" ref="X134" si="353">+SUM(K133:K134)+SUM(J135:J144)</f>
        <v>4.5236779999999994</v>
      </c>
      <c r="Y134" s="78">
        <f>+X134/W134-1</f>
        <v>1.1145401342482657</v>
      </c>
      <c r="Z134" s="7">
        <f>+POWER(X134/S134,0.2)-1</f>
        <v>-0.18348140022488002</v>
      </c>
    </row>
    <row r="135" spans="1:26" x14ac:dyDescent="0.25">
      <c r="A135" s="42" t="s">
        <v>0</v>
      </c>
      <c r="B135" s="158">
        <f>+'[1]EXP TOTAL VINO PAIS'!AG173/1000000</f>
        <v>1.479239</v>
      </c>
      <c r="C135" s="158">
        <f>+'[1]EXP TOTAL VINO PAIS'!AG185/1000000</f>
        <v>0.27777499999999999</v>
      </c>
      <c r="D135" s="158">
        <f>+'[1]EXP TOTAL VINO PAIS'!AG197/1000000</f>
        <v>1.6399969999999999</v>
      </c>
      <c r="E135" s="158">
        <f>+'[1]EXP TOTAL VINO PAIS'!AG209/1000000</f>
        <v>0.58266700000000005</v>
      </c>
      <c r="F135" s="158">
        <f>+'[1]EXP TOTAL VINO PAIS'!AG221/1000000</f>
        <v>0.78931099999999998</v>
      </c>
      <c r="G135" s="158">
        <f>+'[1]EXP TOTAL VINO PAIS'!AG233/1000000</f>
        <v>1.465333</v>
      </c>
      <c r="H135" s="158">
        <f>+'[1]EXP TOTAL VINO PAIS'!AG245/1000000</f>
        <v>0.95734799999999998</v>
      </c>
      <c r="I135" s="158">
        <f>+'[1]EXP TOTAL VINO PAIS'!AG257/1000000</f>
        <v>0.25121599999999999</v>
      </c>
      <c r="J135" s="245">
        <f>+'[1]EXP TOTAL VINO PAIS'!AG269/1000000</f>
        <v>0.22003600000000001</v>
      </c>
      <c r="K135" s="233">
        <f>+'[1]EXP TOTAL VINO PAIS'!AG281/1000000</f>
        <v>0.20299400000000001</v>
      </c>
      <c r="L135" s="7">
        <f>+K135/J135-1</f>
        <v>-7.7450962569761361E-2</v>
      </c>
      <c r="M135" s="2"/>
      <c r="N135" s="42" t="s">
        <v>0</v>
      </c>
      <c r="O135" s="6">
        <f>+SUM('[1]EXP TOTAL VINO PAIS'!AG162:AG173)/1000000</f>
        <v>8.9002300000000005</v>
      </c>
      <c r="P135" s="6">
        <f t="shared" ref="P135:W135" si="354">+SUM(C133:C135)+SUM(B136:B144)</f>
        <v>12.812017000000003</v>
      </c>
      <c r="Q135" s="6">
        <f t="shared" si="354"/>
        <v>12.447205</v>
      </c>
      <c r="R135" s="6">
        <f t="shared" si="354"/>
        <v>10.308225999999999</v>
      </c>
      <c r="S135" s="6">
        <f t="shared" si="354"/>
        <v>12.670753999999999</v>
      </c>
      <c r="T135" s="6">
        <f t="shared" si="354"/>
        <v>15.592862</v>
      </c>
      <c r="U135" s="6">
        <f t="shared" si="354"/>
        <v>12.102914</v>
      </c>
      <c r="V135" s="6">
        <f t="shared" si="354"/>
        <v>7.7844319999999989</v>
      </c>
      <c r="W135" s="67">
        <f t="shared" si="354"/>
        <v>2.1081400000000001</v>
      </c>
      <c r="X135" s="67">
        <f t="shared" ref="X135" si="355">+SUM(K133:K135)+SUM(J136:J144)</f>
        <v>4.5066360000000003</v>
      </c>
      <c r="Y135" s="78">
        <f>+X135/W135-1</f>
        <v>1.137730890737807</v>
      </c>
      <c r="Z135" s="7">
        <f>+POWER(X135/S135,0.2)-1</f>
        <v>-0.18677634202323956</v>
      </c>
    </row>
    <row r="136" spans="1:26" x14ac:dyDescent="0.25">
      <c r="A136" s="42" t="s">
        <v>1</v>
      </c>
      <c r="B136" s="158">
        <f>+'[1]EXP TOTAL VINO PAIS'!AG174/1000000</f>
        <v>1.349688</v>
      </c>
      <c r="C136" s="158">
        <f>+'[1]EXP TOTAL VINO PAIS'!AG186/1000000</f>
        <v>0.97960499999999995</v>
      </c>
      <c r="D136" s="158">
        <f>+'[1]EXP TOTAL VINO PAIS'!AG198/1000000</f>
        <v>0.94540000000000002</v>
      </c>
      <c r="E136" s="158">
        <f>+'[1]EXP TOTAL VINO PAIS'!AG210/1000000</f>
        <v>1.3053239999999999</v>
      </c>
      <c r="F136" s="158">
        <f>+'[1]EXP TOTAL VINO PAIS'!AG222/1000000</f>
        <v>1.211635</v>
      </c>
      <c r="G136" s="158">
        <f>+'[1]EXP TOTAL VINO PAIS'!AG234/1000000</f>
        <v>1.072273</v>
      </c>
      <c r="H136" s="158">
        <f>+'[1]EXP TOTAL VINO PAIS'!AG246/1000000</f>
        <v>0.66969599999999996</v>
      </c>
      <c r="I136" s="158">
        <f>+'[1]EXP TOTAL VINO PAIS'!AG258/1000000</f>
        <v>0.13634599999999999</v>
      </c>
      <c r="J136" s="245">
        <f>+'[1]EXP TOTAL VINO PAIS'!AG270/1000000</f>
        <v>0.48415599999999998</v>
      </c>
      <c r="K136" s="233">
        <f>+'[1]EXP TOTAL VINO PAIS'!AG282/1000000</f>
        <v>0.33033200000000001</v>
      </c>
      <c r="L136" s="7">
        <f>+K136/J136-1</f>
        <v>-0.31771577755929903</v>
      </c>
      <c r="M136" s="2"/>
      <c r="N136" s="42" t="s">
        <v>1</v>
      </c>
      <c r="O136" s="6">
        <f>+SUM('[1]EXP TOTAL VINO PAIS'!AG163:AG174)/1000000</f>
        <v>9.7178769999999997</v>
      </c>
      <c r="P136" s="6">
        <f t="shared" ref="P136:V136" si="356">+SUM(C133:C136)+SUM(B137:B144)</f>
        <v>12.441934</v>
      </c>
      <c r="Q136" s="6">
        <f t="shared" si="356"/>
        <v>12.413</v>
      </c>
      <c r="R136" s="6">
        <f t="shared" si="356"/>
        <v>10.668150000000001</v>
      </c>
      <c r="S136" s="6">
        <f t="shared" si="356"/>
        <v>12.577065000000001</v>
      </c>
      <c r="T136" s="6">
        <f t="shared" si="356"/>
        <v>15.453499999999998</v>
      </c>
      <c r="U136" s="6">
        <f t="shared" si="356"/>
        <v>11.700337000000001</v>
      </c>
      <c r="V136" s="6">
        <f t="shared" si="356"/>
        <v>7.2510819999999994</v>
      </c>
      <c r="W136" s="67">
        <f t="shared" ref="W136" si="357">+SUM(J133:J136)+SUM(I137:I144)</f>
        <v>2.4559499999999996</v>
      </c>
      <c r="X136" s="37">
        <f t="shared" ref="X136" si="358">+SUM(K133:K136)+SUM(J137:J144)</f>
        <v>4.3528120000000001</v>
      </c>
      <c r="Y136" s="78">
        <f>+X136/W136-1</f>
        <v>0.77235367169527103</v>
      </c>
      <c r="Z136" s="7">
        <f>+POWER(X136/S136,0.2)-1</f>
        <v>-0.1912056272556717</v>
      </c>
    </row>
    <row r="137" spans="1:26" x14ac:dyDescent="0.25">
      <c r="A137" s="42" t="s">
        <v>2</v>
      </c>
      <c r="B137" s="158">
        <f>+'[1]EXP TOTAL VINO PAIS'!AG175/1000000</f>
        <v>1.696312</v>
      </c>
      <c r="C137" s="158">
        <f>+'[1]EXP TOTAL VINO PAIS'!AG187/1000000</f>
        <v>1.1898139999999999</v>
      </c>
      <c r="D137" s="158">
        <f>+'[1]EXP TOTAL VINO PAIS'!AG199/1000000</f>
        <v>0.49817600000000001</v>
      </c>
      <c r="E137" s="158">
        <f>+'[1]EXP TOTAL VINO PAIS'!AG211/1000000</f>
        <v>1.419219</v>
      </c>
      <c r="F137" s="158">
        <f>+'[1]EXP TOTAL VINO PAIS'!AG223/1000000</f>
        <v>2.8385539999999998</v>
      </c>
      <c r="G137" s="158">
        <f>+'[1]EXP TOTAL VINO PAIS'!AG235/1000000</f>
        <v>2.603291</v>
      </c>
      <c r="H137" s="158">
        <f>+'[1]EXP TOTAL VINO PAIS'!AG247/1000000</f>
        <v>0.58030800000000005</v>
      </c>
      <c r="I137" s="158">
        <f>+'[1]EXP TOTAL VINO PAIS'!AG259/1000000</f>
        <v>8.9610999999999996E-2</v>
      </c>
      <c r="J137" s="245">
        <f>+'[1]EXP TOTAL VINO PAIS'!AG271/1000000</f>
        <v>0.41266599999999998</v>
      </c>
      <c r="K137" s="233"/>
      <c r="L137" s="7"/>
      <c r="M137" s="2"/>
      <c r="N137" s="42" t="s">
        <v>2</v>
      </c>
      <c r="O137" s="6">
        <f>+SUM('[1]EXP TOTAL VINO PAIS'!AG164:AG175)/1000000</f>
        <v>10.747463</v>
      </c>
      <c r="P137" s="6">
        <f t="shared" ref="P137:V137" si="359">+SUM(C133:C137)+SUM(B138:B144)</f>
        <v>11.935435999999999</v>
      </c>
      <c r="Q137" s="6">
        <f t="shared" si="359"/>
        <v>11.721361999999999</v>
      </c>
      <c r="R137" s="6">
        <f t="shared" si="359"/>
        <v>11.589193000000002</v>
      </c>
      <c r="S137" s="6">
        <f t="shared" si="359"/>
        <v>13.9964</v>
      </c>
      <c r="T137" s="6">
        <f t="shared" si="359"/>
        <v>15.218237000000002</v>
      </c>
      <c r="U137" s="6">
        <f t="shared" si="359"/>
        <v>9.6773540000000011</v>
      </c>
      <c r="V137" s="6">
        <f t="shared" si="359"/>
        <v>6.7603849999999994</v>
      </c>
      <c r="W137" s="67">
        <f t="shared" ref="W137" si="360">+SUM(J133:J137)+SUM(I138:I144)</f>
        <v>2.7790049999999997</v>
      </c>
      <c r="X137" s="37"/>
      <c r="Y137" s="78"/>
      <c r="Z137" s="7"/>
    </row>
    <row r="138" spans="1:26" x14ac:dyDescent="0.25">
      <c r="A138" s="42" t="s">
        <v>3</v>
      </c>
      <c r="B138" s="158">
        <f>+'[1]EXP TOTAL VINO PAIS'!AG176/1000000</f>
        <v>1.663516</v>
      </c>
      <c r="C138" s="158">
        <f>+'[1]EXP TOTAL VINO PAIS'!AG188/1000000</f>
        <v>1.313604</v>
      </c>
      <c r="D138" s="158">
        <f>+'[1]EXP TOTAL VINO PAIS'!AG200/1000000</f>
        <v>0.69594199999999995</v>
      </c>
      <c r="E138" s="158">
        <f>+'[1]EXP TOTAL VINO PAIS'!AG212/1000000</f>
        <v>1.121057</v>
      </c>
      <c r="F138" s="158">
        <f>+'[1]EXP TOTAL VINO PAIS'!AG224/1000000</f>
        <v>3.098033</v>
      </c>
      <c r="G138" s="158">
        <f>+'[1]EXP TOTAL VINO PAIS'!AG236/1000000</f>
        <v>0.96025199999999999</v>
      </c>
      <c r="H138" s="158">
        <f>+'[1]EXP TOTAL VINO PAIS'!AG248/1000000</f>
        <v>0.91093299999999999</v>
      </c>
      <c r="I138" s="158">
        <f>+'[1]EXP TOTAL VINO PAIS'!AG260/1000000</f>
        <v>0.17497699999999999</v>
      </c>
      <c r="J138" s="245">
        <f>+'[1]EXP TOTAL VINO PAIS'!AG272/1000000</f>
        <v>0.70279700000000001</v>
      </c>
      <c r="K138" s="233"/>
      <c r="L138" s="7"/>
      <c r="M138" s="2"/>
      <c r="N138" s="42" t="s">
        <v>3</v>
      </c>
      <c r="O138" s="6">
        <f>+SUM('[1]EXP TOTAL VINO PAIS'!AG165:AG176)/1000000</f>
        <v>11.380547999999999</v>
      </c>
      <c r="P138" s="6">
        <f t="shared" ref="P138:V138" si="361">+SUM(C133:C138)+SUM(B139:B144)</f>
        <v>11.585523999999999</v>
      </c>
      <c r="Q138" s="6">
        <f t="shared" si="361"/>
        <v>11.1037</v>
      </c>
      <c r="R138" s="6">
        <f t="shared" si="361"/>
        <v>12.014308000000002</v>
      </c>
      <c r="S138" s="6">
        <f t="shared" si="361"/>
        <v>15.973375999999998</v>
      </c>
      <c r="T138" s="6">
        <f t="shared" si="361"/>
        <v>13.080456000000002</v>
      </c>
      <c r="U138" s="6">
        <f t="shared" si="361"/>
        <v>9.6280350000000006</v>
      </c>
      <c r="V138" s="6">
        <f t="shared" si="361"/>
        <v>6.0244290000000005</v>
      </c>
      <c r="W138" s="67">
        <f t="shared" ref="W138" si="362">+SUM(J133:J138)+SUM(I139:I144)</f>
        <v>3.3068249999999999</v>
      </c>
      <c r="X138" s="67"/>
      <c r="Y138" s="78"/>
      <c r="Z138" s="7"/>
    </row>
    <row r="139" spans="1:26" x14ac:dyDescent="0.25">
      <c r="A139" s="42" t="s">
        <v>4</v>
      </c>
      <c r="B139" s="158">
        <f>+'[1]EXP TOTAL VINO PAIS'!AG177/1000000</f>
        <v>1.5876349999999999</v>
      </c>
      <c r="C139" s="158">
        <f>+'[1]EXP TOTAL VINO PAIS'!AG189/1000000</f>
        <v>1.6127309999999999</v>
      </c>
      <c r="D139" s="158">
        <f>+'[1]EXP TOTAL VINO PAIS'!AG201/1000000</f>
        <v>1.1413690000000001</v>
      </c>
      <c r="E139" s="158">
        <f>+'[1]EXP TOTAL VINO PAIS'!AG213/1000000</f>
        <v>1.152074</v>
      </c>
      <c r="F139" s="158">
        <f>+'[1]EXP TOTAL VINO PAIS'!AG225/1000000</f>
        <v>1.197282</v>
      </c>
      <c r="G139" s="158">
        <f>+'[1]EXP TOTAL VINO PAIS'!AG237/1000000</f>
        <v>1.6937340000000001</v>
      </c>
      <c r="H139" s="158">
        <f>+'[1]EXP TOTAL VINO PAIS'!AG249/1000000</f>
        <v>2.0288140000000001</v>
      </c>
      <c r="I139" s="158">
        <f>+'[1]EXP TOTAL VINO PAIS'!AG261/1000000</f>
        <v>0.16950699999999999</v>
      </c>
      <c r="J139" s="245">
        <f>+'[1]EXP TOTAL VINO PAIS'!AG273/1000000</f>
        <v>0.237821</v>
      </c>
      <c r="K139" s="233"/>
      <c r="L139" s="7"/>
      <c r="M139" s="2"/>
      <c r="N139" s="42" t="s">
        <v>4</v>
      </c>
      <c r="O139" s="6">
        <f>+SUM('[1]EXP TOTAL VINO PAIS'!AG166:AG177)/1000000</f>
        <v>12.270777000000001</v>
      </c>
      <c r="P139" s="6">
        <f t="shared" ref="P139:V139" si="363">+SUM(C133:C139)+SUM(B140:B144)</f>
        <v>11.610619999999999</v>
      </c>
      <c r="Q139" s="6">
        <f t="shared" si="363"/>
        <v>10.632338000000001</v>
      </c>
      <c r="R139" s="6">
        <f t="shared" si="363"/>
        <v>12.025013000000001</v>
      </c>
      <c r="S139" s="6">
        <f t="shared" si="363"/>
        <v>16.018583999999997</v>
      </c>
      <c r="T139" s="6">
        <f t="shared" si="363"/>
        <v>13.576908</v>
      </c>
      <c r="U139" s="6">
        <f t="shared" si="363"/>
        <v>9.9631150000000019</v>
      </c>
      <c r="V139" s="6">
        <f t="shared" si="363"/>
        <v>4.1651220000000002</v>
      </c>
      <c r="W139" s="67">
        <f t="shared" ref="W139" si="364">+SUM(J133:J139)+SUM(I140:I144)</f>
        <v>3.3751389999999999</v>
      </c>
      <c r="X139" s="67"/>
      <c r="Y139" s="78"/>
      <c r="Z139" s="7"/>
    </row>
    <row r="140" spans="1:26" x14ac:dyDescent="0.25">
      <c r="A140" s="42" t="s">
        <v>5</v>
      </c>
      <c r="B140" s="158">
        <f>+'[1]EXP TOTAL VINO PAIS'!AG178/1000000</f>
        <v>0.97362899999999997</v>
      </c>
      <c r="C140" s="158">
        <f>+'[1]EXP TOTAL VINO PAIS'!AG190/1000000</f>
        <v>0.87273500000000004</v>
      </c>
      <c r="D140" s="158">
        <f>+'[1]EXP TOTAL VINO PAIS'!AG202/1000000</f>
        <v>0.966723</v>
      </c>
      <c r="E140" s="158">
        <f>+'[1]EXP TOTAL VINO PAIS'!AG214/1000000</f>
        <v>0.42234699999999997</v>
      </c>
      <c r="F140" s="158">
        <f>+'[1]EXP TOTAL VINO PAIS'!AG226/1000000</f>
        <v>1.1278809999999999</v>
      </c>
      <c r="G140" s="158">
        <f>+'[1]EXP TOTAL VINO PAIS'!AG238/1000000</f>
        <v>0.73524599999999996</v>
      </c>
      <c r="H140" s="158">
        <f>+'[1]EXP TOTAL VINO PAIS'!AG250/1000000</f>
        <v>0.70379000000000003</v>
      </c>
      <c r="I140" s="158">
        <f>+'[1]EXP TOTAL VINO PAIS'!AG262/1000000</f>
        <v>0.23638400000000001</v>
      </c>
      <c r="J140" s="245">
        <f>+'[1]EXP TOTAL VINO PAIS'!AG274/1000000</f>
        <v>0.84872700000000001</v>
      </c>
      <c r="K140" s="233"/>
      <c r="L140" s="7"/>
      <c r="M140" s="2"/>
      <c r="N140" s="42" t="s">
        <v>5</v>
      </c>
      <c r="O140" s="6">
        <f>+SUM('[1]EXP TOTAL VINO PAIS'!AG167:AG178)/1000000</f>
        <v>12.330978</v>
      </c>
      <c r="P140" s="6">
        <f t="shared" ref="P140:V140" si="365">+SUM(C133:C140)+SUM(B141:B144)</f>
        <v>11.509726000000001</v>
      </c>
      <c r="Q140" s="6">
        <f t="shared" si="365"/>
        <v>10.726326</v>
      </c>
      <c r="R140" s="6">
        <f t="shared" si="365"/>
        <v>11.480637000000002</v>
      </c>
      <c r="S140" s="6">
        <f t="shared" si="365"/>
        <v>16.724117999999997</v>
      </c>
      <c r="T140" s="6">
        <f t="shared" si="365"/>
        <v>13.184272999999999</v>
      </c>
      <c r="U140" s="6">
        <f t="shared" si="365"/>
        <v>9.9316590000000016</v>
      </c>
      <c r="V140" s="6">
        <f t="shared" si="365"/>
        <v>3.6977159999999998</v>
      </c>
      <c r="W140" s="67">
        <f t="shared" ref="W140" si="366">+SUM(J133:J140)+SUM(I141:I144)</f>
        <v>3.987482</v>
      </c>
      <c r="X140" s="67"/>
      <c r="Y140" s="78"/>
      <c r="Z140" s="7"/>
    </row>
    <row r="141" spans="1:26" x14ac:dyDescent="0.25">
      <c r="A141" s="42" t="s">
        <v>6</v>
      </c>
      <c r="B141" s="158">
        <f>+'[1]EXP TOTAL VINO PAIS'!AG179/1000000</f>
        <v>1.271541</v>
      </c>
      <c r="C141" s="158">
        <f>+'[1]EXP TOTAL VINO PAIS'!AG191/1000000</f>
        <v>0.908385</v>
      </c>
      <c r="D141" s="158">
        <f>+'[1]EXP TOTAL VINO PAIS'!AG203/1000000</f>
        <v>1.2696959999999999</v>
      </c>
      <c r="E141" s="158">
        <f>+'[1]EXP TOTAL VINO PAIS'!AG215/1000000</f>
        <v>1.6913689999999999</v>
      </c>
      <c r="F141" s="158">
        <f>+'[1]EXP TOTAL VINO PAIS'!AG227/1000000</f>
        <v>1.1667940000000001</v>
      </c>
      <c r="G141" s="158">
        <f>+'[1]EXP TOTAL VINO PAIS'!AG239/1000000</f>
        <v>0.433923</v>
      </c>
      <c r="H141" s="158">
        <f>+'[1]EXP TOTAL VINO PAIS'!AG251/1000000</f>
        <v>0.46863500000000002</v>
      </c>
      <c r="I141" s="158">
        <f>+'[1]EXP TOTAL VINO PAIS'!AG263/1000000</f>
        <v>0.28851700000000002</v>
      </c>
      <c r="J141" s="245">
        <f>+'[1]EXP TOTAL VINO PAIS'!AG275/1000000</f>
        <v>0.56544099999999997</v>
      </c>
      <c r="K141" s="233"/>
      <c r="L141" s="7"/>
      <c r="M141" s="2"/>
      <c r="N141" s="42" t="s">
        <v>6</v>
      </c>
      <c r="O141" s="6">
        <f>+SUM('[1]EXP TOTAL VINO PAIS'!AG168:AG179)/1000000</f>
        <v>13.045858000000001</v>
      </c>
      <c r="P141" s="6">
        <f t="shared" ref="P141:V141" si="367">+SUM(C133:C141)+SUM(B142:B144)</f>
        <v>11.146570000000001</v>
      </c>
      <c r="Q141" s="6">
        <f t="shared" si="367"/>
        <v>11.087637000000001</v>
      </c>
      <c r="R141" s="6">
        <f t="shared" si="367"/>
        <v>11.902310000000002</v>
      </c>
      <c r="S141" s="6">
        <f t="shared" si="367"/>
        <v>16.199542999999998</v>
      </c>
      <c r="T141" s="6">
        <f t="shared" si="367"/>
        <v>12.451402</v>
      </c>
      <c r="U141" s="6">
        <f t="shared" si="367"/>
        <v>9.9663710000000005</v>
      </c>
      <c r="V141" s="6">
        <f t="shared" si="367"/>
        <v>3.517598</v>
      </c>
      <c r="W141" s="67">
        <f t="shared" ref="W141" si="368">+SUM(J133:J141)+SUM(I142:I144)</f>
        <v>4.2644059999999993</v>
      </c>
      <c r="X141" s="67"/>
      <c r="Y141" s="78"/>
      <c r="Z141" s="7"/>
    </row>
    <row r="142" spans="1:26" x14ac:dyDescent="0.25">
      <c r="A142" s="42" t="s">
        <v>7</v>
      </c>
      <c r="B142" s="158">
        <f>+'[1]EXP TOTAL VINO PAIS'!AG180/1000000</f>
        <v>1.522384</v>
      </c>
      <c r="C142" s="158">
        <f>+'[1]EXP TOTAL VINO PAIS'!AG192/1000000</f>
        <v>0.832457</v>
      </c>
      <c r="D142" s="158">
        <f>+'[1]EXP TOTAL VINO PAIS'!AG204/1000000</f>
        <v>1.0515300000000001</v>
      </c>
      <c r="E142" s="158">
        <f>+'[1]EXP TOTAL VINO PAIS'!AG216/1000000</f>
        <v>1.073761</v>
      </c>
      <c r="F142" s="158">
        <f>+'[1]EXP TOTAL VINO PAIS'!AG228/1000000</f>
        <v>1.020132</v>
      </c>
      <c r="G142" s="158">
        <f>+'[1]EXP TOTAL VINO PAIS'!AG240/1000000</f>
        <v>0.53995800000000005</v>
      </c>
      <c r="H142" s="158">
        <f>+'[1]EXP TOTAL VINO PAIS'!AG252/1000000</f>
        <v>0.20299500000000001</v>
      </c>
      <c r="I142" s="158">
        <f>+'[1]EXP TOTAL VINO PAIS'!AG264/1000000</f>
        <v>6.6032999999999994E-2</v>
      </c>
      <c r="J142" s="245">
        <f>+'[1]EXP TOTAL VINO PAIS'!AG276/1000000</f>
        <v>0.181559</v>
      </c>
      <c r="K142" s="233"/>
      <c r="L142" s="7"/>
      <c r="M142" s="2"/>
      <c r="N142" s="42" t="s">
        <v>7</v>
      </c>
      <c r="O142" s="6">
        <f>+SUM('[1]EXP TOTAL VINO PAIS'!AG169:AG180)/1000000</f>
        <v>14.150966</v>
      </c>
      <c r="P142" s="6">
        <f t="shared" ref="P142:V142" si="369">+SUM(C133:C142)+SUM(B143:B144)</f>
        <v>10.456643000000001</v>
      </c>
      <c r="Q142" s="6">
        <f t="shared" si="369"/>
        <v>11.306710000000001</v>
      </c>
      <c r="R142" s="6">
        <f t="shared" si="369"/>
        <v>11.924541000000001</v>
      </c>
      <c r="S142" s="6">
        <f t="shared" si="369"/>
        <v>16.145913999999998</v>
      </c>
      <c r="T142" s="6">
        <f t="shared" si="369"/>
        <v>11.971228</v>
      </c>
      <c r="U142" s="6">
        <f t="shared" si="369"/>
        <v>9.6294080000000015</v>
      </c>
      <c r="V142" s="6">
        <f t="shared" si="369"/>
        <v>3.380636</v>
      </c>
      <c r="W142" s="67">
        <f t="shared" ref="W142" si="370">+SUM(J133:J142)+SUM(I143:I144)</f>
        <v>4.3799320000000002</v>
      </c>
      <c r="X142" s="67"/>
      <c r="Y142" s="78"/>
      <c r="Z142" s="7"/>
    </row>
    <row r="143" spans="1:26" x14ac:dyDescent="0.25">
      <c r="A143" s="42" t="s">
        <v>8</v>
      </c>
      <c r="B143" s="158">
        <f>+'[1]EXP TOTAL VINO PAIS'!AG181/1000000</f>
        <v>0.59547499999999998</v>
      </c>
      <c r="C143" s="158">
        <f>+'[1]EXP TOTAL VINO PAIS'!AG193/1000000</f>
        <v>0.73042700000000005</v>
      </c>
      <c r="D143" s="158">
        <f>+'[1]EXP TOTAL VINO PAIS'!AG205/1000000</f>
        <v>0.93506900000000004</v>
      </c>
      <c r="E143" s="158">
        <f>+'[1]EXP TOTAL VINO PAIS'!AG217/1000000</f>
        <v>1.0930150000000001</v>
      </c>
      <c r="F143" s="158">
        <f>+'[1]EXP TOTAL VINO PAIS'!AG229/1000000</f>
        <v>0.60978399999999999</v>
      </c>
      <c r="G143" s="158">
        <f>+'[1]EXP TOTAL VINO PAIS'!AG241/1000000</f>
        <v>0.71792400000000001</v>
      </c>
      <c r="H143" s="158">
        <f>+'[1]EXP TOTAL VINO PAIS'!AG253/1000000</f>
        <v>0.16878399999999999</v>
      </c>
      <c r="I143" s="158">
        <f>+'[1]EXP TOTAL VINO PAIS'!AG265/1000000</f>
        <v>0.12533</v>
      </c>
      <c r="J143" s="245">
        <f>+'[1]EXP TOTAL VINO PAIS'!AG277/1000000</f>
        <v>0.39321200000000001</v>
      </c>
      <c r="K143" s="233"/>
      <c r="L143" s="7"/>
      <c r="M143" s="2"/>
      <c r="N143" s="42" t="s">
        <v>8</v>
      </c>
      <c r="O143" s="6">
        <f>+SUM('[1]EXP TOTAL VINO PAIS'!AG170:AG181)/1000000</f>
        <v>13.953391</v>
      </c>
      <c r="P143" s="6">
        <f t="shared" ref="P143:V143" si="371">+SUM(C133:C143)+SUM(B144)</f>
        <v>10.591595000000002</v>
      </c>
      <c r="Q143" s="6">
        <f t="shared" si="371"/>
        <v>11.511352</v>
      </c>
      <c r="R143" s="6">
        <f t="shared" si="371"/>
        <v>12.082487</v>
      </c>
      <c r="S143" s="6">
        <f t="shared" si="371"/>
        <v>15.662682999999998</v>
      </c>
      <c r="T143" s="6">
        <f t="shared" si="371"/>
        <v>12.079368000000001</v>
      </c>
      <c r="U143" s="6">
        <f t="shared" si="371"/>
        <v>9.0802680000000002</v>
      </c>
      <c r="V143" s="6">
        <f t="shared" si="371"/>
        <v>3.3371819999999999</v>
      </c>
      <c r="W143" s="67">
        <f t="shared" ref="W143" si="372">+SUM(J133:J143)+SUM(I144)</f>
        <v>4.6478140000000003</v>
      </c>
      <c r="X143" s="67"/>
      <c r="Y143" s="78"/>
      <c r="Z143" s="7"/>
    </row>
    <row r="144" spans="1:26" x14ac:dyDescent="0.25">
      <c r="A144" s="42" t="s">
        <v>9</v>
      </c>
      <c r="B144" s="158">
        <f>+'[1]EXP TOTAL VINO PAIS'!AG182/1000000</f>
        <v>0.64061800000000002</v>
      </c>
      <c r="C144" s="158">
        <f>+'[1]EXP TOTAL VINO PAIS'!AG194/1000000</f>
        <v>1.2377929999999999</v>
      </c>
      <c r="D144" s="158">
        <f>+'[1]EXP TOTAL VINO PAIS'!AG206/1000000</f>
        <v>0.88377499999999998</v>
      </c>
      <c r="E144" s="158">
        <f>+'[1]EXP TOTAL VINO PAIS'!AG218/1000000</f>
        <v>0.80507099999999998</v>
      </c>
      <c r="F144" s="158">
        <f>+'[1]EXP TOTAL VINO PAIS'!AG230/1000000</f>
        <v>0.65927100000000005</v>
      </c>
      <c r="G144" s="158">
        <f>+'[1]EXP TOTAL VINO PAIS'!AG242/1000000</f>
        <v>0.92078300000000002</v>
      </c>
      <c r="H144" s="158">
        <f>+'[1]EXP TOTAL VINO PAIS'!AG254/1000000</f>
        <v>0.90648799999999996</v>
      </c>
      <c r="I144" s="158">
        <f>+'[1]EXP TOTAL VINO PAIS'!AG266/1000000</f>
        <v>0.516683</v>
      </c>
      <c r="J144" s="245">
        <f>+'[1]EXP TOTAL VINO PAIS'!AG278/1000000</f>
        <v>0.17632800000000001</v>
      </c>
      <c r="K144" s="233"/>
      <c r="L144" s="7"/>
      <c r="M144" s="2"/>
      <c r="N144" s="42" t="s">
        <v>9</v>
      </c>
      <c r="O144" s="6">
        <f>+SUM('[1]EXP TOTAL VINO PAIS'!AG171:AG182)/1000000</f>
        <v>13.987462000000001</v>
      </c>
      <c r="P144" s="6">
        <f t="shared" ref="P144:V144" si="373">+SUM(C133:C144)</f>
        <v>11.188770000000002</v>
      </c>
      <c r="Q144" s="6">
        <f t="shared" si="373"/>
        <v>11.157334000000001</v>
      </c>
      <c r="R144" s="6">
        <f t="shared" si="373"/>
        <v>12.003783</v>
      </c>
      <c r="S144" s="6">
        <f t="shared" si="373"/>
        <v>15.516882999999998</v>
      </c>
      <c r="T144" s="6">
        <f t="shared" si="373"/>
        <v>12.34088</v>
      </c>
      <c r="U144" s="6">
        <f t="shared" si="373"/>
        <v>9.0659729999999996</v>
      </c>
      <c r="V144" s="6">
        <f t="shared" si="373"/>
        <v>2.9473769999999999</v>
      </c>
      <c r="W144" s="67">
        <f t="shared" ref="W144" si="374">+SUM(J133:J144)</f>
        <v>4.3074589999999997</v>
      </c>
      <c r="X144" s="67"/>
      <c r="Y144" s="78"/>
      <c r="Z144" s="7"/>
    </row>
    <row r="145" spans="1:26" ht="25.5" x14ac:dyDescent="0.25">
      <c r="A145" s="53" t="s">
        <v>13</v>
      </c>
      <c r="B145" s="159">
        <f>SUM(B133:B144)</f>
        <v>13.987462000000003</v>
      </c>
      <c r="C145" s="159">
        <f t="shared" ref="C145:F145" si="375">SUM(C133:C144)</f>
        <v>11.188770000000002</v>
      </c>
      <c r="D145" s="159">
        <f t="shared" si="375"/>
        <v>11.157334000000001</v>
      </c>
      <c r="E145" s="159">
        <f t="shared" si="375"/>
        <v>12.003783</v>
      </c>
      <c r="F145" s="159">
        <f t="shared" si="375"/>
        <v>15.516882999999998</v>
      </c>
      <c r="G145" s="159">
        <f t="shared" ref="G145" si="376">SUM(G133:G144)</f>
        <v>12.34088</v>
      </c>
      <c r="H145" s="159">
        <f t="shared" ref="H145:I145" si="377">SUM(H133:H144)</f>
        <v>9.0659729999999996</v>
      </c>
      <c r="I145" s="159">
        <f t="shared" si="377"/>
        <v>2.9473769999999999</v>
      </c>
      <c r="J145" s="216">
        <f t="shared" ref="J145" si="378">SUM(J133:J144)</f>
        <v>4.3074589999999997</v>
      </c>
      <c r="K145" s="216"/>
      <c r="L145" s="56"/>
      <c r="M145" s="3"/>
      <c r="N145" s="43" t="s">
        <v>14</v>
      </c>
      <c r="O145" s="46">
        <f t="shared" ref="O145" si="379">+AVERAGE(O133:O144)</f>
        <v>11.306833583333331</v>
      </c>
      <c r="P145" s="46">
        <f>+AVERAGE(P133:P144)</f>
        <v>11.970537916666666</v>
      </c>
      <c r="Q145" s="46">
        <f t="shared" ref="Q145:X145" si="380">+AVERAGE(Q133:Q144)</f>
        <v>11.358257250000001</v>
      </c>
      <c r="R145" s="46">
        <f t="shared" si="380"/>
        <v>11.56089075</v>
      </c>
      <c r="S145" s="46">
        <f t="shared" si="380"/>
        <v>14.661192249999999</v>
      </c>
      <c r="T145" s="46">
        <f t="shared" si="380"/>
        <v>13.736887833333332</v>
      </c>
      <c r="U145" s="46">
        <f t="shared" si="380"/>
        <v>10.523590916666667</v>
      </c>
      <c r="V145" s="46">
        <f t="shared" si="380"/>
        <v>5.5184423333333328</v>
      </c>
      <c r="W145" s="68">
        <f t="shared" si="380"/>
        <v>3.3317535833333332</v>
      </c>
      <c r="X145" s="47">
        <f t="shared" si="380"/>
        <v>4.4405092499999999</v>
      </c>
      <c r="Y145" s="79">
        <f>+X145/W145-1</f>
        <v>0.33278441485380972</v>
      </c>
      <c r="Z145" s="75">
        <f>+POWER(X145/S145,0.2)-1</f>
        <v>-0.2124961274854279</v>
      </c>
    </row>
    <row r="146" spans="1:26" ht="25.5" x14ac:dyDescent="0.25">
      <c r="A146" s="57" t="s">
        <v>15</v>
      </c>
      <c r="B146" s="58">
        <f t="shared" ref="B146:G146" si="381">+B145/B$181</f>
        <v>5.395189911393674E-2</v>
      </c>
      <c r="C146" s="58">
        <f t="shared" si="381"/>
        <v>4.9852184055088518E-2</v>
      </c>
      <c r="D146" s="58">
        <f t="shared" si="381"/>
        <v>4.0671954056831237E-2</v>
      </c>
      <c r="E146" s="58">
        <f t="shared" si="381"/>
        <v>3.9374651785608936E-2</v>
      </c>
      <c r="F146" s="58">
        <f t="shared" si="381"/>
        <v>3.9699135440103214E-2</v>
      </c>
      <c r="G146" s="58">
        <f t="shared" si="381"/>
        <v>4.2714467425227512E-2</v>
      </c>
      <c r="H146" s="58">
        <f t="shared" ref="H146" si="382">+H145/H$181</f>
        <v>3.6735713007728849E-2</v>
      </c>
      <c r="I146" s="58">
        <f t="shared" ref="I146:J146" si="383">+I145/I$360</f>
        <v>4.5191514220396601E-3</v>
      </c>
      <c r="J146" s="189">
        <f t="shared" si="383"/>
        <v>6.3232004580051826E-3</v>
      </c>
      <c r="K146" s="234"/>
      <c r="L146" s="59"/>
      <c r="M146" s="3"/>
      <c r="N146" s="44" t="s">
        <v>15</v>
      </c>
      <c r="O146" s="48">
        <f t="shared" ref="O146:X146" si="384">+O145/O$181</f>
        <v>4.3667784251065031E-2</v>
      </c>
      <c r="P146" s="48">
        <f t="shared" si="384"/>
        <v>4.9762096734696004E-2</v>
      </c>
      <c r="Q146" s="48">
        <f t="shared" si="384"/>
        <v>4.8199362723348231E-2</v>
      </c>
      <c r="R146" s="48">
        <f t="shared" si="384"/>
        <v>3.9020907189384522E-2</v>
      </c>
      <c r="S146" s="48">
        <f t="shared" si="384"/>
        <v>3.9358921755470559E-2</v>
      </c>
      <c r="T146" s="48">
        <f t="shared" si="384"/>
        <v>4.2358595424942067E-2</v>
      </c>
      <c r="U146" s="48">
        <f t="shared" si="384"/>
        <v>3.8886505709989777E-2</v>
      </c>
      <c r="V146" s="48">
        <f t="shared" si="384"/>
        <v>2.6297898297834674E-2</v>
      </c>
      <c r="W146" s="69">
        <f t="shared" si="384"/>
        <v>1.786716279667961E-2</v>
      </c>
      <c r="X146" s="72">
        <f t="shared" si="384"/>
        <v>2.2867496223510777E-2</v>
      </c>
      <c r="Y146" s="72"/>
      <c r="Z146" s="76"/>
    </row>
    <row r="147" spans="1:26" ht="26.25" thickBot="1" x14ac:dyDescent="0.3">
      <c r="A147" s="60" t="s">
        <v>12</v>
      </c>
      <c r="B147" s="61"/>
      <c r="C147" s="62">
        <f>+C145/B145-1</f>
        <v>-0.20008576252074894</v>
      </c>
      <c r="D147" s="62">
        <f t="shared" ref="D147:J147" si="385">+D145/C145-1</f>
        <v>-2.8096028428505893E-3</v>
      </c>
      <c r="E147" s="62">
        <f t="shared" si="385"/>
        <v>7.5864807847465965E-2</v>
      </c>
      <c r="F147" s="62">
        <f t="shared" si="385"/>
        <v>0.29266607035465375</v>
      </c>
      <c r="G147" s="62">
        <f t="shared" si="385"/>
        <v>-0.20468047609819562</v>
      </c>
      <c r="H147" s="62">
        <f t="shared" si="385"/>
        <v>-0.26537062186813265</v>
      </c>
      <c r="I147" s="62">
        <f t="shared" si="385"/>
        <v>-0.67489678162509414</v>
      </c>
      <c r="J147" s="190">
        <f t="shared" si="385"/>
        <v>0.46145504969333739</v>
      </c>
      <c r="K147" s="235"/>
      <c r="L147" s="63"/>
      <c r="M147" s="2"/>
      <c r="N147" s="45" t="s">
        <v>12</v>
      </c>
      <c r="O147" s="49"/>
      <c r="P147" s="50">
        <f>+P145/O145-1</f>
        <v>5.8699398769931355E-2</v>
      </c>
      <c r="Q147" s="50">
        <f t="shared" ref="Q147" si="386">+Q145/P145-1</f>
        <v>-5.1148968486552482E-2</v>
      </c>
      <c r="R147" s="50">
        <f t="shared" ref="R147" si="387">+R145/Q145-1</f>
        <v>1.7840192869376992E-2</v>
      </c>
      <c r="S147" s="50">
        <f t="shared" ref="S147" si="388">+S145/R145-1</f>
        <v>0.26817150745931917</v>
      </c>
      <c r="T147" s="50">
        <f t="shared" ref="T147" si="389">+T145/S145-1</f>
        <v>-6.3044287320266679E-2</v>
      </c>
      <c r="U147" s="50">
        <f t="shared" ref="U147" si="390">+U145/T145-1</f>
        <v>-0.23391738766836401</v>
      </c>
      <c r="V147" s="50">
        <f t="shared" ref="V147" si="391">+V145/U145-1</f>
        <v>-0.47561223378670714</v>
      </c>
      <c r="W147" s="70">
        <f t="shared" ref="W147" si="392">+W145/V145-1</f>
        <v>-0.39625108280857269</v>
      </c>
      <c r="X147" s="73">
        <f t="shared" ref="X147" si="393">+X145/W145-1</f>
        <v>0.33278441485380972</v>
      </c>
      <c r="Y147" s="51"/>
      <c r="Z147" s="52"/>
    </row>
    <row r="148" spans="1:26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6" ht="15.75" thickBot="1" x14ac:dyDescent="0.3">
      <c r="A149" s="323" t="s">
        <v>116</v>
      </c>
      <c r="B149" s="324"/>
      <c r="C149" s="324"/>
      <c r="D149" s="324"/>
      <c r="E149" s="324"/>
      <c r="F149" s="324"/>
      <c r="G149" s="324"/>
      <c r="H149" s="324"/>
      <c r="I149" s="324"/>
      <c r="J149" s="324"/>
      <c r="K149" s="324"/>
      <c r="L149" s="325"/>
      <c r="M149" s="2"/>
      <c r="N149" s="323" t="s">
        <v>117</v>
      </c>
      <c r="O149" s="324"/>
      <c r="P149" s="324"/>
      <c r="Q149" s="324"/>
      <c r="R149" s="324"/>
      <c r="S149" s="324"/>
      <c r="T149" s="324"/>
      <c r="U149" s="324"/>
      <c r="V149" s="324"/>
      <c r="W149" s="324"/>
      <c r="X149" s="324"/>
      <c r="Y149" s="324"/>
      <c r="Z149" s="325"/>
    </row>
    <row r="150" spans="1:26" ht="38.25" x14ac:dyDescent="0.25">
      <c r="A150" s="38"/>
      <c r="B150" s="39">
        <v>2016</v>
      </c>
      <c r="C150" s="39">
        <f>+B150+1</f>
        <v>2017</v>
      </c>
      <c r="D150" s="39">
        <f t="shared" ref="D150:H150" si="394">+C150+1</f>
        <v>2018</v>
      </c>
      <c r="E150" s="39">
        <f t="shared" si="394"/>
        <v>2019</v>
      </c>
      <c r="F150" s="39">
        <f t="shared" si="394"/>
        <v>2020</v>
      </c>
      <c r="G150" s="39">
        <f t="shared" si="394"/>
        <v>2021</v>
      </c>
      <c r="H150" s="39">
        <f t="shared" si="394"/>
        <v>2022</v>
      </c>
      <c r="I150" s="39">
        <v>2023</v>
      </c>
      <c r="J150" s="244">
        <v>2024</v>
      </c>
      <c r="K150" s="232">
        <v>2025</v>
      </c>
      <c r="L150" s="41" t="s">
        <v>16</v>
      </c>
      <c r="M150" s="2"/>
      <c r="N150" s="65"/>
      <c r="O150" s="64">
        <v>2016</v>
      </c>
      <c r="P150" s="64">
        <f>+O150+1</f>
        <v>2017</v>
      </c>
      <c r="Q150" s="64">
        <f t="shared" ref="Q150" si="395">+P150+1</f>
        <v>2018</v>
      </c>
      <c r="R150" s="64">
        <f t="shared" ref="R150" si="396">+Q150+1</f>
        <v>2019</v>
      </c>
      <c r="S150" s="64">
        <f t="shared" ref="S150" si="397">+R150+1</f>
        <v>2020</v>
      </c>
      <c r="T150" s="64">
        <f t="shared" ref="T150" si="398">+S150+1</f>
        <v>2021</v>
      </c>
      <c r="U150" s="64">
        <f t="shared" ref="U150" si="399">+T150+1</f>
        <v>2022</v>
      </c>
      <c r="V150" s="64">
        <f t="shared" ref="V150" si="400">+U150+1</f>
        <v>2023</v>
      </c>
      <c r="W150" s="66">
        <v>2024</v>
      </c>
      <c r="X150" s="71">
        <v>2025</v>
      </c>
      <c r="Y150" s="77" t="s">
        <v>16</v>
      </c>
      <c r="Z150" s="74" t="s">
        <v>21</v>
      </c>
    </row>
    <row r="151" spans="1:26" x14ac:dyDescent="0.25">
      <c r="A151" s="42" t="s">
        <v>10</v>
      </c>
      <c r="B151" s="158">
        <f>+'[1]EXP TOTAL VINO PAIS'!AH171/1000000</f>
        <v>0.181892</v>
      </c>
      <c r="C151" s="158">
        <f>+'[1]EXP TOTAL VINO PAIS'!AH183/1000000</f>
        <v>0.17599999999999999</v>
      </c>
      <c r="D151" s="158">
        <f>+'[1]EXP TOTAL VINO PAIS'!AH195/1000000</f>
        <v>0.18096200000000001</v>
      </c>
      <c r="E151" s="158">
        <f>+'[1]EXP TOTAL VINO PAIS'!AH207/1000000</f>
        <v>0.133074</v>
      </c>
      <c r="F151" s="158">
        <f>+'[1]EXP TOTAL VINO PAIS'!AH219/1000000</f>
        <v>0.18392700000000001</v>
      </c>
      <c r="G151" s="158">
        <f>+'[1]EXP TOTAL VINO PAIS'!AH231/1000000</f>
        <v>0.33075900000000003</v>
      </c>
      <c r="H151" s="158">
        <f>+'[1]EXP TOTAL VINO PAIS'!AH243/1000000</f>
        <v>0.11075400000000001</v>
      </c>
      <c r="I151" s="158">
        <f>+'[1]EXP TOTAL VINO PAIS'!AH255/1000000</f>
        <v>0.23705100000000001</v>
      </c>
      <c r="J151" s="245">
        <f>+'[1]EXP TOTAL VINO PAIS'!AH267/1000000</f>
        <v>7.3847999999999997E-2</v>
      </c>
      <c r="K151" s="233">
        <f>+'[1]EXP TOTAL VINO PAIS'!AH279/1000000</f>
        <v>9.0539999999999995E-2</v>
      </c>
      <c r="L151" s="7">
        <f>+K151/J151-1</f>
        <v>0.22603184920376984</v>
      </c>
      <c r="M151" s="2"/>
      <c r="N151" s="42" t="s">
        <v>10</v>
      </c>
      <c r="O151" s="6">
        <f>+SUM('[1]EXP TOTAL VINO PAIS'!AH160:AH171)/1000000</f>
        <v>3.419038</v>
      </c>
      <c r="P151" s="6">
        <f t="shared" ref="P151:X151" si="401">+SUM(C151)+SUM(B152:B162)</f>
        <v>3.1882619999999999</v>
      </c>
      <c r="Q151" s="6">
        <f t="shared" si="401"/>
        <v>3.3423980000000002</v>
      </c>
      <c r="R151" s="6">
        <f t="shared" si="401"/>
        <v>3.1442750000000004</v>
      </c>
      <c r="S151" s="6">
        <f t="shared" si="401"/>
        <v>2.4815610000000001</v>
      </c>
      <c r="T151" s="6">
        <f t="shared" si="401"/>
        <v>2.6418430000000002</v>
      </c>
      <c r="U151" s="6">
        <f t="shared" si="401"/>
        <v>2.6484890000000001</v>
      </c>
      <c r="V151" s="6">
        <f t="shared" si="401"/>
        <v>2.2045909999999997</v>
      </c>
      <c r="W151" s="67">
        <f t="shared" si="401"/>
        <v>2.1866810000000001</v>
      </c>
      <c r="X151" s="37">
        <f t="shared" si="401"/>
        <v>1.9714530000000001</v>
      </c>
      <c r="Y151" s="78">
        <f>+X151/W151-1</f>
        <v>-9.8426793848759853E-2</v>
      </c>
      <c r="Z151" s="7">
        <f>+POWER(X151/S151,0.2)-1</f>
        <v>-4.498037852254444E-2</v>
      </c>
    </row>
    <row r="152" spans="1:26" x14ac:dyDescent="0.25">
      <c r="A152" s="42" t="s">
        <v>11</v>
      </c>
      <c r="B152" s="158">
        <f>+'[1]EXP TOTAL VINO PAIS'!AH172/1000000</f>
        <v>0.24179200000000001</v>
      </c>
      <c r="C152" s="158">
        <f>+'[1]EXP TOTAL VINO PAIS'!AH184/1000000</f>
        <v>0.21940100000000001</v>
      </c>
      <c r="D152" s="158">
        <f>+'[1]EXP TOTAL VINO PAIS'!AH196/1000000</f>
        <v>0.246083</v>
      </c>
      <c r="E152" s="158">
        <f>+'[1]EXP TOTAL VINO PAIS'!AH208/1000000</f>
        <v>0.17127899999999999</v>
      </c>
      <c r="F152" s="158">
        <f>+'[1]EXP TOTAL VINO PAIS'!AH220/1000000</f>
        <v>0.17269499999999999</v>
      </c>
      <c r="G152" s="158">
        <f>+'[1]EXP TOTAL VINO PAIS'!AH232/1000000</f>
        <v>0.21981600000000001</v>
      </c>
      <c r="H152" s="158">
        <f>+'[1]EXP TOTAL VINO PAIS'!AH244/1000000</f>
        <v>0.30117100000000002</v>
      </c>
      <c r="I152" s="158">
        <f>+'[1]EXP TOTAL VINO PAIS'!AH256/1000000</f>
        <v>0.16028700000000001</v>
      </c>
      <c r="J152" s="245">
        <f>+'[1]EXP TOTAL VINO PAIS'!AH268/1000000</f>
        <v>0.16272</v>
      </c>
      <c r="K152" s="233">
        <f>+'[1]EXP TOTAL VINO PAIS'!AH280/1000000</f>
        <v>8.2655000000000006E-2</v>
      </c>
      <c r="L152" s="7">
        <f>+K152/J152-1</f>
        <v>-0.49204154375614551</v>
      </c>
      <c r="M152" s="2"/>
      <c r="N152" s="42" t="s">
        <v>11</v>
      </c>
      <c r="O152" s="6">
        <f>+SUM('[1]EXP TOTAL VINO PAIS'!AH161:AH172)/1000000</f>
        <v>3.3105730000000002</v>
      </c>
      <c r="P152" s="6">
        <f t="shared" ref="P152:V152" si="402">+SUM(C151:C152)+SUM(B153:B162)</f>
        <v>3.1658709999999997</v>
      </c>
      <c r="Q152" s="6">
        <f t="shared" si="402"/>
        <v>3.3690800000000003</v>
      </c>
      <c r="R152" s="6">
        <f t="shared" si="402"/>
        <v>3.0694710000000001</v>
      </c>
      <c r="S152" s="6">
        <f t="shared" si="402"/>
        <v>2.482977</v>
      </c>
      <c r="T152" s="6">
        <f t="shared" si="402"/>
        <v>2.6889640000000004</v>
      </c>
      <c r="U152" s="6">
        <f t="shared" si="402"/>
        <v>2.7298440000000004</v>
      </c>
      <c r="V152" s="6">
        <f t="shared" si="402"/>
        <v>2.063707</v>
      </c>
      <c r="W152" s="67">
        <f t="shared" ref="W152" si="403">+SUM(J151:J152)+SUM(I153:I162)</f>
        <v>2.189114</v>
      </c>
      <c r="X152" s="67">
        <f t="shared" ref="X152" si="404">+SUM(K151:K152)+SUM(J153:J162)</f>
        <v>1.8913879999999998</v>
      </c>
      <c r="Y152" s="78">
        <f>+X152/W152-1</f>
        <v>-0.13600296741055973</v>
      </c>
      <c r="Z152" s="7">
        <f>+POWER(X152/S152,0.2)-1</f>
        <v>-5.2974688897682531E-2</v>
      </c>
    </row>
    <row r="153" spans="1:26" x14ac:dyDescent="0.25">
      <c r="A153" s="42" t="s">
        <v>0</v>
      </c>
      <c r="B153" s="158">
        <f>+'[1]EXP TOTAL VINO PAIS'!AH173/1000000</f>
        <v>0.33032699999999998</v>
      </c>
      <c r="C153" s="158">
        <f>+'[1]EXP TOTAL VINO PAIS'!AH185/1000000</f>
        <v>0.36799799999999999</v>
      </c>
      <c r="D153" s="158">
        <f>+'[1]EXP TOTAL VINO PAIS'!AH197/1000000</f>
        <v>0.35133900000000001</v>
      </c>
      <c r="E153" s="158">
        <f>+'[1]EXP TOTAL VINO PAIS'!AH209/1000000</f>
        <v>0.15518100000000001</v>
      </c>
      <c r="F153" s="158">
        <f>+'[1]EXP TOTAL VINO PAIS'!AH221/1000000</f>
        <v>0.100121</v>
      </c>
      <c r="G153" s="158">
        <f>+'[1]EXP TOTAL VINO PAIS'!AH233/1000000</f>
        <v>0.19831499999999999</v>
      </c>
      <c r="H153" s="158">
        <f>+'[1]EXP TOTAL VINO PAIS'!AH245/1000000</f>
        <v>0.11013299999999999</v>
      </c>
      <c r="I153" s="158">
        <f>+'[1]EXP TOTAL VINO PAIS'!AH257/1000000</f>
        <v>0.20647499999999999</v>
      </c>
      <c r="J153" s="245">
        <f>+'[1]EXP TOTAL VINO PAIS'!AH269/1000000</f>
        <v>0.107207</v>
      </c>
      <c r="K153" s="233">
        <f>+'[1]EXP TOTAL VINO PAIS'!AH281/1000000</f>
        <v>0.162855</v>
      </c>
      <c r="L153" s="7">
        <f>+K153/J153-1</f>
        <v>0.51907058307759768</v>
      </c>
      <c r="M153" s="2"/>
      <c r="N153" s="42" t="s">
        <v>0</v>
      </c>
      <c r="O153" s="6">
        <f>+SUM('[1]EXP TOTAL VINO PAIS'!AH162:AH173)/1000000</f>
        <v>3.218893</v>
      </c>
      <c r="P153" s="6">
        <f t="shared" ref="P153:W153" si="405">+SUM(C151:C153)+SUM(B154:B162)</f>
        <v>3.2035419999999997</v>
      </c>
      <c r="Q153" s="6">
        <f t="shared" si="405"/>
        <v>3.3524210000000001</v>
      </c>
      <c r="R153" s="6">
        <f t="shared" si="405"/>
        <v>2.8733130000000005</v>
      </c>
      <c r="S153" s="6">
        <f t="shared" si="405"/>
        <v>2.4279169999999999</v>
      </c>
      <c r="T153" s="6">
        <f t="shared" si="405"/>
        <v>2.7871579999999998</v>
      </c>
      <c r="U153" s="6">
        <f t="shared" si="405"/>
        <v>2.6416620000000002</v>
      </c>
      <c r="V153" s="6">
        <f t="shared" si="405"/>
        <v>2.1600489999999999</v>
      </c>
      <c r="W153" s="67">
        <f t="shared" si="405"/>
        <v>2.0898460000000001</v>
      </c>
      <c r="X153" s="67">
        <f t="shared" ref="X153" si="406">+SUM(K151:K153)+SUM(J154:J162)</f>
        <v>1.947036</v>
      </c>
      <c r="Y153" s="78">
        <f>+X153/W153-1</f>
        <v>-6.8335178764368343E-2</v>
      </c>
      <c r="Z153" s="7">
        <f>+POWER(X153/S153,0.2)-1</f>
        <v>-4.3184881094596617E-2</v>
      </c>
    </row>
    <row r="154" spans="1:26" x14ac:dyDescent="0.25">
      <c r="A154" s="42" t="s">
        <v>1</v>
      </c>
      <c r="B154" s="158">
        <f>+'[1]EXP TOTAL VINO PAIS'!AH174/1000000</f>
        <v>0.34127800000000003</v>
      </c>
      <c r="C154" s="158">
        <f>+'[1]EXP TOTAL VINO PAIS'!AH186/1000000</f>
        <v>0.34579399999999999</v>
      </c>
      <c r="D154" s="158">
        <f>+'[1]EXP TOTAL VINO PAIS'!AH198/1000000</f>
        <v>0.185531</v>
      </c>
      <c r="E154" s="158">
        <f>+'[1]EXP TOTAL VINO PAIS'!AH210/1000000</f>
        <v>0.178007</v>
      </c>
      <c r="F154" s="158">
        <f>+'[1]EXP TOTAL VINO PAIS'!AH222/1000000</f>
        <v>0.33640700000000001</v>
      </c>
      <c r="G154" s="158">
        <f>+'[1]EXP TOTAL VINO PAIS'!AH234/1000000</f>
        <v>0.158862</v>
      </c>
      <c r="H154" s="158">
        <f>+'[1]EXP TOTAL VINO PAIS'!AH246/1000000</f>
        <v>0.170181</v>
      </c>
      <c r="I154" s="158">
        <f>+'[1]EXP TOTAL VINO PAIS'!AH258/1000000</f>
        <v>6.9297999999999998E-2</v>
      </c>
      <c r="J154" s="245">
        <f>+'[1]EXP TOTAL VINO PAIS'!AH270/1000000</f>
        <v>0.160637</v>
      </c>
      <c r="K154" s="233">
        <f>+'[1]EXP TOTAL VINO PAIS'!AH282/1000000</f>
        <v>0.259606</v>
      </c>
      <c r="L154" s="7">
        <f>+K154/J154-1</f>
        <v>0.61610338838499223</v>
      </c>
      <c r="M154" s="2"/>
      <c r="N154" s="42" t="s">
        <v>1</v>
      </c>
      <c r="O154" s="6">
        <f>+SUM('[1]EXP TOTAL VINO PAIS'!AH163:AH174)/1000000</f>
        <v>3.340544</v>
      </c>
      <c r="P154" s="6">
        <f t="shared" ref="P154:U154" si="407">+SUM(C151:C154)+SUM(B155:B162)</f>
        <v>3.2080579999999999</v>
      </c>
      <c r="Q154" s="6">
        <f t="shared" si="407"/>
        <v>3.1921580000000005</v>
      </c>
      <c r="R154" s="6">
        <f t="shared" si="407"/>
        <v>2.8657890000000004</v>
      </c>
      <c r="S154" s="6">
        <f t="shared" si="407"/>
        <v>2.5863170000000002</v>
      </c>
      <c r="T154" s="6">
        <f t="shared" si="407"/>
        <v>2.609613</v>
      </c>
      <c r="U154" s="6">
        <f t="shared" si="407"/>
        <v>2.6529810000000005</v>
      </c>
      <c r="V154" s="6">
        <f t="shared" ref="V154" si="408">+SUM(I151:I154)+SUM(H155:H162)</f>
        <v>2.0591660000000003</v>
      </c>
      <c r="W154" s="67">
        <f t="shared" ref="W154" si="409">+SUM(J151:J154)+SUM(I155:I162)</f>
        <v>2.1811849999999997</v>
      </c>
      <c r="X154" s="37">
        <f t="shared" ref="X154" si="410">+SUM(K151:K154)+SUM(J155:J162)</f>
        <v>2.0460050000000001</v>
      </c>
      <c r="Y154" s="78">
        <f>+X154/W154-1</f>
        <v>-6.1975485802442054E-2</v>
      </c>
      <c r="Z154" s="7">
        <f>+POWER(X154/S154,0.2)-1</f>
        <v>-4.5787750885957323E-2</v>
      </c>
    </row>
    <row r="155" spans="1:26" x14ac:dyDescent="0.25">
      <c r="A155" s="42" t="s">
        <v>2</v>
      </c>
      <c r="B155" s="158">
        <f>+'[1]EXP TOTAL VINO PAIS'!AH175/1000000</f>
        <v>0.23983499999999999</v>
      </c>
      <c r="C155" s="158">
        <f>+'[1]EXP TOTAL VINO PAIS'!AH187/1000000</f>
        <v>0.17739099999999999</v>
      </c>
      <c r="D155" s="158">
        <f>+'[1]EXP TOTAL VINO PAIS'!AH199/1000000</f>
        <v>0.16184899999999999</v>
      </c>
      <c r="E155" s="158">
        <f>+'[1]EXP TOTAL VINO PAIS'!AH211/1000000</f>
        <v>0.26373200000000002</v>
      </c>
      <c r="F155" s="158">
        <f>+'[1]EXP TOTAL VINO PAIS'!AH223/1000000</f>
        <v>0.28944900000000001</v>
      </c>
      <c r="G155" s="158">
        <f>+'[1]EXP TOTAL VINO PAIS'!AH235/1000000</f>
        <v>0.39329799999999998</v>
      </c>
      <c r="H155" s="158">
        <f>+'[1]EXP TOTAL VINO PAIS'!AH247/1000000</f>
        <v>0.22049099999999999</v>
      </c>
      <c r="I155" s="158">
        <f>+'[1]EXP TOTAL VINO PAIS'!AH259/1000000</f>
        <v>0.11572</v>
      </c>
      <c r="J155" s="245">
        <f>+'[1]EXP TOTAL VINO PAIS'!AH271/1000000</f>
        <v>0.10341</v>
      </c>
      <c r="K155" s="233"/>
      <c r="L155" s="7"/>
      <c r="M155" s="2"/>
      <c r="N155" s="42" t="s">
        <v>2</v>
      </c>
      <c r="O155" s="6">
        <f>+SUM('[1]EXP TOTAL VINO PAIS'!AH164:AH175)/1000000</f>
        <v>3.3947669999999999</v>
      </c>
      <c r="P155" s="6">
        <f t="shared" ref="P155:U155" si="411">+SUM(C151:C155)+SUM(B156:B162)</f>
        <v>3.1456139999999997</v>
      </c>
      <c r="Q155" s="6">
        <f t="shared" si="411"/>
        <v>3.1766160000000001</v>
      </c>
      <c r="R155" s="6">
        <f t="shared" si="411"/>
        <v>2.9676720000000003</v>
      </c>
      <c r="S155" s="6">
        <f t="shared" si="411"/>
        <v>2.612034</v>
      </c>
      <c r="T155" s="6">
        <f t="shared" si="411"/>
        <v>2.7134619999999998</v>
      </c>
      <c r="U155" s="6">
        <f t="shared" si="411"/>
        <v>2.4801739999999999</v>
      </c>
      <c r="V155" s="6">
        <f t="shared" ref="V155" si="412">+SUM(I151:I155)+SUM(H156:H162)</f>
        <v>1.9543950000000001</v>
      </c>
      <c r="W155" s="67">
        <f t="shared" ref="W155" si="413">+SUM(J151:J155)+SUM(I156:I162)</f>
        <v>2.1688749999999999</v>
      </c>
      <c r="X155" s="37"/>
      <c r="Y155" s="78"/>
      <c r="Z155" s="7"/>
    </row>
    <row r="156" spans="1:26" x14ac:dyDescent="0.25">
      <c r="A156" s="42" t="s">
        <v>3</v>
      </c>
      <c r="B156" s="158">
        <f>+'[1]EXP TOTAL VINO PAIS'!AH176/1000000</f>
        <v>0.145452</v>
      </c>
      <c r="C156" s="158">
        <f>+'[1]EXP TOTAL VINO PAIS'!AH188/1000000</f>
        <v>0.31359900000000002</v>
      </c>
      <c r="D156" s="158">
        <f>+'[1]EXP TOTAL VINO PAIS'!AH200/1000000</f>
        <v>0.227716</v>
      </c>
      <c r="E156" s="158">
        <f>+'[1]EXP TOTAL VINO PAIS'!AH212/1000000</f>
        <v>0.30197400000000002</v>
      </c>
      <c r="F156" s="158">
        <f>+'[1]EXP TOTAL VINO PAIS'!AH224/1000000</f>
        <v>0.16878000000000001</v>
      </c>
      <c r="G156" s="158">
        <f>+'[1]EXP TOTAL VINO PAIS'!AH236/1000000</f>
        <v>0.285806</v>
      </c>
      <c r="H156" s="158">
        <f>+'[1]EXP TOTAL VINO PAIS'!AH248/1000000</f>
        <v>0.20750399999999999</v>
      </c>
      <c r="I156" s="158">
        <f>+'[1]EXP TOTAL VINO PAIS'!AH260/1000000</f>
        <v>9.6192E-2</v>
      </c>
      <c r="J156" s="245">
        <f>+'[1]EXP TOTAL VINO PAIS'!AH272/1000000</f>
        <v>0.13242399999999999</v>
      </c>
      <c r="K156" s="233"/>
      <c r="L156" s="7"/>
      <c r="M156" s="2"/>
      <c r="N156" s="42" t="s">
        <v>3</v>
      </c>
      <c r="O156" s="6">
        <f>+SUM('[1]EXP TOTAL VINO PAIS'!AH165:AH176)/1000000</f>
        <v>3.0799240000000001</v>
      </c>
      <c r="P156" s="6">
        <f t="shared" ref="P156:U156" si="414">+SUM(C151:C156)+SUM(B157:B162)</f>
        <v>3.313761</v>
      </c>
      <c r="Q156" s="6">
        <f t="shared" si="414"/>
        <v>3.0907330000000002</v>
      </c>
      <c r="R156" s="6">
        <f t="shared" si="414"/>
        <v>3.0419299999999998</v>
      </c>
      <c r="S156" s="6">
        <f t="shared" si="414"/>
        <v>2.4788399999999999</v>
      </c>
      <c r="T156" s="6">
        <f t="shared" si="414"/>
        <v>2.8304879999999999</v>
      </c>
      <c r="U156" s="6">
        <f t="shared" si="414"/>
        <v>2.401872</v>
      </c>
      <c r="V156" s="6">
        <f t="shared" ref="V156" si="415">+SUM(I151:I156)+SUM(H157:H162)</f>
        <v>1.8430830000000002</v>
      </c>
      <c r="W156" s="67">
        <f t="shared" ref="W156" si="416">+SUM(J151:J156)+SUM(I157:I162)</f>
        <v>2.2051069999999999</v>
      </c>
      <c r="X156" s="67"/>
      <c r="Y156" s="78"/>
      <c r="Z156" s="7"/>
    </row>
    <row r="157" spans="1:26" x14ac:dyDescent="0.25">
      <c r="A157" s="42" t="s">
        <v>4</v>
      </c>
      <c r="B157" s="158">
        <f>+'[1]EXP TOTAL VINO PAIS'!AH177/1000000</f>
        <v>0.33635300000000001</v>
      </c>
      <c r="C157" s="158">
        <f>+'[1]EXP TOTAL VINO PAIS'!AH189/1000000</f>
        <v>0.18990599999999999</v>
      </c>
      <c r="D157" s="158">
        <f>+'[1]EXP TOTAL VINO PAIS'!AH201/1000000</f>
        <v>0.26214799999999999</v>
      </c>
      <c r="E157" s="158">
        <f>+'[1]EXP TOTAL VINO PAIS'!AH213/1000000</f>
        <v>0.19081400000000001</v>
      </c>
      <c r="F157" s="158">
        <f>+'[1]EXP TOTAL VINO PAIS'!AH225/1000000</f>
        <v>0.31224800000000003</v>
      </c>
      <c r="G157" s="158">
        <f>+'[1]EXP TOTAL VINO PAIS'!AH237/1000000</f>
        <v>0.16699</v>
      </c>
      <c r="H157" s="158">
        <f>+'[1]EXP TOTAL VINO PAIS'!AH249/1000000</f>
        <v>0.12590299999999999</v>
      </c>
      <c r="I157" s="158">
        <f>+'[1]EXP TOTAL VINO PAIS'!AH261/1000000</f>
        <v>0.18540699999999999</v>
      </c>
      <c r="J157" s="245">
        <f>+'[1]EXP TOTAL VINO PAIS'!AH273/1000000</f>
        <v>0.20679600000000001</v>
      </c>
      <c r="K157" s="233"/>
      <c r="L157" s="7"/>
      <c r="M157" s="2"/>
      <c r="N157" s="42" t="s">
        <v>4</v>
      </c>
      <c r="O157" s="6">
        <f>+SUM('[1]EXP TOTAL VINO PAIS'!AH166:AH177)/1000000</f>
        <v>3.121121</v>
      </c>
      <c r="P157" s="6">
        <f t="shared" ref="P157:V157" si="417">+SUM(C151:C157)+SUM(B158:B162)</f>
        <v>3.1673139999999993</v>
      </c>
      <c r="Q157" s="6">
        <f t="shared" si="417"/>
        <v>3.1629750000000003</v>
      </c>
      <c r="R157" s="6">
        <f t="shared" si="417"/>
        <v>2.9705959999999996</v>
      </c>
      <c r="S157" s="6">
        <f t="shared" si="417"/>
        <v>2.6002740000000002</v>
      </c>
      <c r="T157" s="6">
        <f t="shared" si="417"/>
        <v>2.6852299999999998</v>
      </c>
      <c r="U157" s="6">
        <f t="shared" si="417"/>
        <v>2.3607849999999999</v>
      </c>
      <c r="V157" s="6">
        <f t="shared" si="417"/>
        <v>1.902587</v>
      </c>
      <c r="W157" s="67">
        <f t="shared" ref="W157" si="418">+SUM(J151:J157)+SUM(I158:I162)</f>
        <v>2.226496</v>
      </c>
      <c r="X157" s="67"/>
      <c r="Y157" s="78"/>
      <c r="Z157" s="7"/>
    </row>
    <row r="158" spans="1:26" x14ac:dyDescent="0.25">
      <c r="A158" s="42" t="s">
        <v>5</v>
      </c>
      <c r="B158" s="158">
        <f>+'[1]EXP TOTAL VINO PAIS'!AH178/1000000</f>
        <v>0.26877099999999998</v>
      </c>
      <c r="C158" s="158">
        <f>+'[1]EXP TOTAL VINO PAIS'!AH190/1000000</f>
        <v>0.43793100000000001</v>
      </c>
      <c r="D158" s="158">
        <f>+'[1]EXP TOTAL VINO PAIS'!AH202/1000000</f>
        <v>0.35311999999999999</v>
      </c>
      <c r="E158" s="158">
        <f>+'[1]EXP TOTAL VINO PAIS'!AH214/1000000</f>
        <v>0.29026800000000003</v>
      </c>
      <c r="F158" s="158">
        <f>+'[1]EXP TOTAL VINO PAIS'!AH226/1000000</f>
        <v>0.19559299999999999</v>
      </c>
      <c r="G158" s="158">
        <f>+'[1]EXP TOTAL VINO PAIS'!AH238/1000000</f>
        <v>0.216444</v>
      </c>
      <c r="H158" s="158">
        <f>+'[1]EXP TOTAL VINO PAIS'!AH250/1000000</f>
        <v>0.185115</v>
      </c>
      <c r="I158" s="158">
        <f>+'[1]EXP TOTAL VINO PAIS'!AH262/1000000</f>
        <v>0.140069</v>
      </c>
      <c r="J158" s="245">
        <f>+'[1]EXP TOTAL VINO PAIS'!AH274/1000000</f>
        <v>0.14530399999999999</v>
      </c>
      <c r="K158" s="233"/>
      <c r="L158" s="7"/>
      <c r="M158" s="2"/>
      <c r="N158" s="42" t="s">
        <v>5</v>
      </c>
      <c r="O158" s="6">
        <f>+SUM('[1]EXP TOTAL VINO PAIS'!AH167:AH178)/1000000</f>
        <v>3.2321979999999999</v>
      </c>
      <c r="P158" s="6">
        <f t="shared" ref="P158:V158" si="419">+SUM(C151:C158)+SUM(B159:B162)</f>
        <v>3.3364739999999999</v>
      </c>
      <c r="Q158" s="6">
        <f t="shared" si="419"/>
        <v>3.0781640000000001</v>
      </c>
      <c r="R158" s="6">
        <f t="shared" si="419"/>
        <v>2.9077440000000001</v>
      </c>
      <c r="S158" s="6">
        <f t="shared" si="419"/>
        <v>2.5055990000000001</v>
      </c>
      <c r="T158" s="6">
        <f t="shared" si="419"/>
        <v>2.7060810000000002</v>
      </c>
      <c r="U158" s="6">
        <f t="shared" si="419"/>
        <v>2.329456</v>
      </c>
      <c r="V158" s="6">
        <f t="shared" si="419"/>
        <v>1.8575409999999999</v>
      </c>
      <c r="W158" s="67">
        <f t="shared" ref="W158" si="420">+SUM(J151:J158)+SUM(I159:I162)</f>
        <v>2.2317309999999999</v>
      </c>
      <c r="X158" s="67"/>
      <c r="Y158" s="78"/>
      <c r="Z158" s="7"/>
    </row>
    <row r="159" spans="1:26" x14ac:dyDescent="0.25">
      <c r="A159" s="42" t="s">
        <v>6</v>
      </c>
      <c r="B159" s="158">
        <f>+'[1]EXP TOTAL VINO PAIS'!AH179/1000000</f>
        <v>0.34195999999999999</v>
      </c>
      <c r="C159" s="158">
        <f>+'[1]EXP TOTAL VINO PAIS'!AH191/1000000</f>
        <v>0.42932599999999999</v>
      </c>
      <c r="D159" s="158">
        <f>+'[1]EXP TOTAL VINO PAIS'!AH203/1000000</f>
        <v>0.35169899999999998</v>
      </c>
      <c r="E159" s="158">
        <f>+'[1]EXP TOTAL VINO PAIS'!AH215/1000000</f>
        <v>0.164801</v>
      </c>
      <c r="F159" s="158">
        <f>+'[1]EXP TOTAL VINO PAIS'!AH227/1000000</f>
        <v>0.14285999999999999</v>
      </c>
      <c r="G159" s="158">
        <f>+'[1]EXP TOTAL VINO PAIS'!AH239/1000000</f>
        <v>0.254631</v>
      </c>
      <c r="H159" s="158">
        <f>+'[1]EXP TOTAL VINO PAIS'!AH251/1000000</f>
        <v>0.23825299999999999</v>
      </c>
      <c r="I159" s="158">
        <f>+'[1]EXP TOTAL VINO PAIS'!AH263/1000000</f>
        <v>0.176429</v>
      </c>
      <c r="J159" s="245">
        <f>+'[1]EXP TOTAL VINO PAIS'!AH275/1000000</f>
        <v>0.28939500000000001</v>
      </c>
      <c r="K159" s="233"/>
      <c r="L159" s="7"/>
      <c r="M159" s="2"/>
      <c r="N159" s="42" t="s">
        <v>6</v>
      </c>
      <c r="O159" s="6">
        <f>+SUM('[1]EXP TOTAL VINO PAIS'!AH168:AH179)/1000000</f>
        <v>3.3201489999999998</v>
      </c>
      <c r="P159" s="6">
        <f t="shared" ref="P159:V159" si="421">+SUM(C151:C159)+SUM(B160:B162)</f>
        <v>3.4238400000000002</v>
      </c>
      <c r="Q159" s="6">
        <f t="shared" si="421"/>
        <v>3.000537</v>
      </c>
      <c r="R159" s="6">
        <f t="shared" si="421"/>
        <v>2.7208459999999999</v>
      </c>
      <c r="S159" s="6">
        <f t="shared" si="421"/>
        <v>2.4836580000000001</v>
      </c>
      <c r="T159" s="6">
        <f t="shared" si="421"/>
        <v>2.8178520000000002</v>
      </c>
      <c r="U159" s="6">
        <f t="shared" si="421"/>
        <v>2.313078</v>
      </c>
      <c r="V159" s="6">
        <f t="shared" si="421"/>
        <v>1.795717</v>
      </c>
      <c r="W159" s="67">
        <f t="shared" ref="W159" si="422">+SUM(J151:J159)+SUM(I160:I162)</f>
        <v>2.344697</v>
      </c>
      <c r="X159" s="67"/>
      <c r="Y159" s="78"/>
      <c r="Z159" s="7"/>
    </row>
    <row r="160" spans="1:26" x14ac:dyDescent="0.25">
      <c r="A160" s="42" t="s">
        <v>7</v>
      </c>
      <c r="B160" s="158">
        <f>+'[1]EXP TOTAL VINO PAIS'!AH180/1000000</f>
        <v>0.28783900000000001</v>
      </c>
      <c r="C160" s="158">
        <f>+'[1]EXP TOTAL VINO PAIS'!AH192/1000000</f>
        <v>0.19714899999999999</v>
      </c>
      <c r="D160" s="158">
        <f>+'[1]EXP TOTAL VINO PAIS'!AH204/1000000</f>
        <v>0.18801499999999999</v>
      </c>
      <c r="E160" s="158">
        <f>+'[1]EXP TOTAL VINO PAIS'!AH216/1000000</f>
        <v>0.24662400000000001</v>
      </c>
      <c r="F160" s="158">
        <f>+'[1]EXP TOTAL VINO PAIS'!AH228/1000000</f>
        <v>0.20329700000000001</v>
      </c>
      <c r="G160" s="158">
        <f>+'[1]EXP TOTAL VINO PAIS'!AH240/1000000</f>
        <v>0.198409</v>
      </c>
      <c r="H160" s="158">
        <f>+'[1]EXP TOTAL VINO PAIS'!AH252/1000000</f>
        <v>0.161412</v>
      </c>
      <c r="I160" s="158">
        <f>+'[1]EXP TOTAL VINO PAIS'!AH264/1000000</f>
        <v>0.32910400000000001</v>
      </c>
      <c r="J160" s="245">
        <f>+'[1]EXP TOTAL VINO PAIS'!AH276/1000000</f>
        <v>0.228654</v>
      </c>
      <c r="K160" s="233"/>
      <c r="L160" s="7"/>
      <c r="M160" s="2"/>
      <c r="N160" s="42" t="s">
        <v>7</v>
      </c>
      <c r="O160" s="6">
        <f>+SUM('[1]EXP TOTAL VINO PAIS'!AH169:AH180)/1000000</f>
        <v>3.280087</v>
      </c>
      <c r="P160" s="6">
        <f t="shared" ref="P160:U160" si="423">+SUM(C151:C160)+SUM(B161:B162)</f>
        <v>3.3331499999999998</v>
      </c>
      <c r="Q160" s="6">
        <f t="shared" si="423"/>
        <v>2.991403</v>
      </c>
      <c r="R160" s="6">
        <f t="shared" si="423"/>
        <v>2.779455</v>
      </c>
      <c r="S160" s="6">
        <f t="shared" si="423"/>
        <v>2.4403309999999996</v>
      </c>
      <c r="T160" s="6">
        <f t="shared" si="423"/>
        <v>2.812964</v>
      </c>
      <c r="U160" s="6">
        <f t="shared" si="423"/>
        <v>2.276081</v>
      </c>
      <c r="V160" s="6">
        <f t="shared" ref="V160" si="424">+SUM(I151:I160)+SUM(H161:H162)</f>
        <v>1.963409</v>
      </c>
      <c r="W160" s="67">
        <f t="shared" ref="W160" si="425">+SUM(J151:J160)+SUM(I161:I162)</f>
        <v>2.2442470000000001</v>
      </c>
      <c r="X160" s="67"/>
      <c r="Y160" s="78"/>
      <c r="Z160" s="7"/>
    </row>
    <row r="161" spans="1:28" x14ac:dyDescent="0.25">
      <c r="A161" s="42" t="s">
        <v>8</v>
      </c>
      <c r="B161" s="158">
        <f>+'[1]EXP TOTAL VINO PAIS'!AH181/1000000</f>
        <v>0.145819</v>
      </c>
      <c r="C161" s="158">
        <f>+'[1]EXP TOTAL VINO PAIS'!AH193/1000000</f>
        <v>0.234544</v>
      </c>
      <c r="D161" s="158">
        <f>+'[1]EXP TOTAL VINO PAIS'!AH205/1000000</f>
        <v>0.48335</v>
      </c>
      <c r="E161" s="158">
        <f>+'[1]EXP TOTAL VINO PAIS'!AH217/1000000</f>
        <v>0.18754899999999999</v>
      </c>
      <c r="F161" s="158">
        <f>+'[1]EXP TOTAL VINO PAIS'!AH229/1000000</f>
        <v>0.26072200000000001</v>
      </c>
      <c r="G161" s="158">
        <f>+'[1]EXP TOTAL VINO PAIS'!AH241/1000000</f>
        <v>0.27444800000000003</v>
      </c>
      <c r="H161" s="158">
        <f>+'[1]EXP TOTAL VINO PAIS'!AH253/1000000</f>
        <v>0.14809700000000001</v>
      </c>
      <c r="I161" s="158">
        <f>+'[1]EXP TOTAL VINO PAIS'!AH265/1000000</f>
        <v>0.24296100000000001</v>
      </c>
      <c r="J161" s="245">
        <f>+'[1]EXP TOTAL VINO PAIS'!AH277/1000000</f>
        <v>0.195496</v>
      </c>
      <c r="K161" s="233"/>
      <c r="L161" s="7"/>
      <c r="M161" s="2"/>
      <c r="N161" s="42" t="s">
        <v>8</v>
      </c>
      <c r="O161" s="6">
        <f>+SUM('[1]EXP TOTAL VINO PAIS'!AH170:AH181)/1000000</f>
        <v>3.101817</v>
      </c>
      <c r="P161" s="6">
        <f t="shared" ref="P161:U161" si="426">+SUM(C151:C161)+SUM(B162)</f>
        <v>3.421875</v>
      </c>
      <c r="Q161" s="6">
        <f t="shared" si="426"/>
        <v>3.2402090000000006</v>
      </c>
      <c r="R161" s="6">
        <f t="shared" si="426"/>
        <v>2.483654</v>
      </c>
      <c r="S161" s="6">
        <f t="shared" si="426"/>
        <v>2.5135039999999997</v>
      </c>
      <c r="T161" s="6">
        <f t="shared" si="426"/>
        <v>2.8266900000000001</v>
      </c>
      <c r="U161" s="6">
        <f t="shared" si="426"/>
        <v>2.1497299999999999</v>
      </c>
      <c r="V161" s="6">
        <f t="shared" ref="V161" si="427">+SUM(I151:I161)+SUM(H162)</f>
        <v>2.0582729999999998</v>
      </c>
      <c r="W161" s="67">
        <f t="shared" ref="W161" si="428">+SUM(J151:J161)+SUM(I162)</f>
        <v>2.1967819999999998</v>
      </c>
      <c r="X161" s="67"/>
      <c r="Y161" s="78"/>
      <c r="Z161" s="7"/>
    </row>
    <row r="162" spans="1:28" x14ac:dyDescent="0.25">
      <c r="A162" s="42" t="s">
        <v>9</v>
      </c>
      <c r="B162" s="158">
        <f>+'[1]EXP TOTAL VINO PAIS'!AH182/1000000</f>
        <v>0.33283600000000002</v>
      </c>
      <c r="C162" s="158">
        <f>+'[1]EXP TOTAL VINO PAIS'!AH194/1000000</f>
        <v>0.24839700000000001</v>
      </c>
      <c r="D162" s="158">
        <f>+'[1]EXP TOTAL VINO PAIS'!AH206/1000000</f>
        <v>0.200351</v>
      </c>
      <c r="E162" s="158">
        <f>+'[1]EXP TOTAL VINO PAIS'!AH218/1000000</f>
        <v>0.14740500000000001</v>
      </c>
      <c r="F162" s="158">
        <f>+'[1]EXP TOTAL VINO PAIS'!AH230/1000000</f>
        <v>0.128912</v>
      </c>
      <c r="G162" s="158">
        <f>+'[1]EXP TOTAL VINO PAIS'!AH242/1000000</f>
        <v>0.17071600000000001</v>
      </c>
      <c r="H162" s="158">
        <f>+'[1]EXP TOTAL VINO PAIS'!AH254/1000000</f>
        <v>9.9279999999999993E-2</v>
      </c>
      <c r="I162" s="158">
        <f>+'[1]EXP TOTAL VINO PAIS'!AH266/1000000</f>
        <v>0.39089099999999999</v>
      </c>
      <c r="J162" s="245">
        <f>+'[1]EXP TOTAL VINO PAIS'!AH278/1000000</f>
        <v>0.14887</v>
      </c>
      <c r="K162" s="233"/>
      <c r="L162" s="7"/>
      <c r="M162" s="2"/>
      <c r="N162" s="42" t="s">
        <v>9</v>
      </c>
      <c r="O162" s="6">
        <f>+SUM('[1]EXP TOTAL VINO PAIS'!AH171:AH182)/1000000</f>
        <v>3.1941540000000002</v>
      </c>
      <c r="P162" s="6">
        <f t="shared" ref="P162:U162" si="429">+SUM(C151:C162)</f>
        <v>3.3374360000000003</v>
      </c>
      <c r="Q162" s="6">
        <f t="shared" si="429"/>
        <v>3.1921630000000003</v>
      </c>
      <c r="R162" s="6">
        <f t="shared" si="429"/>
        <v>2.4307080000000001</v>
      </c>
      <c r="S162" s="6">
        <f t="shared" si="429"/>
        <v>2.4950109999999999</v>
      </c>
      <c r="T162" s="6">
        <f t="shared" si="429"/>
        <v>2.8684940000000001</v>
      </c>
      <c r="U162" s="6">
        <f t="shared" si="429"/>
        <v>2.0782939999999996</v>
      </c>
      <c r="V162" s="6">
        <f t="shared" ref="V162" si="430">+SUM(I151:I162)</f>
        <v>2.3498839999999999</v>
      </c>
      <c r="W162" s="67">
        <f t="shared" ref="W162" si="431">+SUM(J151:J162)</f>
        <v>1.954761</v>
      </c>
      <c r="X162" s="67"/>
      <c r="Y162" s="78"/>
      <c r="Z162" s="7"/>
    </row>
    <row r="163" spans="1:28" ht="25.5" x14ac:dyDescent="0.25">
      <c r="A163" s="53" t="s">
        <v>13</v>
      </c>
      <c r="B163" s="159">
        <f>SUM(B151:B162)</f>
        <v>3.1941539999999997</v>
      </c>
      <c r="C163" s="159">
        <f t="shared" ref="C163:F163" si="432">SUM(C151:C162)</f>
        <v>3.3374360000000003</v>
      </c>
      <c r="D163" s="159">
        <f t="shared" si="432"/>
        <v>3.1921630000000003</v>
      </c>
      <c r="E163" s="159">
        <f t="shared" si="432"/>
        <v>2.4307080000000001</v>
      </c>
      <c r="F163" s="159">
        <f t="shared" si="432"/>
        <v>2.4950109999999999</v>
      </c>
      <c r="G163" s="159">
        <f t="shared" ref="G163:I163" si="433">SUM(G151:G162)</f>
        <v>2.8684940000000001</v>
      </c>
      <c r="H163" s="159">
        <f t="shared" si="433"/>
        <v>2.0782939999999996</v>
      </c>
      <c r="I163" s="159">
        <f t="shared" si="433"/>
        <v>2.3498839999999999</v>
      </c>
      <c r="J163" s="216">
        <f t="shared" ref="J163" si="434">SUM(J151:J162)</f>
        <v>1.954761</v>
      </c>
      <c r="K163" s="216"/>
      <c r="L163" s="56"/>
      <c r="M163" s="3"/>
      <c r="N163" s="43" t="s">
        <v>14</v>
      </c>
      <c r="O163" s="46">
        <f t="shared" ref="O163" si="435">+AVERAGE(O151:O162)</f>
        <v>3.2511054166666664</v>
      </c>
      <c r="P163" s="46">
        <f>+AVERAGE(P151:P162)</f>
        <v>3.2704330833333324</v>
      </c>
      <c r="Q163" s="46">
        <f t="shared" ref="Q163:X163" si="436">+AVERAGE(Q151:Q162)</f>
        <v>3.1824047500000003</v>
      </c>
      <c r="R163" s="46">
        <f t="shared" si="436"/>
        <v>2.8546210833333334</v>
      </c>
      <c r="S163" s="46">
        <f t="shared" si="436"/>
        <v>2.5090019166666671</v>
      </c>
      <c r="T163" s="46">
        <f t="shared" si="436"/>
        <v>2.7490699166666666</v>
      </c>
      <c r="U163" s="46">
        <f t="shared" si="436"/>
        <v>2.4218705000000003</v>
      </c>
      <c r="V163" s="46">
        <f t="shared" si="436"/>
        <v>2.0177001666666663</v>
      </c>
      <c r="W163" s="68">
        <f t="shared" si="436"/>
        <v>2.1849601666666669</v>
      </c>
      <c r="X163" s="47">
        <f t="shared" si="436"/>
        <v>1.9639705000000001</v>
      </c>
      <c r="Y163" s="79">
        <f>+X163/W163-1</f>
        <v>-0.1011412793871681</v>
      </c>
      <c r="Z163" s="75">
        <f>+POWER(X163/S163,0.2)-1</f>
        <v>-4.7803033845120857E-2</v>
      </c>
    </row>
    <row r="164" spans="1:28" ht="25.5" x14ac:dyDescent="0.25">
      <c r="A164" s="57" t="s">
        <v>15</v>
      </c>
      <c r="B164" s="58">
        <f t="shared" ref="B164:G164" si="437">+B163/B$181</f>
        <v>1.2320367652285842E-2</v>
      </c>
      <c r="C164" s="58">
        <f t="shared" si="437"/>
        <v>1.4870130831546131E-2</v>
      </c>
      <c r="D164" s="58">
        <f t="shared" si="437"/>
        <v>1.1636427382913928E-2</v>
      </c>
      <c r="E164" s="58">
        <f t="shared" si="437"/>
        <v>7.9731765471346763E-3</v>
      </c>
      <c r="F164" s="58">
        <f t="shared" si="437"/>
        <v>6.3833554466800691E-3</v>
      </c>
      <c r="G164" s="58">
        <f t="shared" si="437"/>
        <v>9.9284810744825775E-3</v>
      </c>
      <c r="H164" s="58">
        <f t="shared" ref="H164" si="438">+H163/H$181</f>
        <v>8.4213367864304049E-3</v>
      </c>
      <c r="I164" s="58">
        <f t="shared" ref="I164:J164" si="439">+I163/I$360</f>
        <v>3.6030279194783168E-3</v>
      </c>
      <c r="J164" s="189">
        <f t="shared" si="439"/>
        <v>2.869521369905243E-3</v>
      </c>
      <c r="K164" s="234"/>
      <c r="L164" s="59"/>
      <c r="M164" s="3"/>
      <c r="N164" s="44" t="s">
        <v>15</v>
      </c>
      <c r="O164" s="48">
        <f t="shared" ref="O164:X164" si="440">+O163/O$181</f>
        <v>1.255599712033752E-2</v>
      </c>
      <c r="P164" s="48">
        <f t="shared" si="440"/>
        <v>1.359534622338018E-2</v>
      </c>
      <c r="Q164" s="48">
        <f t="shared" si="440"/>
        <v>1.3504702130052245E-2</v>
      </c>
      <c r="R164" s="48">
        <f t="shared" si="440"/>
        <v>9.635062449976901E-3</v>
      </c>
      <c r="S164" s="48">
        <f t="shared" si="440"/>
        <v>6.7355784194432769E-3</v>
      </c>
      <c r="T164" s="48">
        <f t="shared" si="440"/>
        <v>8.4769375573117769E-3</v>
      </c>
      <c r="U164" s="48">
        <f t="shared" si="440"/>
        <v>8.9492343224737009E-3</v>
      </c>
      <c r="V164" s="48">
        <f t="shared" si="440"/>
        <v>9.6152628900396959E-3</v>
      </c>
      <c r="W164" s="69">
        <f t="shared" si="440"/>
        <v>1.1717264805350942E-2</v>
      </c>
      <c r="X164" s="72">
        <f t="shared" si="440"/>
        <v>1.0113949879022676E-2</v>
      </c>
      <c r="Y164" s="72"/>
      <c r="Z164" s="76"/>
    </row>
    <row r="165" spans="1:28" ht="26.25" thickBot="1" x14ac:dyDescent="0.3">
      <c r="A165" s="60" t="s">
        <v>12</v>
      </c>
      <c r="B165" s="61"/>
      <c r="C165" s="62">
        <f>+C163/B163-1</f>
        <v>4.4857574180831694E-2</v>
      </c>
      <c r="D165" s="62">
        <f t="shared" ref="D165:J165" si="441">+D163/C163-1</f>
        <v>-4.3528325337174989E-2</v>
      </c>
      <c r="E165" s="62">
        <f t="shared" si="441"/>
        <v>-0.23853888413592916</v>
      </c>
      <c r="F165" s="62">
        <f t="shared" si="441"/>
        <v>2.6454432206583389E-2</v>
      </c>
      <c r="G165" s="62">
        <f t="shared" si="441"/>
        <v>0.14969192520594099</v>
      </c>
      <c r="H165" s="62">
        <f t="shared" si="441"/>
        <v>-0.27547556313522026</v>
      </c>
      <c r="I165" s="62">
        <f t="shared" si="441"/>
        <v>0.13067929753923191</v>
      </c>
      <c r="J165" s="190">
        <f t="shared" si="441"/>
        <v>-0.16814574676877658</v>
      </c>
      <c r="K165" s="235"/>
      <c r="L165" s="63"/>
      <c r="M165" s="2"/>
      <c r="N165" s="45" t="s">
        <v>12</v>
      </c>
      <c r="O165" s="49"/>
      <c r="P165" s="50">
        <f>+P163/O163-1</f>
        <v>5.9449523130143955E-3</v>
      </c>
      <c r="Q165" s="50">
        <f t="shared" ref="Q165" si="442">+Q163/P163-1</f>
        <v>-2.6916414765352892E-2</v>
      </c>
      <c r="R165" s="50">
        <f t="shared" ref="R165" si="443">+R163/Q163-1</f>
        <v>-0.10299873599254361</v>
      </c>
      <c r="S165" s="50">
        <f t="shared" ref="S165" si="444">+S163/R163-1</f>
        <v>-0.12107357038892452</v>
      </c>
      <c r="T165" s="50">
        <f t="shared" ref="T165" si="445">+T163/S163-1</f>
        <v>9.5682669034761636E-2</v>
      </c>
      <c r="U165" s="50">
        <f t="shared" ref="U165" si="446">+U163/T163-1</f>
        <v>-0.11902186069658272</v>
      </c>
      <c r="V165" s="50">
        <f t="shared" ref="V165" si="447">+V163/U163-1</f>
        <v>-0.16688354448899478</v>
      </c>
      <c r="W165" s="70">
        <f t="shared" ref="W165" si="448">+W163/V163-1</f>
        <v>8.2896360303286176E-2</v>
      </c>
      <c r="X165" s="73">
        <f t="shared" ref="X165" si="449">+X163/W163-1</f>
        <v>-0.1011412793871681</v>
      </c>
      <c r="Y165" s="51"/>
      <c r="Z165" s="52"/>
    </row>
    <row r="166" spans="1:28" ht="15.75" thickBo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thickBot="1" x14ac:dyDescent="0.3">
      <c r="A167" s="326" t="s">
        <v>63</v>
      </c>
      <c r="B167" s="327"/>
      <c r="C167" s="327"/>
      <c r="D167" s="327"/>
      <c r="E167" s="327"/>
      <c r="F167" s="327"/>
      <c r="G167" s="327"/>
      <c r="H167" s="327"/>
      <c r="I167" s="327"/>
      <c r="J167" s="327"/>
      <c r="K167" s="327"/>
      <c r="L167" s="328"/>
      <c r="M167" s="2"/>
      <c r="N167" s="326" t="s">
        <v>64</v>
      </c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8"/>
    </row>
    <row r="168" spans="1:28" ht="38.25" x14ac:dyDescent="0.25">
      <c r="A168" s="38"/>
      <c r="B168" s="39">
        <v>2016</v>
      </c>
      <c r="C168" s="39">
        <f>+B168+1</f>
        <v>2017</v>
      </c>
      <c r="D168" s="39">
        <f t="shared" ref="D168:G168" si="450">+C168+1</f>
        <v>2018</v>
      </c>
      <c r="E168" s="39">
        <f t="shared" si="450"/>
        <v>2019</v>
      </c>
      <c r="F168" s="39">
        <f t="shared" si="450"/>
        <v>2020</v>
      </c>
      <c r="G168" s="39">
        <f t="shared" si="450"/>
        <v>2021</v>
      </c>
      <c r="H168" s="39">
        <f t="shared" ref="H168" si="451">+G168+1</f>
        <v>2022</v>
      </c>
      <c r="I168" s="39">
        <v>2023</v>
      </c>
      <c r="J168" s="244">
        <v>2024</v>
      </c>
      <c r="K168" s="232">
        <v>2025</v>
      </c>
      <c r="L168" s="41" t="s">
        <v>16</v>
      </c>
      <c r="M168" s="2"/>
      <c r="N168" s="65"/>
      <c r="O168" s="64">
        <v>2016</v>
      </c>
      <c r="P168" s="64">
        <f>+O168+1</f>
        <v>2017</v>
      </c>
      <c r="Q168" s="64">
        <f t="shared" ref="Q168" si="452">+P168+1</f>
        <v>2018</v>
      </c>
      <c r="R168" s="64">
        <f t="shared" ref="R168" si="453">+Q168+1</f>
        <v>2019</v>
      </c>
      <c r="S168" s="64">
        <f t="shared" ref="S168" si="454">+R168+1</f>
        <v>2020</v>
      </c>
      <c r="T168" s="64">
        <f t="shared" ref="T168" si="455">+S168+1</f>
        <v>2021</v>
      </c>
      <c r="U168" s="64">
        <f t="shared" ref="U168" si="456">+T168+1</f>
        <v>2022</v>
      </c>
      <c r="V168" s="64">
        <f t="shared" ref="V168" si="457">+U168+1</f>
        <v>2023</v>
      </c>
      <c r="W168" s="66">
        <v>2024</v>
      </c>
      <c r="X168" s="71">
        <v>2025</v>
      </c>
      <c r="Y168" s="77" t="s">
        <v>16</v>
      </c>
      <c r="Z168" s="74" t="s">
        <v>21</v>
      </c>
    </row>
    <row r="169" spans="1:28" x14ac:dyDescent="0.25">
      <c r="A169" s="42" t="s">
        <v>10</v>
      </c>
      <c r="B169" s="158">
        <f>+'[1]EXP TOTAL VINO PAIS'!AU171/1000000</f>
        <v>18.90324</v>
      </c>
      <c r="C169" s="158">
        <f>+'[1]EXP TOTAL VINO PAIS'!AU183/1000000</f>
        <v>18.701201000000001</v>
      </c>
      <c r="D169" s="158">
        <f>+'[1]EXP TOTAL VINO PAIS'!AU195/1000000</f>
        <v>14.851965</v>
      </c>
      <c r="E169" s="158">
        <f>+'[1]EXP TOTAL VINO PAIS'!AU207/1000000</f>
        <v>22.008879</v>
      </c>
      <c r="F169" s="158">
        <f>+'[1]EXP TOTAL VINO PAIS'!AU219/1000000</f>
        <v>36.778511999999999</v>
      </c>
      <c r="G169" s="158">
        <f>+'[1]EXP TOTAL VINO PAIS'!AU231/1000000</f>
        <v>19.876109</v>
      </c>
      <c r="H169" s="158">
        <f>+'[1]EXP TOTAL VINO PAIS'!AU243/1000000</f>
        <v>14.68534</v>
      </c>
      <c r="I169" s="158">
        <f>+'[1]EXP TOTAL VINO PAIS'!AU255/1000000</f>
        <v>14.644332</v>
      </c>
      <c r="J169" s="245">
        <f>+'[1]EXP TOTAL VINO PAIS'!AU267/1000000</f>
        <v>12.160493000000001</v>
      </c>
      <c r="K169" s="233">
        <f>+'[1]EXP TOTAL VINO PAIS'!AU279/1000000</f>
        <v>10.495355</v>
      </c>
      <c r="L169" s="7">
        <f>+K169/J169-1</f>
        <v>-0.13693013926326836</v>
      </c>
      <c r="M169" s="2"/>
      <c r="N169" s="42" t="s">
        <v>10</v>
      </c>
      <c r="O169" s="6">
        <f>+SUM('[1]EXP TOTAL VINO PAIS'!AU160:AU171)/1000000</f>
        <v>268.05631799999998</v>
      </c>
      <c r="P169" s="6">
        <f t="shared" ref="P169:X169" si="458">+SUM(C169)+SUM(B170:B180)</f>
        <v>259.055971</v>
      </c>
      <c r="Q169" s="6">
        <f t="shared" si="458"/>
        <v>220.58967700000005</v>
      </c>
      <c r="R169" s="6">
        <f t="shared" si="458"/>
        <v>281.481919</v>
      </c>
      <c r="S169" s="6">
        <f t="shared" si="458"/>
        <v>319.63031000000001</v>
      </c>
      <c r="T169" s="6">
        <f t="shared" si="458"/>
        <v>373.95958499999995</v>
      </c>
      <c r="U169" s="6">
        <f t="shared" si="458"/>
        <v>283.72492499999998</v>
      </c>
      <c r="V169" s="6">
        <f t="shared" si="458"/>
        <v>246.74807699999997</v>
      </c>
      <c r="W169" s="67">
        <f t="shared" si="458"/>
        <v>182.48292899999998</v>
      </c>
      <c r="X169" s="37">
        <f t="shared" si="458"/>
        <v>193.66127900000001</v>
      </c>
      <c r="Y169" s="78">
        <f>+X169/W169-1</f>
        <v>6.1256962836233386E-2</v>
      </c>
      <c r="Z169" s="7">
        <f>+POWER(X169/S169,0.2)-1</f>
        <v>-9.5353373630244986E-2</v>
      </c>
    </row>
    <row r="170" spans="1:28" x14ac:dyDescent="0.25">
      <c r="A170" s="42" t="s">
        <v>11</v>
      </c>
      <c r="B170" s="158">
        <f>+'[1]EXP TOTAL VINO PAIS'!AU172/1000000</f>
        <v>20.36721</v>
      </c>
      <c r="C170" s="158">
        <f>+'[1]EXP TOTAL VINO PAIS'!AU184/1000000</f>
        <v>15.630043000000001</v>
      </c>
      <c r="D170" s="158">
        <f>+'[1]EXP TOTAL VINO PAIS'!AU196/1000000</f>
        <v>14.751696000000001</v>
      </c>
      <c r="E170" s="158">
        <f>+'[1]EXP TOTAL VINO PAIS'!AU208/1000000</f>
        <v>21.361803999999999</v>
      </c>
      <c r="F170" s="158">
        <f>+'[1]EXP TOTAL VINO PAIS'!AU220/1000000</f>
        <v>41.341633999999999</v>
      </c>
      <c r="G170" s="158">
        <f>+'[1]EXP TOTAL VINO PAIS'!AU232/1000000</f>
        <v>21.953305</v>
      </c>
      <c r="H170" s="158">
        <f>+'[1]EXP TOTAL VINO PAIS'!AU244/1000000</f>
        <v>21.949427</v>
      </c>
      <c r="I170" s="158">
        <f>+'[1]EXP TOTAL VINO PAIS'!AU256/1000000</f>
        <v>13.669298</v>
      </c>
      <c r="J170" s="245">
        <f>+'[1]EXP TOTAL VINO PAIS'!AU268/1000000</f>
        <v>12.812751</v>
      </c>
      <c r="K170" s="233">
        <f>+'[1]EXP TOTAL VINO PAIS'!AU280/1000000</f>
        <v>13.335808</v>
      </c>
      <c r="L170" s="7">
        <f>+K170/J170-1</f>
        <v>4.0823161239924133E-2</v>
      </c>
      <c r="M170" s="2"/>
      <c r="N170" s="42" t="s">
        <v>11</v>
      </c>
      <c r="O170" s="6">
        <f>+SUM('[1]EXP TOTAL VINO PAIS'!AU161:AU172)/1000000</f>
        <v>267.86950000000002</v>
      </c>
      <c r="P170" s="6">
        <f t="shared" ref="P170:W170" si="459">+SUM(C169:C170)+SUM(B171:B180)</f>
        <v>254.318804</v>
      </c>
      <c r="Q170" s="6">
        <f t="shared" si="459"/>
        <v>219.71133000000003</v>
      </c>
      <c r="R170" s="6">
        <f t="shared" si="459"/>
        <v>288.09202700000003</v>
      </c>
      <c r="S170" s="6">
        <f t="shared" si="459"/>
        <v>339.61014</v>
      </c>
      <c r="T170" s="6">
        <f t="shared" si="459"/>
        <v>354.57125600000001</v>
      </c>
      <c r="U170" s="6">
        <f t="shared" si="459"/>
        <v>283.721047</v>
      </c>
      <c r="V170" s="6">
        <f t="shared" si="459"/>
        <v>238.46794799999998</v>
      </c>
      <c r="W170" s="67">
        <f t="shared" si="459"/>
        <v>181.62638199999998</v>
      </c>
      <c r="X170" s="67">
        <f>+SUM(K169:K170)+SUM(J171:J180)</f>
        <v>194.18433599999997</v>
      </c>
      <c r="Y170" s="78">
        <f>+X170/W170-1</f>
        <v>6.9141684493830846E-2</v>
      </c>
      <c r="Z170" s="7">
        <f>+POWER(X170/S170,0.2)-1</f>
        <v>-0.10577520228256587</v>
      </c>
    </row>
    <row r="171" spans="1:28" x14ac:dyDescent="0.25">
      <c r="A171" s="42" t="s">
        <v>0</v>
      </c>
      <c r="B171" s="158">
        <f>+'[1]EXP TOTAL VINO PAIS'!AU173/1000000</f>
        <v>21.185338000000002</v>
      </c>
      <c r="C171" s="158">
        <f>+'[1]EXP TOTAL VINO PAIS'!AU185/1000000</f>
        <v>16.877378</v>
      </c>
      <c r="D171" s="158">
        <f>+'[1]EXP TOTAL VINO PAIS'!AU197/1000000</f>
        <v>18.584658999999998</v>
      </c>
      <c r="E171" s="158">
        <f>+'[1]EXP TOTAL VINO PAIS'!AU209/1000000</f>
        <v>21.267617999999999</v>
      </c>
      <c r="F171" s="158">
        <f>+'[1]EXP TOTAL VINO PAIS'!AU221/1000000</f>
        <v>36.047342</v>
      </c>
      <c r="G171" s="158">
        <f>+'[1]EXP TOTAL VINO PAIS'!AU233/1000000</f>
        <v>26.525299</v>
      </c>
      <c r="H171" s="158">
        <f>+'[1]EXP TOTAL VINO PAIS'!AU245/1000000</f>
        <v>22.572357</v>
      </c>
      <c r="I171" s="158">
        <f>+'[1]EXP TOTAL VINO PAIS'!AU257/1000000</f>
        <v>16.295964000000001</v>
      </c>
      <c r="J171" s="245">
        <f>+'[1]EXP TOTAL VINO PAIS'!AU269/1000000</f>
        <v>15.810074999999999</v>
      </c>
      <c r="K171" s="233">
        <f>+'[1]EXP TOTAL VINO PAIS'!AU281/1000000</f>
        <v>16.376809999999999</v>
      </c>
      <c r="L171" s="7">
        <f>+K171/J171-1</f>
        <v>3.5846446016226885E-2</v>
      </c>
      <c r="M171" s="2"/>
      <c r="N171" s="42" t="s">
        <v>0</v>
      </c>
      <c r="O171" s="6">
        <f>+SUM('[1]EXP TOTAL VINO PAIS'!AU162:AU173)/1000000</f>
        <v>259.216724</v>
      </c>
      <c r="P171" s="6">
        <f t="shared" ref="P171:W171" si="460">+SUM(C169:C171)+SUM(B172:B180)</f>
        <v>250.01084399999999</v>
      </c>
      <c r="Q171" s="6">
        <f t="shared" si="460"/>
        <v>221.41861100000003</v>
      </c>
      <c r="R171" s="6">
        <f t="shared" si="460"/>
        <v>290.77498600000001</v>
      </c>
      <c r="S171" s="6">
        <f t="shared" si="460"/>
        <v>354.38986399999999</v>
      </c>
      <c r="T171" s="6">
        <f t="shared" si="460"/>
        <v>345.04921300000001</v>
      </c>
      <c r="U171" s="6">
        <f t="shared" si="460"/>
        <v>279.76810499999999</v>
      </c>
      <c r="V171" s="6">
        <f t="shared" si="460"/>
        <v>232.19155499999999</v>
      </c>
      <c r="W171" s="67">
        <f t="shared" si="460"/>
        <v>181.14049300000002</v>
      </c>
      <c r="X171" s="67">
        <f t="shared" ref="X171" si="461">+SUM(K169:K171)+SUM(J172:J180)</f>
        <v>194.75107099999997</v>
      </c>
      <c r="Y171" s="78">
        <f>+X171/W171-1</f>
        <v>7.5138240901221121E-2</v>
      </c>
      <c r="Z171" s="7">
        <f>+POWER(X171/S171,0.2)-1</f>
        <v>-0.11284457518781843</v>
      </c>
    </row>
    <row r="172" spans="1:28" x14ac:dyDescent="0.25">
      <c r="A172" s="42" t="s">
        <v>1</v>
      </c>
      <c r="B172" s="158">
        <f>+'[1]EXP TOTAL VINO PAIS'!AU174/1000000</f>
        <v>21.050681000000001</v>
      </c>
      <c r="C172" s="158">
        <f>+'[1]EXP TOTAL VINO PAIS'!AU186/1000000</f>
        <v>17.090485000000001</v>
      </c>
      <c r="D172" s="158">
        <f>+'[1]EXP TOTAL VINO PAIS'!AU198/1000000</f>
        <v>19.067951000000001</v>
      </c>
      <c r="E172" s="158">
        <f>+'[1]EXP TOTAL VINO PAIS'!AU210/1000000</f>
        <v>23.156428999999999</v>
      </c>
      <c r="F172" s="158">
        <f>+'[1]EXP TOTAL VINO PAIS'!AU222/1000000</f>
        <v>26.941205</v>
      </c>
      <c r="G172" s="158">
        <f>+'[1]EXP TOTAL VINO PAIS'!AU234/1000000</f>
        <v>21.273101</v>
      </c>
      <c r="H172" s="158">
        <f>+'[1]EXP TOTAL VINO PAIS'!AU246/1000000</f>
        <v>22.178879999999999</v>
      </c>
      <c r="I172" s="158">
        <f>+'[1]EXP TOTAL VINO PAIS'!AU258/1000000</f>
        <v>15.570721000000001</v>
      </c>
      <c r="J172" s="245">
        <f>+'[1]EXP TOTAL VINO PAIS'!AU270/1000000</f>
        <v>15.276899</v>
      </c>
      <c r="K172" s="233">
        <f>+'[1]EXP TOTAL VINO PAIS'!AU282/1000000</f>
        <v>14.66643</v>
      </c>
      <c r="L172" s="7">
        <f>+K172/J172-1</f>
        <v>-3.9960269423788164E-2</v>
      </c>
      <c r="M172" s="2"/>
      <c r="N172" s="42" t="s">
        <v>1</v>
      </c>
      <c r="O172" s="6">
        <f>+SUM('[1]EXP TOTAL VINO PAIS'!AU163:AU174)/1000000</f>
        <v>255.21192300000001</v>
      </c>
      <c r="P172" s="6">
        <f t="shared" ref="P172:U172" si="462">+SUM(C169:C172)+SUM(B173:B180)</f>
        <v>246.050648</v>
      </c>
      <c r="Q172" s="6">
        <f t="shared" si="462"/>
        <v>223.39607700000002</v>
      </c>
      <c r="R172" s="6">
        <f t="shared" si="462"/>
        <v>294.86346400000002</v>
      </c>
      <c r="S172" s="6">
        <f t="shared" si="462"/>
        <v>358.17463999999995</v>
      </c>
      <c r="T172" s="6">
        <f t="shared" si="462"/>
        <v>339.38110899999998</v>
      </c>
      <c r="U172" s="6">
        <f t="shared" si="462"/>
        <v>280.67388400000004</v>
      </c>
      <c r="V172" s="6">
        <f t="shared" ref="V172" si="463">+SUM(I169:I172)+SUM(H173:H180)</f>
        <v>225.58339599999999</v>
      </c>
      <c r="W172" s="67">
        <f t="shared" ref="W172" si="464">+SUM(J169:J172)+SUM(I173:I180)</f>
        <v>180.84667099999999</v>
      </c>
      <c r="X172" s="37">
        <f t="shared" ref="X172" si="465">+SUM(K169:K172)+SUM(J173:J180)</f>
        <v>194.14060199999997</v>
      </c>
      <c r="Y172" s="78">
        <f>+X172/W172-1</f>
        <v>7.3509403996715017E-2</v>
      </c>
      <c r="Z172" s="7">
        <f>+POWER(X172/S172,0.2)-1</f>
        <v>-0.11528313163327064</v>
      </c>
    </row>
    <row r="173" spans="1:28" x14ac:dyDescent="0.25">
      <c r="A173" s="42" t="s">
        <v>2</v>
      </c>
      <c r="B173" s="158">
        <f>+'[1]EXP TOTAL VINO PAIS'!AU175/1000000</f>
        <v>23.369855000000001</v>
      </c>
      <c r="C173" s="158">
        <f>+'[1]EXP TOTAL VINO PAIS'!AU187/1000000</f>
        <v>17.385265</v>
      </c>
      <c r="D173" s="158">
        <f>+'[1]EXP TOTAL VINO PAIS'!AU199/1000000</f>
        <v>18.068722999999999</v>
      </c>
      <c r="E173" s="158">
        <f>+'[1]EXP TOTAL VINO PAIS'!AU211/1000000</f>
        <v>23.231123</v>
      </c>
      <c r="F173" s="158">
        <f>+'[1]EXP TOTAL VINO PAIS'!AU223/1000000</f>
        <v>33.932234000000001</v>
      </c>
      <c r="G173" s="158">
        <f>+'[1]EXP TOTAL VINO PAIS'!AU235/1000000</f>
        <v>30.495242999999999</v>
      </c>
      <c r="H173" s="158">
        <f>+'[1]EXP TOTAL VINO PAIS'!AU247/1000000</f>
        <v>24.276026999999999</v>
      </c>
      <c r="I173" s="158">
        <f>+'[1]EXP TOTAL VINO PAIS'!AU259/1000000</f>
        <v>15.876120999999999</v>
      </c>
      <c r="J173" s="245">
        <f>+'[1]EXP TOTAL VINO PAIS'!AU271/1000000</f>
        <v>16.256906000000001</v>
      </c>
      <c r="K173" s="233"/>
      <c r="L173" s="7"/>
      <c r="M173" s="2"/>
      <c r="N173" s="42" t="s">
        <v>2</v>
      </c>
      <c r="O173" s="6">
        <f>+SUM('[1]EXP TOTAL VINO PAIS'!AU164:AU175)/1000000</f>
        <v>257.72816399999999</v>
      </c>
      <c r="P173" s="6">
        <f t="shared" ref="P173:U173" si="466">+SUM(C169:C173)+SUM(B174:B180)</f>
        <v>240.066058</v>
      </c>
      <c r="Q173" s="6">
        <f t="shared" si="466"/>
        <v>224.07953499999999</v>
      </c>
      <c r="R173" s="6">
        <f t="shared" si="466"/>
        <v>300.02586400000001</v>
      </c>
      <c r="S173" s="6">
        <f t="shared" si="466"/>
        <v>368.87575100000004</v>
      </c>
      <c r="T173" s="6">
        <f t="shared" si="466"/>
        <v>335.944118</v>
      </c>
      <c r="U173" s="6">
        <f t="shared" si="466"/>
        <v>274.45466799999997</v>
      </c>
      <c r="V173" s="6">
        <f t="shared" ref="V173" si="467">+SUM(I169:I173)+SUM(H174:H180)</f>
        <v>217.18349000000001</v>
      </c>
      <c r="W173" s="67">
        <f t="shared" ref="W173" si="468">+SUM(J169:J173)+SUM(I174:I180)</f>
        <v>181.22745600000002</v>
      </c>
      <c r="X173" s="37"/>
      <c r="Y173" s="78"/>
      <c r="Z173" s="7"/>
    </row>
    <row r="174" spans="1:28" x14ac:dyDescent="0.25">
      <c r="A174" s="42" t="s">
        <v>3</v>
      </c>
      <c r="B174" s="158">
        <f>+'[1]EXP TOTAL VINO PAIS'!AU176/1000000</f>
        <v>17.637896000000001</v>
      </c>
      <c r="C174" s="158">
        <f>+'[1]EXP TOTAL VINO PAIS'!AU188/1000000</f>
        <v>19.779116999999999</v>
      </c>
      <c r="D174" s="158">
        <f>+'[1]EXP TOTAL VINO PAIS'!AU200/1000000</f>
        <v>15.910354999999999</v>
      </c>
      <c r="E174" s="158">
        <f>+'[1]EXP TOTAL VINO PAIS'!AU212/1000000</f>
        <v>17.962548999999999</v>
      </c>
      <c r="F174" s="158">
        <f>+'[1]EXP TOTAL VINO PAIS'!AU224/1000000</f>
        <v>25.310117999999999</v>
      </c>
      <c r="G174" s="158">
        <f>+'[1]EXP TOTAL VINO PAIS'!AU236/1000000</f>
        <v>21.602129999999999</v>
      </c>
      <c r="H174" s="158">
        <f>+'[1]EXP TOTAL VINO PAIS'!AU248/1000000</f>
        <v>21.156827</v>
      </c>
      <c r="I174" s="158">
        <f>+'[1]EXP TOTAL VINO PAIS'!AU260/1000000</f>
        <v>11.957988</v>
      </c>
      <c r="J174" s="245">
        <f>+'[1]EXP TOTAL VINO PAIS'!AU272/1000000</f>
        <v>8.7697599999999998</v>
      </c>
      <c r="K174" s="233"/>
      <c r="L174" s="7"/>
      <c r="M174" s="2"/>
      <c r="N174" s="42" t="s">
        <v>3</v>
      </c>
      <c r="O174" s="6">
        <f>+SUM('[1]EXP TOTAL VINO PAIS'!AU165:AU176)/1000000</f>
        <v>251.212469</v>
      </c>
      <c r="P174" s="6">
        <f t="shared" ref="P174:U174" si="469">+SUM(C169:C174)+SUM(B175:B180)</f>
        <v>242.20727899999997</v>
      </c>
      <c r="Q174" s="6">
        <f t="shared" si="469"/>
        <v>220.21077300000002</v>
      </c>
      <c r="R174" s="6">
        <f t="shared" si="469"/>
        <v>302.07805800000006</v>
      </c>
      <c r="S174" s="6">
        <f t="shared" si="469"/>
        <v>376.22332</v>
      </c>
      <c r="T174" s="6">
        <f t="shared" si="469"/>
        <v>332.23613</v>
      </c>
      <c r="U174" s="6">
        <f t="shared" si="469"/>
        <v>274.009365</v>
      </c>
      <c r="V174" s="6">
        <f t="shared" ref="V174" si="470">+SUM(I169:I174)+SUM(H175:H180)</f>
        <v>207.98465100000001</v>
      </c>
      <c r="W174" s="67">
        <f t="shared" ref="W174" si="471">+SUM(J169:J174)+SUM(I175:I180)</f>
        <v>178.03922800000001</v>
      </c>
      <c r="X174" s="67"/>
      <c r="Y174" s="78"/>
      <c r="Z174" s="7"/>
    </row>
    <row r="175" spans="1:28" x14ac:dyDescent="0.25">
      <c r="A175" s="42" t="s">
        <v>4</v>
      </c>
      <c r="B175" s="158">
        <f>+'[1]EXP TOTAL VINO PAIS'!AU177/1000000</f>
        <v>20.532012999999999</v>
      </c>
      <c r="C175" s="158">
        <f>+'[1]EXP TOTAL VINO PAIS'!AU189/1000000</f>
        <v>20.389433</v>
      </c>
      <c r="D175" s="158">
        <f>+'[1]EXP TOTAL VINO PAIS'!AU201/1000000</f>
        <v>22.221066</v>
      </c>
      <c r="E175" s="158">
        <f>+'[1]EXP TOTAL VINO PAIS'!AU213/1000000</f>
        <v>27.066431000000001</v>
      </c>
      <c r="F175" s="158">
        <f>+'[1]EXP TOTAL VINO PAIS'!AU225/1000000</f>
        <v>30.399588000000001</v>
      </c>
      <c r="G175" s="158">
        <f>+'[1]EXP TOTAL VINO PAIS'!AU237/1000000</f>
        <v>23.897026</v>
      </c>
      <c r="H175" s="158">
        <f>+'[1]EXP TOTAL VINO PAIS'!AU249/1000000</f>
        <v>15.673584</v>
      </c>
      <c r="I175" s="158">
        <f>+'[1]EXP TOTAL VINO PAIS'!AU261/1000000</f>
        <v>15.232502999999999</v>
      </c>
      <c r="J175" s="245">
        <f>+'[1]EXP TOTAL VINO PAIS'!AU273/1000000</f>
        <v>23.552620000000001</v>
      </c>
      <c r="K175" s="233"/>
      <c r="L175" s="7"/>
      <c r="M175" s="2"/>
      <c r="N175" s="42" t="s">
        <v>4</v>
      </c>
      <c r="O175" s="6">
        <f>+SUM('[1]EXP TOTAL VINO PAIS'!AU166:AU177)/1000000</f>
        <v>251.043395</v>
      </c>
      <c r="P175" s="6">
        <f t="shared" ref="P175:V175" si="472">+SUM(C169:C175)+SUM(B176:B180)</f>
        <v>242.06469899999999</v>
      </c>
      <c r="Q175" s="6">
        <f t="shared" si="472"/>
        <v>222.04240599999997</v>
      </c>
      <c r="R175" s="6">
        <f t="shared" si="472"/>
        <v>306.92342299999996</v>
      </c>
      <c r="S175" s="6">
        <f t="shared" si="472"/>
        <v>379.55647699999997</v>
      </c>
      <c r="T175" s="6">
        <f t="shared" si="472"/>
        <v>325.73356799999999</v>
      </c>
      <c r="U175" s="6">
        <f t="shared" si="472"/>
        <v>265.78592300000003</v>
      </c>
      <c r="V175" s="6">
        <f t="shared" si="472"/>
        <v>207.54356999999999</v>
      </c>
      <c r="W175" s="67">
        <f t="shared" ref="W175" si="473">+SUM(J169:J175)+SUM(I176:I180)</f>
        <v>186.35934500000002</v>
      </c>
      <c r="X175" s="67"/>
      <c r="Y175" s="78"/>
      <c r="Z175" s="7"/>
    </row>
    <row r="176" spans="1:28" x14ac:dyDescent="0.25">
      <c r="A176" s="42" t="s">
        <v>5</v>
      </c>
      <c r="B176" s="158">
        <f>+'[1]EXP TOTAL VINO PAIS'!AU178/1000000</f>
        <v>25.890734999999999</v>
      </c>
      <c r="C176" s="158">
        <f>+'[1]EXP TOTAL VINO PAIS'!AU190/1000000</f>
        <v>21.976935999999998</v>
      </c>
      <c r="D176" s="158">
        <f>+'[1]EXP TOTAL VINO PAIS'!AU202/1000000</f>
        <v>29.031842999999999</v>
      </c>
      <c r="E176" s="158">
        <f>+'[1]EXP TOTAL VINO PAIS'!AU214/1000000</f>
        <v>27.992566</v>
      </c>
      <c r="F176" s="158">
        <f>+'[1]EXP TOTAL VINO PAIS'!AU226/1000000</f>
        <v>40.323140000000002</v>
      </c>
      <c r="G176" s="158">
        <f>+'[1]EXP TOTAL VINO PAIS'!AU238/1000000</f>
        <v>19.854842000000001</v>
      </c>
      <c r="H176" s="158">
        <f>+'[1]EXP TOTAL VINO PAIS'!AU250/1000000</f>
        <v>24.914227</v>
      </c>
      <c r="I176" s="158">
        <f>+'[1]EXP TOTAL VINO PAIS'!AU262/1000000</f>
        <v>14.105480999999999</v>
      </c>
      <c r="J176" s="245">
        <f>+'[1]EXP TOTAL VINO PAIS'!AU274/1000000</f>
        <v>20.052213999999999</v>
      </c>
      <c r="K176" s="233"/>
      <c r="L176" s="7"/>
      <c r="M176" s="2"/>
      <c r="N176" s="42" t="s">
        <v>5</v>
      </c>
      <c r="O176" s="6">
        <f>+SUM('[1]EXP TOTAL VINO PAIS'!AU167:AU178)/1000000</f>
        <v>257.02455200000003</v>
      </c>
      <c r="P176" s="6">
        <f t="shared" ref="P176:V176" si="474">+SUM(C169:C176)+SUM(B177:B180)</f>
        <v>238.15090000000001</v>
      </c>
      <c r="Q176" s="6">
        <f t="shared" si="474"/>
        <v>229.09731299999999</v>
      </c>
      <c r="R176" s="6">
        <f t="shared" si="474"/>
        <v>305.88414599999999</v>
      </c>
      <c r="S176" s="6">
        <f t="shared" si="474"/>
        <v>391.88705100000004</v>
      </c>
      <c r="T176" s="6">
        <f t="shared" si="474"/>
        <v>305.26526999999999</v>
      </c>
      <c r="U176" s="6">
        <f t="shared" si="474"/>
        <v>270.84530799999999</v>
      </c>
      <c r="V176" s="6">
        <f t="shared" si="474"/>
        <v>196.734824</v>
      </c>
      <c r="W176" s="67">
        <f t="shared" ref="W176" si="475">+SUM(J169:J176)+SUM(I177:I180)</f>
        <v>192.30607800000001</v>
      </c>
      <c r="X176" s="67"/>
      <c r="Y176" s="78"/>
      <c r="Z176" s="7"/>
    </row>
    <row r="177" spans="1:26" x14ac:dyDescent="0.25">
      <c r="A177" s="42" t="s">
        <v>6</v>
      </c>
      <c r="B177" s="158">
        <f>+'[1]EXP TOTAL VINO PAIS'!AU179/1000000</f>
        <v>25.786911</v>
      </c>
      <c r="C177" s="158">
        <f>+'[1]EXP TOTAL VINO PAIS'!AU191/1000000</f>
        <v>20.780795000000001</v>
      </c>
      <c r="D177" s="158">
        <f>+'[1]EXP TOTAL VINO PAIS'!AU203/1000000</f>
        <v>38.590452999999997</v>
      </c>
      <c r="E177" s="158">
        <f>+'[1]EXP TOTAL VINO PAIS'!AU215/1000000</f>
        <v>27.970441999999998</v>
      </c>
      <c r="F177" s="158">
        <f>+'[1]EXP TOTAL VINO PAIS'!AU227/1000000</f>
        <v>29.101344999999998</v>
      </c>
      <c r="G177" s="158">
        <f>+'[1]EXP TOTAL VINO PAIS'!AU239/1000000</f>
        <v>26.908197000000001</v>
      </c>
      <c r="H177" s="158">
        <f>+'[1]EXP TOTAL VINO PAIS'!AU251/1000000</f>
        <v>24.899948999999999</v>
      </c>
      <c r="I177" s="158">
        <f>+'[1]EXP TOTAL VINO PAIS'!AU263/1000000</f>
        <v>18.094073999999999</v>
      </c>
      <c r="J177" s="245">
        <f>+'[1]EXP TOTAL VINO PAIS'!AU275/1000000</f>
        <v>18.882852</v>
      </c>
      <c r="K177" s="233"/>
      <c r="L177" s="7"/>
      <c r="M177" s="2"/>
      <c r="N177" s="42" t="s">
        <v>6</v>
      </c>
      <c r="O177" s="6">
        <f>+SUM('[1]EXP TOTAL VINO PAIS'!AU168:AU179)/1000000</f>
        <v>260.43438300000003</v>
      </c>
      <c r="P177" s="6">
        <f t="shared" ref="P177:V177" si="476">+SUM(C169:C177)+SUM(B178:B180)</f>
        <v>233.14478400000002</v>
      </c>
      <c r="Q177" s="6">
        <f t="shared" si="476"/>
        <v>246.906971</v>
      </c>
      <c r="R177" s="6">
        <f t="shared" si="476"/>
        <v>295.26413500000001</v>
      </c>
      <c r="S177" s="6">
        <f t="shared" si="476"/>
        <v>393.01795400000003</v>
      </c>
      <c r="T177" s="6">
        <f t="shared" si="476"/>
        <v>303.07212200000004</v>
      </c>
      <c r="U177" s="6">
        <f t="shared" si="476"/>
        <v>268.83706000000001</v>
      </c>
      <c r="V177" s="6">
        <f t="shared" si="476"/>
        <v>189.92894899999999</v>
      </c>
      <c r="W177" s="67">
        <f t="shared" ref="W177" si="477">+SUM(J169:J177)+SUM(I178:I180)</f>
        <v>193.09485599999999</v>
      </c>
      <c r="X177" s="67"/>
      <c r="Y177" s="78"/>
      <c r="Z177" s="7"/>
    </row>
    <row r="178" spans="1:26" x14ac:dyDescent="0.25">
      <c r="A178" s="42" t="s">
        <v>7</v>
      </c>
      <c r="B178" s="158">
        <f>+'[1]EXP TOTAL VINO PAIS'!AU180/1000000</f>
        <v>24.075220999999999</v>
      </c>
      <c r="C178" s="158">
        <f>+'[1]EXP TOTAL VINO PAIS'!AU192/1000000</f>
        <v>20.730308000000001</v>
      </c>
      <c r="D178" s="158">
        <f>+'[1]EXP TOTAL VINO PAIS'!AU204/1000000</f>
        <v>33.069743000000003</v>
      </c>
      <c r="E178" s="158">
        <f>+'[1]EXP TOTAL VINO PAIS'!AU216/1000000</f>
        <v>29.662998000000002</v>
      </c>
      <c r="F178" s="158">
        <f>+'[1]EXP TOTAL VINO PAIS'!AU228/1000000</f>
        <v>31.823188999999999</v>
      </c>
      <c r="G178" s="158">
        <f>+'[1]EXP TOTAL VINO PAIS'!AU240/1000000</f>
        <v>26.087591</v>
      </c>
      <c r="H178" s="158">
        <f>+'[1]EXP TOTAL VINO PAIS'!AU252/1000000</f>
        <v>21.619139000000001</v>
      </c>
      <c r="I178" s="158">
        <f>+'[1]EXP TOTAL VINO PAIS'!AU264/1000000</f>
        <v>17.953430000000001</v>
      </c>
      <c r="J178" s="245">
        <f>+'[1]EXP TOTAL VINO PAIS'!AU276/1000000</f>
        <v>16.434165</v>
      </c>
      <c r="K178" s="233"/>
      <c r="L178" s="7"/>
      <c r="M178" s="2"/>
      <c r="N178" s="42" t="s">
        <v>7</v>
      </c>
      <c r="O178" s="6">
        <f>+SUM('[1]EXP TOTAL VINO PAIS'!AU169:AU180)/1000000</f>
        <v>260.67813200000001</v>
      </c>
      <c r="P178" s="6">
        <f t="shared" ref="P178:U178" si="478">+SUM(C169:C178)+SUM(B179:B180)</f>
        <v>229.79987100000002</v>
      </c>
      <c r="Q178" s="6">
        <f t="shared" si="478"/>
        <v>259.24640600000004</v>
      </c>
      <c r="R178" s="6">
        <f t="shared" si="478"/>
        <v>291.85739000000001</v>
      </c>
      <c r="S178" s="6">
        <f t="shared" si="478"/>
        <v>395.17814500000003</v>
      </c>
      <c r="T178" s="6">
        <f t="shared" si="478"/>
        <v>297.336524</v>
      </c>
      <c r="U178" s="6">
        <f t="shared" si="478"/>
        <v>264.36860799999999</v>
      </c>
      <c r="V178" s="6">
        <f t="shared" ref="V178" si="479">+SUM(I169:I178)+SUM(H179:H180)</f>
        <v>186.26324</v>
      </c>
      <c r="W178" s="67">
        <f t="shared" ref="W178" si="480">+SUM(J169:J178)+SUM(I179:I180)</f>
        <v>191.575591</v>
      </c>
      <c r="X178" s="67"/>
      <c r="Y178" s="78"/>
      <c r="Z178" s="7"/>
    </row>
    <row r="179" spans="1:26" x14ac:dyDescent="0.25">
      <c r="A179" s="42" t="s">
        <v>8</v>
      </c>
      <c r="B179" s="158">
        <f>+'[1]EXP TOTAL VINO PAIS'!AU181/1000000</f>
        <v>19.532340999999999</v>
      </c>
      <c r="C179" s="158">
        <f>+'[1]EXP TOTAL VINO PAIS'!AU193/1000000</f>
        <v>17.087734999999999</v>
      </c>
      <c r="D179" s="158">
        <f>+'[1]EXP TOTAL VINO PAIS'!AU205/1000000</f>
        <v>24.636500999999999</v>
      </c>
      <c r="E179" s="158">
        <f>+'[1]EXP TOTAL VINO PAIS'!AU217/1000000</f>
        <v>25.964248999999999</v>
      </c>
      <c r="F179" s="158">
        <f>+'[1]EXP TOTAL VINO PAIS'!AU229/1000000</f>
        <v>33.378602999999998</v>
      </c>
      <c r="G179" s="158">
        <f>+'[1]EXP TOTAL VINO PAIS'!AU241/1000000</f>
        <v>26.176169000000002</v>
      </c>
      <c r="H179" s="158">
        <f>+'[1]EXP TOTAL VINO PAIS'!AU253/1000000</f>
        <v>16.308077000000001</v>
      </c>
      <c r="I179" s="158">
        <f>+'[1]EXP TOTAL VINO PAIS'!AU265/1000000</f>
        <v>14.570055</v>
      </c>
      <c r="J179" s="245">
        <f>+'[1]EXP TOTAL VINO PAIS'!AU277/1000000</f>
        <v>16.651824999999999</v>
      </c>
      <c r="K179" s="233"/>
      <c r="L179" s="7"/>
      <c r="M179" s="2"/>
      <c r="N179" s="42" t="s">
        <v>8</v>
      </c>
      <c r="O179" s="6">
        <f>+SUM('[1]EXP TOTAL VINO PAIS'!AU170:AU181)/1000000</f>
        <v>259.40834999999998</v>
      </c>
      <c r="P179" s="6">
        <f t="shared" ref="P179:U179" si="481">+SUM(C169:C179)+SUM(B180)</f>
        <v>227.35526500000003</v>
      </c>
      <c r="Q179" s="6">
        <f t="shared" si="481"/>
        <v>266.79517200000004</v>
      </c>
      <c r="R179" s="6">
        <f t="shared" si="481"/>
        <v>293.18513799999999</v>
      </c>
      <c r="S179" s="6">
        <f t="shared" si="481"/>
        <v>402.59249900000003</v>
      </c>
      <c r="T179" s="6">
        <f t="shared" si="481"/>
        <v>290.13409000000001</v>
      </c>
      <c r="U179" s="6">
        <f t="shared" si="481"/>
        <v>254.50051599999998</v>
      </c>
      <c r="V179" s="6">
        <f t="shared" ref="V179" si="482">+SUM(I169:I179)+SUM(H180)</f>
        <v>184.525218</v>
      </c>
      <c r="W179" s="67">
        <f t="shared" ref="W179" si="483">+SUM(J169:J179)+SUM(I180)</f>
        <v>193.65736100000001</v>
      </c>
      <c r="X179" s="67"/>
      <c r="Y179" s="78"/>
      <c r="Z179" s="7"/>
    </row>
    <row r="180" spans="1:26" x14ac:dyDescent="0.25">
      <c r="A180" s="42" t="s">
        <v>9</v>
      </c>
      <c r="B180" s="158">
        <f>+'[1]EXP TOTAL VINO PAIS'!AU182/1000000</f>
        <v>20.926569000000001</v>
      </c>
      <c r="C180" s="158">
        <f>+'[1]EXP TOTAL VINO PAIS'!AU194/1000000</f>
        <v>18.010217000000001</v>
      </c>
      <c r="D180" s="158">
        <f>+'[1]EXP TOTAL VINO PAIS'!AU206/1000000</f>
        <v>25.540050000000001</v>
      </c>
      <c r="E180" s="158">
        <f>+'[1]EXP TOTAL VINO PAIS'!AU218/1000000</f>
        <v>37.215589000000001</v>
      </c>
      <c r="F180" s="158">
        <f>+'[1]EXP TOTAL VINO PAIS'!AU230/1000000</f>
        <v>25.485078000000001</v>
      </c>
      <c r="G180" s="158">
        <f>+'[1]EXP TOTAL VINO PAIS'!AU242/1000000</f>
        <v>24.266681999999999</v>
      </c>
      <c r="H180" s="158">
        <f>+'[1]EXP TOTAL VINO PAIS'!AU254/1000000</f>
        <v>16.555250999999998</v>
      </c>
      <c r="I180" s="158">
        <f>+'[1]EXP TOTAL VINO PAIS'!AU266/1000000</f>
        <v>16.996801000000001</v>
      </c>
      <c r="J180" s="245">
        <f>+'[1]EXP TOTAL VINO PAIS'!AU278/1000000</f>
        <v>18.665856999999999</v>
      </c>
      <c r="K180" s="233"/>
      <c r="L180" s="7"/>
      <c r="M180" s="2"/>
      <c r="N180" s="42" t="s">
        <v>9</v>
      </c>
      <c r="O180" s="6">
        <f>+SUM('[1]EXP TOTAL VINO PAIS'!AU171:AU182)/1000000</f>
        <v>259.25801000000001</v>
      </c>
      <c r="P180" s="6">
        <f t="shared" ref="P180:W180" si="484">+SUM(C169:C180)</f>
        <v>224.43891300000004</v>
      </c>
      <c r="Q180" s="6">
        <f t="shared" si="484"/>
        <v>274.32500500000003</v>
      </c>
      <c r="R180" s="6">
        <f t="shared" si="484"/>
        <v>304.86067700000001</v>
      </c>
      <c r="S180" s="6">
        <f t="shared" si="484"/>
        <v>390.861988</v>
      </c>
      <c r="T180" s="6">
        <f t="shared" si="484"/>
        <v>288.91569400000003</v>
      </c>
      <c r="U180" s="6">
        <f t="shared" si="484"/>
        <v>246.78908499999997</v>
      </c>
      <c r="V180" s="6">
        <f t="shared" si="484"/>
        <v>184.966768</v>
      </c>
      <c r="W180" s="67">
        <f t="shared" si="484"/>
        <v>195.32641699999999</v>
      </c>
      <c r="X180" s="67"/>
      <c r="Y180" s="78"/>
      <c r="Z180" s="7"/>
    </row>
    <row r="181" spans="1:26" ht="25.5" x14ac:dyDescent="0.25">
      <c r="A181" s="53" t="s">
        <v>13</v>
      </c>
      <c r="B181" s="159">
        <f>SUM(B169:B180)</f>
        <v>259.25801000000001</v>
      </c>
      <c r="C181" s="159">
        <f t="shared" ref="C181:F181" si="485">SUM(C169:C180)</f>
        <v>224.43891300000004</v>
      </c>
      <c r="D181" s="159">
        <f t="shared" si="485"/>
        <v>274.32500500000003</v>
      </c>
      <c r="E181" s="159">
        <f t="shared" si="485"/>
        <v>304.86067700000001</v>
      </c>
      <c r="F181" s="159">
        <f t="shared" si="485"/>
        <v>390.861988</v>
      </c>
      <c r="G181" s="159">
        <f t="shared" ref="G181:H181" si="486">SUM(G169:G180)</f>
        <v>288.91569400000003</v>
      </c>
      <c r="H181" s="159">
        <f t="shared" si="486"/>
        <v>246.78908499999997</v>
      </c>
      <c r="I181" s="159">
        <f t="shared" ref="I181:J181" si="487">SUM(I169:I180)</f>
        <v>184.966768</v>
      </c>
      <c r="J181" s="216">
        <f t="shared" si="487"/>
        <v>195.32641699999999</v>
      </c>
      <c r="K181" s="216"/>
      <c r="L181" s="56"/>
      <c r="M181" s="3"/>
      <c r="N181" s="43" t="s">
        <v>14</v>
      </c>
      <c r="O181" s="46">
        <f t="shared" ref="O181" si="488">+AVERAGE(O169:O180)</f>
        <v>258.92849333333334</v>
      </c>
      <c r="P181" s="46">
        <f>+AVERAGE(P169:P180)</f>
        <v>240.55533633333334</v>
      </c>
      <c r="Q181" s="46">
        <f t="shared" ref="Q181:X181" si="489">+AVERAGE(Q169:Q180)</f>
        <v>235.65160633333338</v>
      </c>
      <c r="R181" s="46">
        <f t="shared" si="489"/>
        <v>296.27426891666664</v>
      </c>
      <c r="S181" s="46">
        <f t="shared" si="489"/>
        <v>372.49984491666663</v>
      </c>
      <c r="T181" s="46">
        <f t="shared" si="489"/>
        <v>324.29988991666664</v>
      </c>
      <c r="U181" s="46">
        <f t="shared" si="489"/>
        <v>270.62320783333331</v>
      </c>
      <c r="V181" s="46">
        <f t="shared" si="489"/>
        <v>209.84347383333338</v>
      </c>
      <c r="W181" s="68">
        <f t="shared" si="489"/>
        <v>186.47356725</v>
      </c>
      <c r="X181" s="47">
        <f t="shared" si="489"/>
        <v>194.18432199999995</v>
      </c>
      <c r="Y181" s="79">
        <f>+X181/W181-1</f>
        <v>4.135039010468633E-2</v>
      </c>
      <c r="Z181" s="75">
        <f>+POWER(X181/S181,0.2)-1</f>
        <v>-0.12215545779778836</v>
      </c>
    </row>
    <row r="182" spans="1:26" ht="26.25" thickBot="1" x14ac:dyDescent="0.3">
      <c r="A182" s="60" t="s">
        <v>12</v>
      </c>
      <c r="B182" s="61"/>
      <c r="C182" s="62">
        <f>+C181/B181-1</f>
        <v>-0.13430287843372701</v>
      </c>
      <c r="D182" s="62">
        <f t="shared" ref="D182:J182" si="490">+D181/C181-1</f>
        <v>0.22227024419780528</v>
      </c>
      <c r="E182" s="62">
        <f t="shared" si="490"/>
        <v>0.11131202567553022</v>
      </c>
      <c r="F182" s="62">
        <f t="shared" si="490"/>
        <v>0.28210037400133436</v>
      </c>
      <c r="G182" s="62">
        <f t="shared" si="490"/>
        <v>-0.26082427334939506</v>
      </c>
      <c r="H182" s="62">
        <f t="shared" si="490"/>
        <v>-0.14580934810692581</v>
      </c>
      <c r="I182" s="62">
        <f t="shared" si="490"/>
        <v>-0.25050669076389653</v>
      </c>
      <c r="J182" s="190">
        <f t="shared" si="490"/>
        <v>5.6008163585363535E-2</v>
      </c>
      <c r="K182" s="235"/>
      <c r="L182" s="63"/>
      <c r="M182" s="3"/>
      <c r="N182" s="45" t="s">
        <v>12</v>
      </c>
      <c r="O182" s="49"/>
      <c r="P182" s="50">
        <f>+P181/O181-1</f>
        <v>-7.0958420849988046E-2</v>
      </c>
      <c r="Q182" s="50">
        <f t="shared" ref="Q182:X182" si="491">+Q181/P181-1</f>
        <v>-2.038503936243985E-2</v>
      </c>
      <c r="R182" s="50">
        <f t="shared" si="491"/>
        <v>0.25725546083306328</v>
      </c>
      <c r="S182" s="50">
        <f t="shared" si="491"/>
        <v>0.25728044584742538</v>
      </c>
      <c r="T182" s="50">
        <f t="shared" si="491"/>
        <v>-0.12939590622053276</v>
      </c>
      <c r="U182" s="50">
        <f t="shared" si="491"/>
        <v>-0.16551557293814156</v>
      </c>
      <c r="V182" s="50">
        <f t="shared" si="491"/>
        <v>-0.22459172842793251</v>
      </c>
      <c r="W182" s="70">
        <f t="shared" si="491"/>
        <v>-0.11136827920555081</v>
      </c>
      <c r="X182" s="70">
        <f t="shared" si="491"/>
        <v>4.135039010468633E-2</v>
      </c>
      <c r="Y182" s="51"/>
      <c r="Z182" s="52"/>
    </row>
    <row r="183" spans="1:26" ht="15.75" thickBot="1" x14ac:dyDescent="0.3"/>
    <row r="184" spans="1:26" ht="15.75" thickBot="1" x14ac:dyDescent="0.3">
      <c r="A184" s="335" t="s">
        <v>118</v>
      </c>
      <c r="B184" s="336"/>
      <c r="C184" s="336"/>
      <c r="D184" s="336"/>
      <c r="E184" s="336"/>
      <c r="F184" s="336"/>
      <c r="G184" s="336"/>
      <c r="H184" s="336"/>
      <c r="I184" s="336"/>
      <c r="J184" s="336"/>
      <c r="K184" s="336"/>
      <c r="L184" s="337"/>
      <c r="M184" s="2"/>
      <c r="N184" s="335" t="s">
        <v>119</v>
      </c>
      <c r="O184" s="336"/>
      <c r="P184" s="336"/>
      <c r="Q184" s="336"/>
      <c r="R184" s="336"/>
      <c r="S184" s="336"/>
      <c r="T184" s="336"/>
      <c r="U184" s="336"/>
      <c r="V184" s="336"/>
      <c r="W184" s="336"/>
      <c r="X184" s="336"/>
      <c r="Y184" s="336"/>
      <c r="Z184" s="337"/>
    </row>
    <row r="185" spans="1:26" ht="38.25" x14ac:dyDescent="0.25">
      <c r="A185" s="86"/>
      <c r="B185" s="102">
        <v>2016</v>
      </c>
      <c r="C185" s="82">
        <f>+B185+1</f>
        <v>2017</v>
      </c>
      <c r="D185" s="82">
        <f t="shared" ref="D185:G185" si="492">+C185+1</f>
        <v>2018</v>
      </c>
      <c r="E185" s="82">
        <f t="shared" si="492"/>
        <v>2019</v>
      </c>
      <c r="F185" s="82">
        <f t="shared" si="492"/>
        <v>2020</v>
      </c>
      <c r="G185" s="82">
        <f t="shared" si="492"/>
        <v>2021</v>
      </c>
      <c r="H185" s="82">
        <v>2022</v>
      </c>
      <c r="I185" s="82">
        <v>2023</v>
      </c>
      <c r="J185" s="103">
        <v>2024</v>
      </c>
      <c r="K185" s="82">
        <v>2025</v>
      </c>
      <c r="L185" s="88" t="s">
        <v>16</v>
      </c>
      <c r="M185" s="2"/>
      <c r="N185" s="86"/>
      <c r="O185" s="102">
        <v>2016</v>
      </c>
      <c r="P185" s="82">
        <f>+O185+1</f>
        <v>2017</v>
      </c>
      <c r="Q185" s="82">
        <f t="shared" ref="Q185:T185" si="493">+P185+1</f>
        <v>2018</v>
      </c>
      <c r="R185" s="82">
        <f t="shared" si="493"/>
        <v>2019</v>
      </c>
      <c r="S185" s="82">
        <f t="shared" si="493"/>
        <v>2020</v>
      </c>
      <c r="T185" s="82">
        <f t="shared" si="493"/>
        <v>2021</v>
      </c>
      <c r="U185" s="82">
        <v>2022</v>
      </c>
      <c r="V185" s="82">
        <v>2023</v>
      </c>
      <c r="W185" s="103">
        <v>2024</v>
      </c>
      <c r="X185" s="87">
        <v>2025</v>
      </c>
      <c r="Y185" s="116" t="s">
        <v>16</v>
      </c>
      <c r="Z185" s="112" t="s">
        <v>21</v>
      </c>
    </row>
    <row r="186" spans="1:26" x14ac:dyDescent="0.25">
      <c r="A186" s="89" t="s">
        <v>10</v>
      </c>
      <c r="B186" s="104">
        <f>+'[1]EXP TOTAL VINO PAIS'!B159/1000</f>
        <v>23.471</v>
      </c>
      <c r="C186" s="6">
        <f>+'[1]EXP TOTAL VINO PAIS'!B183/1000</f>
        <v>23.347999999999999</v>
      </c>
      <c r="D186" s="6">
        <f>+'[1]EXP TOTAL VINO PAIS'!B195/1000</f>
        <v>18.477</v>
      </c>
      <c r="E186" s="6">
        <f>+'[1]EXP TOTAL VINO PAIS'!B207/1000</f>
        <v>15.62</v>
      </c>
      <c r="F186" s="6">
        <f>+'[1]EXP TOTAL VINO PAIS'!B219/1000</f>
        <v>14.127000000000001</v>
      </c>
      <c r="G186" s="6">
        <f>+'[1]EXP TOTAL VINO PAIS'!B231/1000</f>
        <v>14.308999999999999</v>
      </c>
      <c r="H186" s="6">
        <f>+'[1]EXP TOTAL VINO PAIS'!B243/1000</f>
        <v>13.071</v>
      </c>
      <c r="I186" s="6">
        <f>+'[1]EXP TOTAL VINO PAIS'!B255/1000</f>
        <v>15.329000000000001</v>
      </c>
      <c r="J186" s="105">
        <f>+'[1]EXP TOTAL VINO PAIS'!B267/1000</f>
        <v>14.255000000000001</v>
      </c>
      <c r="K186" s="6">
        <f>+'[1]EXP TOTAL VINO PAIS'!B279/1000</f>
        <v>8.7479999999999993</v>
      </c>
      <c r="L186" s="91">
        <f>+K186/J186-1</f>
        <v>-0.38632058926692392</v>
      </c>
      <c r="M186" s="2"/>
      <c r="N186" s="89" t="s">
        <v>10</v>
      </c>
      <c r="O186" s="104">
        <f>+SUM('[1]EXP TOTAL VINO PAIS'!B160:B171)/1000</f>
        <v>299.36900000000003</v>
      </c>
      <c r="P186" s="6">
        <f>+SUM(C186)+SUM(B187:B197)</f>
        <v>299.95600000000002</v>
      </c>
      <c r="Q186" s="6">
        <f t="shared" ref="Q186" si="494">+SUM(D186)+SUM(C187:C197)</f>
        <v>264.96899999999999</v>
      </c>
      <c r="R186" s="6">
        <f t="shared" ref="R186:X186" si="495">+SUM(E186)+SUM(D187:D197)</f>
        <v>257.49799999999999</v>
      </c>
      <c r="S186" s="6">
        <f t="shared" si="495"/>
        <v>242.83399999999997</v>
      </c>
      <c r="T186" s="6">
        <f t="shared" si="495"/>
        <v>225.37899999999999</v>
      </c>
      <c r="U186" s="6">
        <f t="shared" si="495"/>
        <v>239.07100000000003</v>
      </c>
      <c r="V186" s="6">
        <f t="shared" si="495"/>
        <v>238.06099999999998</v>
      </c>
      <c r="W186" s="105">
        <f t="shared" si="495"/>
        <v>179.255</v>
      </c>
      <c r="X186" s="105">
        <f t="shared" si="495"/>
        <v>191.84199999999998</v>
      </c>
      <c r="Y186" s="117">
        <f>+X186/W186-1</f>
        <v>7.0218403949680486E-2</v>
      </c>
      <c r="Z186" s="113">
        <f>+POWER(X186/S186,0.2)-1</f>
        <v>-4.6047303505248993E-2</v>
      </c>
    </row>
    <row r="187" spans="1:26" x14ac:dyDescent="0.25">
      <c r="A187" s="89" t="s">
        <v>11</v>
      </c>
      <c r="B187" s="104">
        <f>+'[1]EXP TOTAL VINO PAIS'!B160/1000</f>
        <v>21.535</v>
      </c>
      <c r="C187" s="6">
        <f>+'[1]EXP TOTAL VINO PAIS'!B184/1000</f>
        <v>19.323</v>
      </c>
      <c r="D187" s="6">
        <f>+'[1]EXP TOTAL VINO PAIS'!B196/1000</f>
        <v>20.402999999999999</v>
      </c>
      <c r="E187" s="6">
        <f>+'[1]EXP TOTAL VINO PAIS'!B208/1000</f>
        <v>19.981000000000002</v>
      </c>
      <c r="F187" s="6">
        <f>+'[1]EXP TOTAL VINO PAIS'!B220/1000</f>
        <v>18.684999999999999</v>
      </c>
      <c r="G187" s="6">
        <f>+'[1]EXP TOTAL VINO PAIS'!B232/1000</f>
        <v>17.524999999999999</v>
      </c>
      <c r="H187" s="6">
        <f>+'[1]EXP TOTAL VINO PAIS'!B244/1000</f>
        <v>20.721</v>
      </c>
      <c r="I187" s="6">
        <f>+'[1]EXP TOTAL VINO PAIS'!B256/1000</f>
        <v>13.829000000000001</v>
      </c>
      <c r="J187" s="105">
        <f>+'[1]EXP TOTAL VINO PAIS'!B268/1000</f>
        <v>13.34</v>
      </c>
      <c r="K187" s="6">
        <f>+'[1]EXP TOTAL VINO PAIS'!B280/1000</f>
        <v>14.429</v>
      </c>
      <c r="L187" s="91">
        <f>+K187/J187-1</f>
        <v>8.1634182908545849E-2</v>
      </c>
      <c r="M187" s="2"/>
      <c r="N187" s="89" t="s">
        <v>11</v>
      </c>
      <c r="O187" s="104">
        <f>+SUM('[1]EXP TOTAL VINO PAIS'!B161:B172)/1000</f>
        <v>301.35199999999998</v>
      </c>
      <c r="P187" s="6">
        <f>+SUM(C186:C187)+SUM(B188:B197)</f>
        <v>297.74400000000003</v>
      </c>
      <c r="Q187" s="6">
        <f t="shared" ref="Q187" si="496">+SUM(D186:D187)+SUM(C188:C197)</f>
        <v>266.04899999999998</v>
      </c>
      <c r="R187" s="6">
        <f>+SUM(E186:E187)+SUM(D188:D197)</f>
        <v>257.07600000000002</v>
      </c>
      <c r="S187" s="6">
        <f>+SUM(F186:F187)+SUM(E188:E197)</f>
        <v>241.53799999999995</v>
      </c>
      <c r="T187" s="6">
        <f>+SUM(G186:G187)+SUM(F188:F197)</f>
        <v>224.21899999999999</v>
      </c>
      <c r="U187" s="6">
        <f>+SUM(H186:H187)+SUM(G188:G197)</f>
        <v>242.26700000000002</v>
      </c>
      <c r="V187" s="6">
        <f>+SUM(I186:I187)+SUM(H188:H197)</f>
        <v>231.16899999999998</v>
      </c>
      <c r="W187" s="105">
        <f t="shared" ref="W187" si="497">+SUM(J186:J187)+SUM(I188:I197)</f>
        <v>178.76599999999999</v>
      </c>
      <c r="X187" s="105">
        <f t="shared" ref="X187" si="498">+SUM(K186:K187)+SUM(J188:J197)</f>
        <v>192.93100000000001</v>
      </c>
      <c r="Y187" s="117">
        <f>+X187/W187-1</f>
        <v>7.9237662642784645E-2</v>
      </c>
      <c r="Z187" s="113">
        <f>+POWER(X187/S187,0.2)-1</f>
        <v>-4.3944047301834877E-2</v>
      </c>
    </row>
    <row r="188" spans="1:26" x14ac:dyDescent="0.25">
      <c r="A188" s="89" t="s">
        <v>0</v>
      </c>
      <c r="B188" s="104">
        <f>+'[1]EXP TOTAL VINO PAIS'!B161/1000</f>
        <v>35.762999999999998</v>
      </c>
      <c r="C188" s="6">
        <f>+'[1]EXP TOTAL VINO PAIS'!B185/1000</f>
        <v>23.234000000000002</v>
      </c>
      <c r="D188" s="6">
        <f>+'[1]EXP TOTAL VINO PAIS'!B197/1000</f>
        <v>22.608000000000001</v>
      </c>
      <c r="E188" s="6">
        <f>+'[1]EXP TOTAL VINO PAIS'!B209/1000</f>
        <v>21.623000000000001</v>
      </c>
      <c r="F188" s="6">
        <f>+'[1]EXP TOTAL VINO PAIS'!B221/1000</f>
        <v>20.495000000000001</v>
      </c>
      <c r="G188" s="6">
        <f>+'[1]EXP TOTAL VINO PAIS'!B233/1000</f>
        <v>19.044</v>
      </c>
      <c r="H188" s="6">
        <f>+'[1]EXP TOTAL VINO PAIS'!B245/1000</f>
        <v>19.663</v>
      </c>
      <c r="I188" s="6">
        <f>+'[1]EXP TOTAL VINO PAIS'!B257/1000</f>
        <v>16.861000000000001</v>
      </c>
      <c r="J188" s="105">
        <f>+'[1]EXP TOTAL VINO PAIS'!B269/1000</f>
        <v>19.59</v>
      </c>
      <c r="K188" s="6">
        <f>+'[1]EXP TOTAL VINO PAIS'!B281/1000</f>
        <v>21.581</v>
      </c>
      <c r="L188" s="91">
        <f>+K188/J188-1</f>
        <v>0.10163348647269022</v>
      </c>
      <c r="M188" s="2"/>
      <c r="N188" s="89" t="s">
        <v>0</v>
      </c>
      <c r="O188" s="104">
        <f>+SUM('[1]EXP TOTAL VINO PAIS'!B162:B173)/1000</f>
        <v>290.03300000000002</v>
      </c>
      <c r="P188" s="6">
        <f>+SUM(C186:C188)+SUM(B189:B197)</f>
        <v>285.21500000000003</v>
      </c>
      <c r="Q188" s="6">
        <f t="shared" ref="Q188" si="499">+SUM(D186:D188)+SUM(C189:C197)</f>
        <v>265.423</v>
      </c>
      <c r="R188" s="6">
        <f>+SUM(E186:E188)+SUM(D189:D197)</f>
        <v>256.09100000000001</v>
      </c>
      <c r="S188" s="6">
        <f>+SUM(F186:F188)+SUM(E189:E197)</f>
        <v>240.40999999999997</v>
      </c>
      <c r="T188" s="6">
        <f>+SUM(G186:G188)+SUM(F189:F197)</f>
        <v>222.76799999999997</v>
      </c>
      <c r="U188" s="6">
        <f>+SUM(H186:H188)+SUM(G189:G197)</f>
        <v>242.88600000000002</v>
      </c>
      <c r="V188" s="6">
        <f t="shared" ref="V188" si="500">+SUM(I186:I188)+SUM(H189:H197)</f>
        <v>228.36700000000002</v>
      </c>
      <c r="W188" s="105">
        <f t="shared" ref="W188" si="501">+SUM(J186:J188)+SUM(I189:I197)</f>
        <v>181.495</v>
      </c>
      <c r="X188" s="105">
        <f t="shared" ref="X188" si="502">+SUM(K186:K188)+SUM(J189:J197)</f>
        <v>194.92199999999997</v>
      </c>
      <c r="Y188" s="117">
        <f>+X188/W188-1</f>
        <v>7.397999944902045E-2</v>
      </c>
      <c r="Z188" s="113">
        <f>+POWER(X188/S188,0.2)-1</f>
        <v>-4.1081569089570169E-2</v>
      </c>
    </row>
    <row r="189" spans="1:26" x14ac:dyDescent="0.25">
      <c r="A189" s="89" t="s">
        <v>1</v>
      </c>
      <c r="B189" s="104">
        <f>+'[1]EXP TOTAL VINO PAIS'!B162/1000</f>
        <v>29.972999999999999</v>
      </c>
      <c r="C189" s="6">
        <f>+'[1]EXP TOTAL VINO PAIS'!B186/1000</f>
        <v>20.952000000000002</v>
      </c>
      <c r="D189" s="6">
        <f>+'[1]EXP TOTAL VINO PAIS'!B198/1000</f>
        <v>19.617000000000001</v>
      </c>
      <c r="E189" s="6">
        <f>+'[1]EXP TOTAL VINO PAIS'!B210/1000</f>
        <v>21.896000000000001</v>
      </c>
      <c r="F189" s="6">
        <f>+'[1]EXP TOTAL VINO PAIS'!B222/1000</f>
        <v>21.773</v>
      </c>
      <c r="G189" s="6">
        <f>+'[1]EXP TOTAL VINO PAIS'!B234/1000</f>
        <v>17.116</v>
      </c>
      <c r="H189" s="6">
        <f>+'[1]EXP TOTAL VINO PAIS'!B246/1000</f>
        <v>21.439</v>
      </c>
      <c r="I189" s="6">
        <f>+'[1]EXP TOTAL VINO PAIS'!B258/1000</f>
        <v>16.140999999999998</v>
      </c>
      <c r="J189" s="105">
        <f>+'[1]EXP TOTAL VINO PAIS'!B270/1000</f>
        <v>16.148</v>
      </c>
      <c r="K189" s="6">
        <f>+'[1]EXP TOTAL VINO PAIS'!B282/1000</f>
        <v>11.725</v>
      </c>
      <c r="L189" s="91">
        <f>+K189/J189-1</f>
        <v>-0.27390388902650487</v>
      </c>
      <c r="M189" s="2"/>
      <c r="N189" s="89" t="s">
        <v>1</v>
      </c>
      <c r="O189" s="104">
        <f>+SUM('[1]EXP TOTAL VINO PAIS'!B163:B174)/1000</f>
        <v>284.72000000000003</v>
      </c>
      <c r="P189" s="6">
        <f>+SUM(C186:C189)+SUM(B190:B197)</f>
        <v>276.19400000000002</v>
      </c>
      <c r="Q189" s="6">
        <f t="shared" ref="Q189" si="503">+SUM(D186:D189)+SUM(C190:C197)</f>
        <v>264.08800000000002</v>
      </c>
      <c r="R189" s="6">
        <f>+SUM(E186:E189)+SUM(D190:D197)</f>
        <v>258.37</v>
      </c>
      <c r="S189" s="6">
        <f>+SUM(F186:F189)+SUM(E190:E197)</f>
        <v>240.28699999999998</v>
      </c>
      <c r="T189" s="6">
        <f>+SUM(G186:G189)+SUM(F190:F197)</f>
        <v>218.11100000000002</v>
      </c>
      <c r="U189" s="6">
        <f>+SUM(H186:H189)+SUM(G190:G197)</f>
        <v>247.20900000000003</v>
      </c>
      <c r="V189" s="6">
        <f t="shared" ref="V189" si="504">+SUM(I186:I189)+SUM(H190:H197)</f>
        <v>223.06899999999999</v>
      </c>
      <c r="W189" s="67">
        <f t="shared" ref="W189" si="505">+SUM(J186:J189)+SUM(I190:I197)</f>
        <v>181.50200000000001</v>
      </c>
      <c r="X189" s="37">
        <f t="shared" ref="X189" si="506">+SUM(K186:K189)+SUM(J190:J197)</f>
        <v>190.49900000000002</v>
      </c>
      <c r="Y189" s="78">
        <f>+X189/W189-1</f>
        <v>4.9569701711275949E-2</v>
      </c>
      <c r="Z189" s="7">
        <f>+POWER(X189/S189,0.2)-1</f>
        <v>-4.5375700343012304E-2</v>
      </c>
    </row>
    <row r="190" spans="1:26" x14ac:dyDescent="0.25">
      <c r="A190" s="89" t="s">
        <v>2</v>
      </c>
      <c r="B190" s="104">
        <f>+'[1]EXP TOTAL VINO PAIS'!B163/1000</f>
        <v>24.372</v>
      </c>
      <c r="C190" s="6">
        <f>+'[1]EXP TOTAL VINO PAIS'!B187/1000</f>
        <v>21.268999999999998</v>
      </c>
      <c r="D190" s="6">
        <f>+'[1]EXP TOTAL VINO PAIS'!B199/1000</f>
        <v>22.890999999999998</v>
      </c>
      <c r="E190" s="6">
        <f>+'[1]EXP TOTAL VINO PAIS'!B211/1000</f>
        <v>24.584</v>
      </c>
      <c r="F190" s="6">
        <f>+'[1]EXP TOTAL VINO PAIS'!B223/1000</f>
        <v>22.116</v>
      </c>
      <c r="G190" s="6">
        <f>+'[1]EXP TOTAL VINO PAIS'!B235/1000</f>
        <v>24.286000000000001</v>
      </c>
      <c r="H190" s="6">
        <f>+'[1]EXP TOTAL VINO PAIS'!B247/1000</f>
        <v>30.577000000000002</v>
      </c>
      <c r="I190" s="6">
        <f>+'[1]EXP TOTAL VINO PAIS'!B259/1000</f>
        <v>15.715</v>
      </c>
      <c r="J190" s="105">
        <f>+'[1]EXP TOTAL VINO PAIS'!B271/1000</f>
        <v>17.38</v>
      </c>
      <c r="K190" s="6"/>
      <c r="L190" s="91"/>
      <c r="M190" s="2"/>
      <c r="N190" s="89" t="s">
        <v>2</v>
      </c>
      <c r="O190" s="104">
        <f>+SUM('[1]EXP TOTAL VINO PAIS'!B164:B175)/1000</f>
        <v>286.11900000000003</v>
      </c>
      <c r="P190" s="6">
        <f>+SUM(C186:C190)+SUM(B191:B197)</f>
        <v>273.09100000000001</v>
      </c>
      <c r="Q190" s="6">
        <f t="shared" ref="Q190" si="507">+SUM(D186:D190)+SUM(C191:C197)</f>
        <v>265.71000000000004</v>
      </c>
      <c r="R190" s="6">
        <f>+SUM(E186:E190)+SUM(D191:D197)</f>
        <v>260.06300000000005</v>
      </c>
      <c r="S190" s="6">
        <f>+SUM(F186:F190)+SUM(E191:E197)</f>
        <v>237.81899999999999</v>
      </c>
      <c r="T190" s="6">
        <f>+SUM(G186:G190)+SUM(F191:F197)</f>
        <v>220.28099999999998</v>
      </c>
      <c r="U190" s="6">
        <f>+SUM(H186:H190)+SUM(G191:G197)</f>
        <v>253.5</v>
      </c>
      <c r="V190" s="6">
        <f t="shared" ref="V190" si="508">+SUM(I186:I190)+SUM(H191:H197)</f>
        <v>208.20699999999999</v>
      </c>
      <c r="W190" s="105">
        <f t="shared" ref="W190" si="509">+SUM(J186:J190)+SUM(I191:I197)</f>
        <v>183.16699999999997</v>
      </c>
      <c r="X190" s="105"/>
      <c r="Y190" s="117"/>
      <c r="Z190" s="113"/>
    </row>
    <row r="191" spans="1:26" x14ac:dyDescent="0.25">
      <c r="A191" s="89" t="s">
        <v>3</v>
      </c>
      <c r="B191" s="104">
        <f>+'[1]EXP TOTAL VINO PAIS'!B164/1000</f>
        <v>26.234999999999999</v>
      </c>
      <c r="C191" s="6">
        <f>+'[1]EXP TOTAL VINO PAIS'!B188/1000</f>
        <v>23.512</v>
      </c>
      <c r="D191" s="6">
        <f>+'[1]EXP TOTAL VINO PAIS'!B200/1000</f>
        <v>20.202000000000002</v>
      </c>
      <c r="E191" s="6">
        <f>+'[1]EXP TOTAL VINO PAIS'!B212/1000</f>
        <v>17.295999999999999</v>
      </c>
      <c r="F191" s="6">
        <f>+'[1]EXP TOTAL VINO PAIS'!B224/1000</f>
        <v>9.7720000000000002</v>
      </c>
      <c r="G191" s="6">
        <f>+'[1]EXP TOTAL VINO PAIS'!B236/1000</f>
        <v>23.013000000000002</v>
      </c>
      <c r="H191" s="6">
        <f>+'[1]EXP TOTAL VINO PAIS'!B248/1000</f>
        <v>19.518000000000001</v>
      </c>
      <c r="I191" s="6">
        <f>+'[1]EXP TOTAL VINO PAIS'!B260/1000</f>
        <v>10.035</v>
      </c>
      <c r="J191" s="105">
        <f>+'[1]EXP TOTAL VINO PAIS'!B272/1000</f>
        <v>5.7519999999999998</v>
      </c>
      <c r="K191" s="6"/>
      <c r="L191" s="91"/>
      <c r="M191" s="2"/>
      <c r="N191" s="89" t="s">
        <v>3</v>
      </c>
      <c r="O191" s="104">
        <f>+SUM('[1]EXP TOTAL VINO PAIS'!B165:B176)/1000</f>
        <v>277.88400000000001</v>
      </c>
      <c r="P191" s="6">
        <f>+SUM(C186:C191)+SUM(B192:B197)</f>
        <v>270.36800000000005</v>
      </c>
      <c r="Q191" s="6">
        <f t="shared" ref="Q191" si="510">+SUM(D186:D191)+SUM(C192:C197)</f>
        <v>262.39999999999998</v>
      </c>
      <c r="R191" s="6">
        <f>+SUM(E186:E191)+SUM(D192:D197)</f>
        <v>257.15699999999998</v>
      </c>
      <c r="S191" s="6">
        <f>+SUM(F186:F191)+SUM(E192:E197)</f>
        <v>230.29500000000002</v>
      </c>
      <c r="T191" s="6">
        <f>+SUM(G186:G191)+SUM(F192:F197)</f>
        <v>233.52199999999999</v>
      </c>
      <c r="U191" s="6">
        <f>+SUM(H186:H191)+SUM(G192:G197)</f>
        <v>250.005</v>
      </c>
      <c r="V191" s="6">
        <f t="shared" ref="V191" si="511">+SUM(I186:I191)+SUM(H192:H197)</f>
        <v>198.72399999999999</v>
      </c>
      <c r="W191" s="105">
        <f t="shared" ref="W191" si="512">+SUM(J186:J191)+SUM(I192:I197)</f>
        <v>178.88399999999999</v>
      </c>
      <c r="X191" s="105"/>
      <c r="Y191" s="117"/>
      <c r="Z191" s="113"/>
    </row>
    <row r="192" spans="1:26" x14ac:dyDescent="0.25">
      <c r="A192" s="89" t="s">
        <v>4</v>
      </c>
      <c r="B192" s="104">
        <f>+'[1]EXP TOTAL VINO PAIS'!B165/1000</f>
        <v>20.387</v>
      </c>
      <c r="C192" s="6">
        <f>+'[1]EXP TOTAL VINO PAIS'!B189/1000</f>
        <v>23.283000000000001</v>
      </c>
      <c r="D192" s="6">
        <f>+'[1]EXP TOTAL VINO PAIS'!B201/1000</f>
        <v>23.623000000000001</v>
      </c>
      <c r="E192" s="6">
        <f>+'[1]EXP TOTAL VINO PAIS'!B213/1000</f>
        <v>23.146999999999998</v>
      </c>
      <c r="F192" s="6">
        <f>+'[1]EXP TOTAL VINO PAIS'!B225/1000</f>
        <v>21.385999999999999</v>
      </c>
      <c r="G192" s="6">
        <f>+'[1]EXP TOTAL VINO PAIS'!B237/1000</f>
        <v>25.43</v>
      </c>
      <c r="H192" s="6">
        <f>+'[1]EXP TOTAL VINO PAIS'!B249/1000</f>
        <v>13.561999999999999</v>
      </c>
      <c r="I192" s="6">
        <f>+'[1]EXP TOTAL VINO PAIS'!B261/1000</f>
        <v>13.367000000000001</v>
      </c>
      <c r="J192" s="105">
        <f>+'[1]EXP TOTAL VINO PAIS'!B273/1000</f>
        <v>23.690999999999999</v>
      </c>
      <c r="K192" s="6"/>
      <c r="L192" s="91"/>
      <c r="M192" s="2"/>
      <c r="N192" s="89" t="s">
        <v>4</v>
      </c>
      <c r="O192" s="104">
        <f>+SUM('[1]EXP TOTAL VINO PAIS'!B166:B177)/1000</f>
        <v>277.387</v>
      </c>
      <c r="P192" s="6">
        <f>+SUM(C186:C192)+SUM(B193:B197)</f>
        <v>273.26400000000001</v>
      </c>
      <c r="Q192" s="6">
        <f t="shared" ref="Q192" si="513">+SUM(D186:D192)+SUM(C193:C197)</f>
        <v>262.74</v>
      </c>
      <c r="R192" s="6">
        <f>+SUM(E186:E192)+SUM(D193:D197)</f>
        <v>256.68099999999998</v>
      </c>
      <c r="S192" s="6">
        <f>+SUM(F186:F192)+SUM(E193:E197)</f>
        <v>228.53400000000002</v>
      </c>
      <c r="T192" s="6">
        <f>+SUM(G186:G192)+SUM(F193:F197)</f>
        <v>237.56600000000003</v>
      </c>
      <c r="U192" s="6">
        <f>+SUM(H186:H192)+SUM(G193:G197)</f>
        <v>238.13700000000003</v>
      </c>
      <c r="V192" s="6">
        <f t="shared" ref="V192" si="514">+SUM(I186:I192)+SUM(H193:H197)</f>
        <v>198.529</v>
      </c>
      <c r="W192" s="105">
        <f t="shared" ref="W192" si="515">+SUM(J186:J192)+SUM(I193:I197)</f>
        <v>189.20799999999997</v>
      </c>
      <c r="X192" s="105"/>
      <c r="Y192" s="117"/>
      <c r="Z192" s="113"/>
    </row>
    <row r="193" spans="1:26" x14ac:dyDescent="0.25">
      <c r="A193" s="89" t="s">
        <v>5</v>
      </c>
      <c r="B193" s="104">
        <f>+'[1]EXP TOTAL VINO PAIS'!B166/1000</f>
        <v>17.13</v>
      </c>
      <c r="C193" s="6">
        <f>+'[1]EXP TOTAL VINO PAIS'!B190/1000</f>
        <v>22.919</v>
      </c>
      <c r="D193" s="6">
        <f>+'[1]EXP TOTAL VINO PAIS'!B202/1000</f>
        <v>21.59</v>
      </c>
      <c r="E193" s="6">
        <f>+'[1]EXP TOTAL VINO PAIS'!B214/1000</f>
        <v>19.62</v>
      </c>
      <c r="F193" s="6">
        <f>+'[1]EXP TOTAL VINO PAIS'!B226/1000</f>
        <v>26.614000000000001</v>
      </c>
      <c r="G193" s="6">
        <f>+'[1]EXP TOTAL VINO PAIS'!B238/1000</f>
        <v>14.781000000000001</v>
      </c>
      <c r="H193" s="6">
        <f>+'[1]EXP TOTAL VINO PAIS'!B250/1000</f>
        <v>25.526</v>
      </c>
      <c r="I193" s="6">
        <f>+'[1]EXP TOTAL VINO PAIS'!B262/1000</f>
        <v>13.109</v>
      </c>
      <c r="J193" s="105">
        <f>+'[1]EXP TOTAL VINO PAIS'!B274/1000</f>
        <v>18.937999999999999</v>
      </c>
      <c r="K193" s="6"/>
      <c r="L193" s="91"/>
      <c r="M193" s="2"/>
      <c r="N193" s="89" t="s">
        <v>5</v>
      </c>
      <c r="O193" s="104">
        <f>+SUM('[1]EXP TOTAL VINO PAIS'!B167:B178)/1000</f>
        <v>288.3</v>
      </c>
      <c r="P193" s="6">
        <f>+SUM(C186:C193)+SUM(B194:B197)</f>
        <v>279.053</v>
      </c>
      <c r="Q193" s="6">
        <f t="shared" ref="Q193" si="516">+SUM(D186:D193)+SUM(C194:C197)</f>
        <v>261.411</v>
      </c>
      <c r="R193" s="6">
        <f>+SUM(E186:E193)+SUM(D194:D197)</f>
        <v>254.71099999999998</v>
      </c>
      <c r="S193" s="6">
        <f>+SUM(F186:F193)+SUM(E194:E197)</f>
        <v>235.52800000000002</v>
      </c>
      <c r="T193" s="6">
        <f>+SUM(G186:G193)+SUM(F194:F197)</f>
        <v>225.733</v>
      </c>
      <c r="U193" s="6">
        <f>+SUM(H186:H193)+SUM(G194:G197)</f>
        <v>248.88200000000003</v>
      </c>
      <c r="V193" s="6">
        <f t="shared" ref="V193" si="517">+SUM(I186:I193)+SUM(H194:H197)</f>
        <v>186.11199999999999</v>
      </c>
      <c r="W193" s="105">
        <f t="shared" ref="W193" si="518">+SUM(J186:J193)+SUM(I194:I197)</f>
        <v>195.03699999999998</v>
      </c>
      <c r="X193" s="105"/>
      <c r="Y193" s="117"/>
      <c r="Z193" s="113"/>
    </row>
    <row r="194" spans="1:26" x14ac:dyDescent="0.25">
      <c r="A194" s="89" t="s">
        <v>6</v>
      </c>
      <c r="B194" s="104">
        <f>+'[1]EXP TOTAL VINO PAIS'!B167/1000</f>
        <v>27.145</v>
      </c>
      <c r="C194" s="6">
        <f>+'[1]EXP TOTAL VINO PAIS'!B191/1000</f>
        <v>21.062999999999999</v>
      </c>
      <c r="D194" s="6">
        <f>+'[1]EXP TOTAL VINO PAIS'!B203/1000</f>
        <v>21.977</v>
      </c>
      <c r="E194" s="6">
        <f>+'[1]EXP TOTAL VINO PAIS'!B215/1000</f>
        <v>19.68</v>
      </c>
      <c r="F194" s="6">
        <f>+'[1]EXP TOTAL VINO PAIS'!B227/1000</f>
        <v>16.329000000000001</v>
      </c>
      <c r="G194" s="6">
        <f>+'[1]EXP TOTAL VINO PAIS'!B239/1000</f>
        <v>24.541</v>
      </c>
      <c r="H194" s="6">
        <f>+'[1]EXP TOTAL VINO PAIS'!B251/1000</f>
        <v>20.962</v>
      </c>
      <c r="I194" s="6">
        <f>+'[1]EXP TOTAL VINO PAIS'!B263/1000</f>
        <v>18.858000000000001</v>
      </c>
      <c r="J194" s="105">
        <f>+'[1]EXP TOTAL VINO PAIS'!B275/1000</f>
        <v>16.233000000000001</v>
      </c>
      <c r="K194" s="6"/>
      <c r="L194" s="91"/>
      <c r="M194" s="2"/>
      <c r="N194" s="89" t="s">
        <v>6</v>
      </c>
      <c r="O194" s="104">
        <f>+SUM('[1]EXP TOTAL VINO PAIS'!B168:B179)/1000</f>
        <v>287.15199999999999</v>
      </c>
      <c r="P194" s="6">
        <f>+SUM(C186:C194)+SUM(B195:B197)</f>
        <v>272.971</v>
      </c>
      <c r="Q194" s="6">
        <f t="shared" ref="Q194" si="519">+SUM(D186:D194)+SUM(C195:C197)</f>
        <v>262.32499999999999</v>
      </c>
      <c r="R194" s="6">
        <f>+SUM(E186:E194)+SUM(D195:D197)</f>
        <v>252.41400000000002</v>
      </c>
      <c r="S194" s="6">
        <f>+SUM(F186:F194)+SUM(E195:E197)</f>
        <v>232.17700000000002</v>
      </c>
      <c r="T194" s="6">
        <f>+SUM(G186:G194)+SUM(F195:F197)</f>
        <v>233.94500000000002</v>
      </c>
      <c r="U194" s="6">
        <f>+SUM(H186:H194)+SUM(G195:G197)</f>
        <v>245.30300000000003</v>
      </c>
      <c r="V194" s="6">
        <f t="shared" ref="V194" si="520">+SUM(I186:I194)+SUM(H195:H197)</f>
        <v>184.00799999999998</v>
      </c>
      <c r="W194" s="105">
        <f t="shared" ref="W194" si="521">+SUM(J186:J194)+SUM(I195:I197)</f>
        <v>192.41200000000001</v>
      </c>
      <c r="X194" s="105"/>
      <c r="Y194" s="117"/>
      <c r="Z194" s="113"/>
    </row>
    <row r="195" spans="1:26" x14ac:dyDescent="0.25">
      <c r="A195" s="89" t="s">
        <v>7</v>
      </c>
      <c r="B195" s="104">
        <f>+'[1]EXP TOTAL VINO PAIS'!B168/1000</f>
        <v>25.802</v>
      </c>
      <c r="C195" s="6">
        <f>+'[1]EXP TOTAL VINO PAIS'!B192/1000</f>
        <v>25.137</v>
      </c>
      <c r="D195" s="6">
        <f>+'[1]EXP TOTAL VINO PAIS'!B204/1000</f>
        <v>20.969000000000001</v>
      </c>
      <c r="E195" s="6">
        <f>+'[1]EXP TOTAL VINO PAIS'!B216/1000</f>
        <v>16.318999999999999</v>
      </c>
      <c r="F195" s="6">
        <f>+'[1]EXP TOTAL VINO PAIS'!B228/1000</f>
        <v>17.045999999999999</v>
      </c>
      <c r="G195" s="6">
        <f>+'[1]EXP TOTAL VINO PAIS'!B240/1000</f>
        <v>22.442</v>
      </c>
      <c r="H195" s="6">
        <f>+'[1]EXP TOTAL VINO PAIS'!B252/1000</f>
        <v>21.49</v>
      </c>
      <c r="I195" s="6">
        <f>+'[1]EXP TOTAL VINO PAIS'!B264/1000</f>
        <v>17.509</v>
      </c>
      <c r="J195" s="105">
        <f>+'[1]EXP TOTAL VINO PAIS'!B276/1000</f>
        <v>16.661999999999999</v>
      </c>
      <c r="K195" s="6"/>
      <c r="L195" s="91"/>
      <c r="M195" s="2"/>
      <c r="N195" s="89" t="s">
        <v>7</v>
      </c>
      <c r="O195" s="104">
        <f>+SUM('[1]EXP TOTAL VINO PAIS'!B169:B180)/1000</f>
        <v>287.63200000000001</v>
      </c>
      <c r="P195" s="6">
        <f>+SUM(C186:C195)+SUM(B196:B197)</f>
        <v>272.30599999999998</v>
      </c>
      <c r="Q195" s="6">
        <f t="shared" ref="Q195" si="522">+SUM(D186:D195)+SUM(C196:C197)</f>
        <v>258.15699999999998</v>
      </c>
      <c r="R195" s="6">
        <f>+SUM(E186:E195)+SUM(D196:D197)</f>
        <v>247.76400000000001</v>
      </c>
      <c r="S195" s="6">
        <f>+SUM(F186:F195)+SUM(E196:E197)</f>
        <v>232.90400000000002</v>
      </c>
      <c r="T195" s="6">
        <f>+SUM(G186:G195)+SUM(F196:F197)</f>
        <v>239.34100000000001</v>
      </c>
      <c r="U195" s="6">
        <f>+SUM(H186:H195)+SUM(G196:G197)</f>
        <v>244.35100000000003</v>
      </c>
      <c r="V195" s="6">
        <f t="shared" ref="V195" si="523">+SUM(I186:I195)+SUM(H196:H197)</f>
        <v>180.02699999999999</v>
      </c>
      <c r="W195" s="105">
        <f t="shared" ref="W195" si="524">+SUM(J186:J195)+SUM(I196:I197)</f>
        <v>191.565</v>
      </c>
      <c r="X195" s="105"/>
      <c r="Y195" s="117"/>
      <c r="Z195" s="113"/>
    </row>
    <row r="196" spans="1:26" x14ac:dyDescent="0.25">
      <c r="A196" s="89" t="s">
        <v>8</v>
      </c>
      <c r="B196" s="104">
        <f>+'[1]EXP TOTAL VINO PAIS'!B169/1000</f>
        <v>23.579000000000001</v>
      </c>
      <c r="C196" s="6">
        <f>+'[1]EXP TOTAL VINO PAIS'!B193/1000</f>
        <v>21.114999999999998</v>
      </c>
      <c r="D196" s="6">
        <f>+'[1]EXP TOTAL VINO PAIS'!B205/1000</f>
        <v>26.138999999999999</v>
      </c>
      <c r="E196" s="6">
        <f>+'[1]EXP TOTAL VINO PAIS'!B217/1000</f>
        <v>19.835999999999999</v>
      </c>
      <c r="F196" s="6">
        <f>+'[1]EXP TOTAL VINO PAIS'!B229/1000</f>
        <v>19.238</v>
      </c>
      <c r="G196" s="6">
        <f>+'[1]EXP TOTAL VINO PAIS'!B241/1000</f>
        <v>19.135999999999999</v>
      </c>
      <c r="H196" s="6">
        <f>+'[1]EXP TOTAL VINO PAIS'!B253/1000</f>
        <v>14.259</v>
      </c>
      <c r="I196" s="6">
        <f>+'[1]EXP TOTAL VINO PAIS'!B265/1000</f>
        <v>16.094999999999999</v>
      </c>
      <c r="J196" s="105">
        <f>+'[1]EXP TOTAL VINO PAIS'!B277/1000</f>
        <v>16.658000000000001</v>
      </c>
      <c r="K196" s="6"/>
      <c r="L196" s="91"/>
      <c r="M196" s="2"/>
      <c r="N196" s="89" t="s">
        <v>8</v>
      </c>
      <c r="O196" s="104">
        <f>+SUM('[1]EXP TOTAL VINO PAIS'!B170:B181)/1000</f>
        <v>289.76</v>
      </c>
      <c r="P196" s="6">
        <f>+SUM(C186:C196)+SUM(B197)</f>
        <v>269.84199999999998</v>
      </c>
      <c r="Q196" s="6">
        <f t="shared" ref="Q196" si="525">+SUM(D186:D196)+SUM(C197)</f>
        <v>263.18099999999998</v>
      </c>
      <c r="R196" s="6">
        <f>+SUM(E186:E196)+SUM(D197)</f>
        <v>241.46099999999998</v>
      </c>
      <c r="S196" s="6">
        <f>+SUM(F186:F196)+SUM(E197)</f>
        <v>232.30600000000001</v>
      </c>
      <c r="T196" s="6">
        <f>+SUM(G186:G196)+SUM(F197)</f>
        <v>239.23900000000003</v>
      </c>
      <c r="U196" s="6">
        <f>+SUM(H186:H196)+SUM(G197)</f>
        <v>239.47400000000002</v>
      </c>
      <c r="V196" s="6">
        <f t="shared" ref="V196" si="526">+SUM(I186:I196)+SUM(H197)</f>
        <v>181.863</v>
      </c>
      <c r="W196" s="105">
        <f t="shared" ref="W196" si="527">+SUM(J186:J196)+SUM(I197)</f>
        <v>192.12799999999999</v>
      </c>
      <c r="X196" s="105"/>
      <c r="Y196" s="117"/>
      <c r="Z196" s="113"/>
    </row>
    <row r="197" spans="1:26" x14ac:dyDescent="0.25">
      <c r="A197" s="89" t="s">
        <v>9</v>
      </c>
      <c r="B197" s="104">
        <f>+'[1]EXP TOTAL VINO PAIS'!B170/1000</f>
        <v>24.687000000000001</v>
      </c>
      <c r="C197" s="6">
        <f>+'[1]EXP TOTAL VINO PAIS'!B194/1000</f>
        <v>24.684999999999999</v>
      </c>
      <c r="D197" s="6">
        <f>+'[1]EXP TOTAL VINO PAIS'!B206/1000</f>
        <v>21.859000000000002</v>
      </c>
      <c r="E197" s="6">
        <f>+'[1]EXP TOTAL VINO PAIS'!B218/1000</f>
        <v>24.725000000000001</v>
      </c>
      <c r="F197" s="6">
        <f>+'[1]EXP TOTAL VINO PAIS'!B230/1000</f>
        <v>17.616</v>
      </c>
      <c r="G197" s="6">
        <f>+'[1]EXP TOTAL VINO PAIS'!B242/1000</f>
        <v>18.686</v>
      </c>
      <c r="H197" s="6">
        <f>+'[1]EXP TOTAL VINO PAIS'!B254/1000</f>
        <v>15.015000000000001</v>
      </c>
      <c r="I197" s="6">
        <f>+'[1]EXP TOTAL VINO PAIS'!B266/1000</f>
        <v>13.481</v>
      </c>
      <c r="J197" s="105">
        <f>+'[1]EXP TOTAL VINO PAIS'!B278/1000</f>
        <v>18.702000000000002</v>
      </c>
      <c r="K197" s="6"/>
      <c r="L197" s="91"/>
      <c r="M197" s="2"/>
      <c r="N197" s="89" t="s">
        <v>9</v>
      </c>
      <c r="O197" s="104">
        <f>+SUM('[1]EXP TOTAL VINO PAIS'!B171:B182)/1000</f>
        <v>292.31200000000001</v>
      </c>
      <c r="P197" s="6">
        <f>+SUM(C186:C197)</f>
        <v>269.83999999999997</v>
      </c>
      <c r="Q197" s="6">
        <f t="shared" ref="Q197" si="528">+SUM(D186:D197)</f>
        <v>260.35500000000002</v>
      </c>
      <c r="R197" s="6">
        <f>+SUM(E186:E197)</f>
        <v>244.32699999999997</v>
      </c>
      <c r="S197" s="6">
        <f>+SUM(F186:F197)</f>
        <v>225.197</v>
      </c>
      <c r="T197" s="6">
        <f>+SUM(G186:G197)</f>
        <v>240.30900000000003</v>
      </c>
      <c r="U197" s="6">
        <f>+SUM(H186:H197)</f>
        <v>235.803</v>
      </c>
      <c r="V197" s="6">
        <f t="shared" ref="V197" si="529">+SUM(I186:I197)</f>
        <v>180.32899999999998</v>
      </c>
      <c r="W197" s="105">
        <f t="shared" ref="W197" si="530">+SUM(J186:J197)</f>
        <v>197.34899999999999</v>
      </c>
      <c r="X197" s="105"/>
      <c r="Y197" s="117"/>
      <c r="Z197" s="113"/>
    </row>
    <row r="198" spans="1:26" ht="25.5" x14ac:dyDescent="0.25">
      <c r="A198" s="92" t="s">
        <v>13</v>
      </c>
      <c r="B198" s="106">
        <f>SUM(B186:B197)</f>
        <v>300.07900000000001</v>
      </c>
      <c r="C198" s="83">
        <f t="shared" ref="C198:F198" si="531">SUM(C186:C197)</f>
        <v>269.83999999999997</v>
      </c>
      <c r="D198" s="83">
        <f t="shared" si="531"/>
        <v>260.35500000000002</v>
      </c>
      <c r="E198" s="83">
        <f t="shared" si="531"/>
        <v>244.32699999999997</v>
      </c>
      <c r="F198" s="83">
        <f t="shared" si="531"/>
        <v>225.197</v>
      </c>
      <c r="G198" s="83">
        <f t="shared" ref="G198" si="532">SUM(G186:G197)</f>
        <v>240.30900000000003</v>
      </c>
      <c r="H198" s="83">
        <f t="shared" ref="H198" si="533">SUM(H186:H197)</f>
        <v>235.803</v>
      </c>
      <c r="I198" s="83">
        <f t="shared" ref="I198:J198" si="534">SUM(I186:I197)</f>
        <v>180.32899999999998</v>
      </c>
      <c r="J198" s="107">
        <f t="shared" si="534"/>
        <v>197.34899999999999</v>
      </c>
      <c r="K198" s="83"/>
      <c r="L198" s="94"/>
      <c r="M198" s="3"/>
      <c r="N198" s="92" t="s">
        <v>14</v>
      </c>
      <c r="O198" s="106">
        <f t="shared" ref="O198" si="535">+AVERAGE(O186:O197)</f>
        <v>288.50166666666672</v>
      </c>
      <c r="P198" s="83">
        <f>+AVERAGE(P186:P197)</f>
        <v>278.32033333333339</v>
      </c>
      <c r="Q198" s="83">
        <f t="shared" ref="Q198:T198" si="536">+AVERAGE(Q186:Q197)</f>
        <v>263.06733333333335</v>
      </c>
      <c r="R198" s="83">
        <f t="shared" si="536"/>
        <v>253.63441666666665</v>
      </c>
      <c r="S198" s="83">
        <f t="shared" si="536"/>
        <v>234.98575000000002</v>
      </c>
      <c r="T198" s="83">
        <f t="shared" si="536"/>
        <v>230.03441666666666</v>
      </c>
      <c r="U198" s="83">
        <f t="shared" ref="U198:X198" si="537">+AVERAGE(U186:U197)</f>
        <v>243.90733333333336</v>
      </c>
      <c r="V198" s="83">
        <f t="shared" si="537"/>
        <v>203.20541666666668</v>
      </c>
      <c r="W198" s="107">
        <f t="shared" si="537"/>
        <v>186.73066666666668</v>
      </c>
      <c r="X198" s="107">
        <f t="shared" si="537"/>
        <v>192.54849999999999</v>
      </c>
      <c r="Y198" s="119">
        <f>+X198/W198-1</f>
        <v>3.1156282131840296E-2</v>
      </c>
      <c r="Z198" s="173">
        <f>+POWER(X198/S198,0.2)-1</f>
        <v>-3.9052364213322144E-2</v>
      </c>
    </row>
    <row r="199" spans="1:26" ht="25.5" x14ac:dyDescent="0.25">
      <c r="A199" s="95" t="s">
        <v>15</v>
      </c>
      <c r="B199" s="108">
        <f t="shared" ref="B199:G199" si="538">+B198/B$360</f>
        <v>0.36737199844275281</v>
      </c>
      <c r="C199" s="84">
        <f t="shared" si="538"/>
        <v>0.33481982216729572</v>
      </c>
      <c r="D199" s="84">
        <f t="shared" si="538"/>
        <v>0.31586513964040475</v>
      </c>
      <c r="E199" s="84">
        <f t="shared" si="538"/>
        <v>0.30690722452373709</v>
      </c>
      <c r="F199" s="84">
        <f t="shared" si="538"/>
        <v>0.28864601171005816</v>
      </c>
      <c r="G199" s="84">
        <f t="shared" si="538"/>
        <v>0.29078595180128075</v>
      </c>
      <c r="H199" s="84">
        <f t="shared" ref="H199" si="539">+H198/H$360</f>
        <v>0.29941717246108135</v>
      </c>
      <c r="I199" s="84">
        <f t="shared" ref="I199:J199" si="540">+I198/I$360</f>
        <v>0.27649467875503869</v>
      </c>
      <c r="J199" s="109">
        <f t="shared" si="540"/>
        <v>0.2897014892508239</v>
      </c>
      <c r="K199" s="84"/>
      <c r="L199" s="97"/>
      <c r="M199" s="3"/>
      <c r="N199" s="95" t="s">
        <v>15</v>
      </c>
      <c r="O199" s="108">
        <f t="shared" ref="O199:T199" si="541">+O198/O$360</f>
        <v>0.35844170903853911</v>
      </c>
      <c r="P199" s="84">
        <f t="shared" si="541"/>
        <v>0.34336834791706028</v>
      </c>
      <c r="Q199" s="84">
        <f t="shared" si="541"/>
        <v>0.32473830333513248</v>
      </c>
      <c r="R199" s="84">
        <f t="shared" si="541"/>
        <v>0.31044154603227897</v>
      </c>
      <c r="S199" s="84">
        <f t="shared" si="541"/>
        <v>0.298907712265436</v>
      </c>
      <c r="T199" s="84">
        <f t="shared" si="541"/>
        <v>0.28687537815637815</v>
      </c>
      <c r="U199" s="84">
        <f t="shared" ref="U199:V199" si="542">+U198/U$360</f>
        <v>0.29800703352020153</v>
      </c>
      <c r="V199" s="84">
        <f t="shared" si="542"/>
        <v>0.2852555006495987</v>
      </c>
      <c r="W199" s="109">
        <f t="shared" ref="W199:X199" si="543">+W198/W$360</f>
        <v>0.28550292578423331</v>
      </c>
      <c r="X199" s="109">
        <f t="shared" si="543"/>
        <v>0.28359078363275919</v>
      </c>
      <c r="Y199" s="118"/>
      <c r="Z199" s="114"/>
    </row>
    <row r="200" spans="1:26" ht="26.25" thickBot="1" x14ac:dyDescent="0.3">
      <c r="A200" s="98" t="s">
        <v>12</v>
      </c>
      <c r="B200" s="110"/>
      <c r="C200" s="85">
        <f>+C198/B198-1</f>
        <v>-0.10077013053229322</v>
      </c>
      <c r="D200" s="85">
        <f t="shared" ref="D200:J200" si="544">+D198/C198-1</f>
        <v>-3.5150459531574141E-2</v>
      </c>
      <c r="E200" s="85">
        <f t="shared" si="544"/>
        <v>-6.1562097904784063E-2</v>
      </c>
      <c r="F200" s="85">
        <f t="shared" si="544"/>
        <v>-7.829670891878493E-2</v>
      </c>
      <c r="G200" s="85">
        <f t="shared" si="544"/>
        <v>6.71056896850315E-2</v>
      </c>
      <c r="H200" s="85">
        <f t="shared" si="544"/>
        <v>-1.8750858269977466E-2</v>
      </c>
      <c r="I200" s="85">
        <f t="shared" si="544"/>
        <v>-0.23525570073323931</v>
      </c>
      <c r="J200" s="111">
        <f t="shared" si="544"/>
        <v>9.4383044324540144E-2</v>
      </c>
      <c r="K200" s="85"/>
      <c r="L200" s="101"/>
      <c r="M200" s="2"/>
      <c r="N200" s="98" t="s">
        <v>12</v>
      </c>
      <c r="O200" s="110"/>
      <c r="P200" s="85">
        <f>+P198/O198-1</f>
        <v>-3.5290379604970501E-2</v>
      </c>
      <c r="Q200" s="85">
        <f t="shared" ref="Q200:X200" si="545">+Q198/P198-1</f>
        <v>-5.480375730123932E-2</v>
      </c>
      <c r="R200" s="85">
        <f t="shared" si="545"/>
        <v>-3.5857423067858551E-2</v>
      </c>
      <c r="S200" s="85">
        <f t="shared" si="545"/>
        <v>-7.3525773480399681E-2</v>
      </c>
      <c r="T200" s="85">
        <f t="shared" si="545"/>
        <v>-2.1070781242408798E-2</v>
      </c>
      <c r="U200" s="85">
        <f t="shared" si="545"/>
        <v>6.0308004635538426E-2</v>
      </c>
      <c r="V200" s="85">
        <f t="shared" si="545"/>
        <v>-0.16687450971817164</v>
      </c>
      <c r="W200" s="111">
        <f t="shared" si="545"/>
        <v>-8.107436440547644E-2</v>
      </c>
      <c r="X200" s="111">
        <f t="shared" si="545"/>
        <v>3.1156282131840296E-2</v>
      </c>
      <c r="Y200" s="99"/>
      <c r="Z200" s="115"/>
    </row>
    <row r="201" spans="1:26" ht="15.75" thickBo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6" ht="15.75" thickBot="1" x14ac:dyDescent="0.3">
      <c r="A202" s="335" t="s">
        <v>120</v>
      </c>
      <c r="B202" s="336"/>
      <c r="C202" s="336"/>
      <c r="D202" s="336"/>
      <c r="E202" s="336"/>
      <c r="F202" s="336"/>
      <c r="G202" s="336"/>
      <c r="H202" s="336"/>
      <c r="I202" s="336"/>
      <c r="J202" s="336"/>
      <c r="K202" s="336"/>
      <c r="L202" s="337"/>
      <c r="M202" s="2"/>
      <c r="N202" s="335" t="s">
        <v>121</v>
      </c>
      <c r="O202" s="336"/>
      <c r="P202" s="336"/>
      <c r="Q202" s="336"/>
      <c r="R202" s="336"/>
      <c r="S202" s="336"/>
      <c r="T202" s="336"/>
      <c r="U202" s="336"/>
      <c r="V202" s="336"/>
      <c r="W202" s="336"/>
      <c r="X202" s="336"/>
      <c r="Y202" s="336"/>
      <c r="Z202" s="337"/>
    </row>
    <row r="203" spans="1:26" ht="38.25" x14ac:dyDescent="0.25">
      <c r="A203" s="86"/>
      <c r="B203" s="102">
        <v>2016</v>
      </c>
      <c r="C203" s="82">
        <f>+B203+1</f>
        <v>2017</v>
      </c>
      <c r="D203" s="82">
        <f t="shared" ref="D203:G203" si="546">+C203+1</f>
        <v>2018</v>
      </c>
      <c r="E203" s="82">
        <f t="shared" si="546"/>
        <v>2019</v>
      </c>
      <c r="F203" s="82">
        <f t="shared" si="546"/>
        <v>2020</v>
      </c>
      <c r="G203" s="82">
        <f t="shared" si="546"/>
        <v>2021</v>
      </c>
      <c r="H203" s="82">
        <v>2022</v>
      </c>
      <c r="I203" s="82">
        <v>2023</v>
      </c>
      <c r="J203" s="103">
        <v>2024</v>
      </c>
      <c r="K203" s="82">
        <v>2025</v>
      </c>
      <c r="L203" s="88" t="s">
        <v>16</v>
      </c>
      <c r="M203" s="2"/>
      <c r="N203" s="86"/>
      <c r="O203" s="102">
        <v>2016</v>
      </c>
      <c r="P203" s="82">
        <f>+O203+1</f>
        <v>2017</v>
      </c>
      <c r="Q203" s="82">
        <f t="shared" ref="Q203" si="547">+P203+1</f>
        <v>2018</v>
      </c>
      <c r="R203" s="82">
        <f t="shared" ref="R203" si="548">+Q203+1</f>
        <v>2019</v>
      </c>
      <c r="S203" s="82">
        <f t="shared" ref="S203" si="549">+R203+1</f>
        <v>2020</v>
      </c>
      <c r="T203" s="82">
        <f t="shared" ref="T203" si="550">+S203+1</f>
        <v>2021</v>
      </c>
      <c r="U203" s="82">
        <v>2022</v>
      </c>
      <c r="V203" s="82">
        <v>2023</v>
      </c>
      <c r="W203" s="103">
        <v>2024</v>
      </c>
      <c r="X203" s="87">
        <v>2025</v>
      </c>
      <c r="Y203" s="116" t="s">
        <v>16</v>
      </c>
      <c r="Z203" s="112" t="s">
        <v>21</v>
      </c>
    </row>
    <row r="204" spans="1:26" x14ac:dyDescent="0.25">
      <c r="A204" s="89" t="s">
        <v>10</v>
      </c>
      <c r="B204" s="104">
        <f>+'[1]EXP TOTAL VINO PAIS'!C171/1000</f>
        <v>5.8490000000000002</v>
      </c>
      <c r="C204" s="6">
        <f>+'[1]EXP TOTAL VINO PAIS'!C183/1000</f>
        <v>7.4080000000000004</v>
      </c>
      <c r="D204" s="6">
        <f>+'[1]EXP TOTAL VINO PAIS'!C195/1000</f>
        <v>7.234</v>
      </c>
      <c r="E204" s="6">
        <f>+'[1]EXP TOTAL VINO PAIS'!C207/1000</f>
        <v>9.1940000000000008</v>
      </c>
      <c r="F204" s="6">
        <f>+'[1]EXP TOTAL VINO PAIS'!C219/1000</f>
        <v>9.8350000000000009</v>
      </c>
      <c r="G204" s="6">
        <f>+'[1]EXP TOTAL VINO PAIS'!C231/1000</f>
        <v>8.5909999999999993</v>
      </c>
      <c r="H204" s="6">
        <f>+'[1]EXP TOTAL VINO PAIS'!C243/1000</f>
        <v>6.8529999999999998</v>
      </c>
      <c r="I204" s="6">
        <f>+'[1]EXP TOTAL VINO PAIS'!C255/1000</f>
        <v>7.4720000000000004</v>
      </c>
      <c r="J204" s="105">
        <f>+'[1]EXP TOTAL VINO PAIS'!C267/1000</f>
        <v>6.0419999999999998</v>
      </c>
      <c r="K204" s="6">
        <f>+'[1]EXP TOTAL VINO PAIS'!C279/1000</f>
        <v>5.3170000000000002</v>
      </c>
      <c r="L204" s="91">
        <f>+K204/J204-1</f>
        <v>-0.11999337967560408</v>
      </c>
      <c r="M204" s="2"/>
      <c r="N204" s="89" t="s">
        <v>10</v>
      </c>
      <c r="O204" s="104">
        <f>+SUM('[1]EXP TOTAL VINO PAIS'!C160:C171)/1000</f>
        <v>85.552000000000007</v>
      </c>
      <c r="P204" s="6">
        <f>+SUM(C204)+SUM(B205:B215)</f>
        <v>91.125999999999991</v>
      </c>
      <c r="Q204" s="6">
        <f t="shared" ref="Q204" si="551">+SUM(D204)+SUM(C205:C215)</f>
        <v>100.062</v>
      </c>
      <c r="R204" s="6">
        <f t="shared" ref="R204:X204" si="552">+SUM(E204)+SUM(D205:D215)</f>
        <v>108.786</v>
      </c>
      <c r="S204" s="6">
        <f t="shared" si="552"/>
        <v>114.94299999999998</v>
      </c>
      <c r="T204" s="6">
        <f t="shared" si="552"/>
        <v>124.02399999999999</v>
      </c>
      <c r="U204" s="6">
        <f t="shared" si="552"/>
        <v>127.24099999999999</v>
      </c>
      <c r="V204" s="6">
        <f t="shared" si="552"/>
        <v>110.09</v>
      </c>
      <c r="W204" s="105">
        <f t="shared" si="552"/>
        <v>101.845</v>
      </c>
      <c r="X204" s="105">
        <f t="shared" si="552"/>
        <v>105.90099999999998</v>
      </c>
      <c r="Y204" s="117">
        <f>+X204/W204-1</f>
        <v>3.9825224606018894E-2</v>
      </c>
      <c r="Z204" s="113">
        <f>+POWER(X204/S204,0.2)-1</f>
        <v>-1.6252805971142759E-2</v>
      </c>
    </row>
    <row r="205" spans="1:26" x14ac:dyDescent="0.25">
      <c r="A205" s="89" t="s">
        <v>11</v>
      </c>
      <c r="B205" s="104">
        <f>+'[1]EXP TOTAL VINO PAIS'!C172/1000</f>
        <v>7.3760000000000003</v>
      </c>
      <c r="C205" s="6">
        <f>+'[1]EXP TOTAL VINO PAIS'!C184/1000</f>
        <v>6.7119999999999997</v>
      </c>
      <c r="D205" s="6">
        <f>+'[1]EXP TOTAL VINO PAIS'!C196/1000</f>
        <v>6.6920000000000002</v>
      </c>
      <c r="E205" s="6">
        <f>+'[1]EXP TOTAL VINO PAIS'!C208/1000</f>
        <v>9.1229999999999993</v>
      </c>
      <c r="F205" s="6">
        <f>+'[1]EXP TOTAL VINO PAIS'!C220/1000</f>
        <v>8.3230000000000004</v>
      </c>
      <c r="G205" s="6">
        <f>+'[1]EXP TOTAL VINO PAIS'!C232/1000</f>
        <v>9.6549999999999994</v>
      </c>
      <c r="H205" s="6">
        <f>+'[1]EXP TOTAL VINO PAIS'!C244/1000</f>
        <v>11.291</v>
      </c>
      <c r="I205" s="6">
        <f>+'[1]EXP TOTAL VINO PAIS'!C256/1000</f>
        <v>7.2270000000000003</v>
      </c>
      <c r="J205" s="105">
        <f>+'[1]EXP TOTAL VINO PAIS'!C268/1000</f>
        <v>8.5440000000000005</v>
      </c>
      <c r="K205" s="6">
        <f>+'[1]EXP TOTAL VINO PAIS'!C280/1000</f>
        <v>7.8840000000000003</v>
      </c>
      <c r="L205" s="91">
        <f>+K205/J205-1</f>
        <v>-7.7247191011236005E-2</v>
      </c>
      <c r="M205" s="2"/>
      <c r="N205" s="89" t="s">
        <v>11</v>
      </c>
      <c r="O205" s="104">
        <f>+SUM('[1]EXP TOTAL VINO PAIS'!C161:C172)/1000</f>
        <v>87.15</v>
      </c>
      <c r="P205" s="6">
        <f>+SUM(C204:C205)+SUM(B206:B215)</f>
        <v>90.461999999999989</v>
      </c>
      <c r="Q205" s="6">
        <f t="shared" ref="Q205" si="553">+SUM(D204:D205)+SUM(C206:C215)</f>
        <v>100.04200000000002</v>
      </c>
      <c r="R205" s="6">
        <f>+SUM(E204:E205)+SUM(D206:D215)</f>
        <v>111.21699999999998</v>
      </c>
      <c r="S205" s="6">
        <f>+SUM(F204:F205)+SUM(E206:E215)</f>
        <v>114.143</v>
      </c>
      <c r="T205" s="6">
        <f>+SUM(G204:G205)+SUM(F206:F215)</f>
        <v>125.35599999999999</v>
      </c>
      <c r="U205" s="6">
        <f>+SUM(H204:H205)+SUM(G206:G215)</f>
        <v>128.87700000000001</v>
      </c>
      <c r="V205" s="6">
        <f>+SUM(I204:I205)+SUM(H206:H215)</f>
        <v>106.02600000000001</v>
      </c>
      <c r="W205" s="105">
        <f t="shared" ref="W205" si="554">+SUM(J204:J205)+SUM(I206:I215)</f>
        <v>103.16199999999999</v>
      </c>
      <c r="X205" s="105">
        <f t="shared" ref="X205" si="555">+SUM(K204:K205)+SUM(J206:J215)</f>
        <v>105.24100000000001</v>
      </c>
      <c r="Y205" s="117">
        <f>+X205/W205-1</f>
        <v>2.0152769430604511E-2</v>
      </c>
      <c r="Z205" s="113">
        <f>+POWER(X205/S205,0.2)-1</f>
        <v>-1.6108663103982512E-2</v>
      </c>
    </row>
    <row r="206" spans="1:26" x14ac:dyDescent="0.25">
      <c r="A206" s="89" t="s">
        <v>0</v>
      </c>
      <c r="B206" s="104">
        <f>+'[1]EXP TOTAL VINO PAIS'!C173/1000</f>
        <v>7.9729999999999999</v>
      </c>
      <c r="C206" s="6">
        <f>+'[1]EXP TOTAL VINO PAIS'!C185/1000</f>
        <v>7.5170000000000003</v>
      </c>
      <c r="D206" s="6">
        <f>+'[1]EXP TOTAL VINO PAIS'!C197/1000</f>
        <v>9.2550000000000008</v>
      </c>
      <c r="E206" s="6">
        <f>+'[1]EXP TOTAL VINO PAIS'!C209/1000</f>
        <v>10.531000000000001</v>
      </c>
      <c r="F206" s="6">
        <f>+'[1]EXP TOTAL VINO PAIS'!C221/1000</f>
        <v>9.3670000000000009</v>
      </c>
      <c r="G206" s="6">
        <f>+'[1]EXP TOTAL VINO PAIS'!C233/1000</f>
        <v>11.199</v>
      </c>
      <c r="H206" s="6">
        <f>+'[1]EXP TOTAL VINO PAIS'!C245/1000</f>
        <v>11.727</v>
      </c>
      <c r="I206" s="6">
        <f>+'[1]EXP TOTAL VINO PAIS'!C257/1000</f>
        <v>10.122</v>
      </c>
      <c r="J206" s="105">
        <f>+'[1]EXP TOTAL VINO PAIS'!C269/1000</f>
        <v>9.2739999999999991</v>
      </c>
      <c r="K206" s="6">
        <f>+'[1]EXP TOTAL VINO PAIS'!C281/1000</f>
        <v>6.6619999999999999</v>
      </c>
      <c r="L206" s="91">
        <f>+K206/J206-1</f>
        <v>-0.28164761699374585</v>
      </c>
      <c r="M206" s="2"/>
      <c r="N206" s="89" t="s">
        <v>0</v>
      </c>
      <c r="O206" s="104">
        <f>+SUM('[1]EXP TOTAL VINO PAIS'!C162:C173)/1000</f>
        <v>89.263000000000005</v>
      </c>
      <c r="P206" s="6">
        <f>+SUM(C204:C206)+SUM(B207:B215)</f>
        <v>90.006</v>
      </c>
      <c r="Q206" s="6">
        <f t="shared" ref="Q206" si="556">+SUM(D204:D206)+SUM(C207:C215)</f>
        <v>101.77999999999999</v>
      </c>
      <c r="R206" s="6">
        <f>+SUM(E204:E206)+SUM(D207:D215)</f>
        <v>112.49299999999999</v>
      </c>
      <c r="S206" s="6">
        <f>+SUM(F204:F206)+SUM(E207:E215)</f>
        <v>112.979</v>
      </c>
      <c r="T206" s="6">
        <f>+SUM(G204:G206)+SUM(F207:F215)</f>
        <v>127.18799999999999</v>
      </c>
      <c r="U206" s="6">
        <f>+SUM(H204:H206)+SUM(G207:G215)</f>
        <v>129.405</v>
      </c>
      <c r="V206" s="6">
        <f t="shared" ref="V206" si="557">+SUM(I204:I206)+SUM(H207:H215)</f>
        <v>104.42100000000001</v>
      </c>
      <c r="W206" s="105">
        <f t="shared" ref="W206" si="558">+SUM(J204:J206)+SUM(I207:I215)</f>
        <v>102.31400000000001</v>
      </c>
      <c r="X206" s="105">
        <f t="shared" ref="X206" si="559">+SUM(K204:K206)+SUM(J207:J215)</f>
        <v>102.629</v>
      </c>
      <c r="Y206" s="117">
        <f>+X206/W206-1</f>
        <v>3.0787575502864151E-3</v>
      </c>
      <c r="Z206" s="113">
        <f>+POWER(X206/S206,0.2)-1</f>
        <v>-1.9032827591459744E-2</v>
      </c>
    </row>
    <row r="207" spans="1:26" x14ac:dyDescent="0.25">
      <c r="A207" s="89" t="s">
        <v>1</v>
      </c>
      <c r="B207" s="104">
        <f>+'[1]EXP TOTAL VINO PAIS'!C174/1000</f>
        <v>6.7110000000000003</v>
      </c>
      <c r="C207" s="6">
        <f>+'[1]EXP TOTAL VINO PAIS'!C186/1000</f>
        <v>8.7620000000000005</v>
      </c>
      <c r="D207" s="6">
        <f>+'[1]EXP TOTAL VINO PAIS'!C198/1000</f>
        <v>9.4009999999999998</v>
      </c>
      <c r="E207" s="6">
        <f>+'[1]EXP TOTAL VINO PAIS'!C210/1000</f>
        <v>9.3339999999999996</v>
      </c>
      <c r="F207" s="6">
        <f>+'[1]EXP TOTAL VINO PAIS'!C222/1000</f>
        <v>8.2050000000000001</v>
      </c>
      <c r="G207" s="6">
        <f>+'[1]EXP TOTAL VINO PAIS'!C234/1000</f>
        <v>10.717000000000001</v>
      </c>
      <c r="H207" s="6">
        <f>+'[1]EXP TOTAL VINO PAIS'!C246/1000</f>
        <v>8.3079999999999998</v>
      </c>
      <c r="I207" s="6">
        <f>+'[1]EXP TOTAL VINO PAIS'!C258/1000</f>
        <v>9.0730000000000004</v>
      </c>
      <c r="J207" s="105">
        <f>+'[1]EXP TOTAL VINO PAIS'!C270/1000</f>
        <v>7.7190000000000003</v>
      </c>
      <c r="K207" s="6">
        <f>+'[1]EXP TOTAL VINO PAIS'!C282/1000</f>
        <v>7.827</v>
      </c>
      <c r="L207" s="91">
        <f>+K207/J207-1</f>
        <v>1.3991449669646272E-2</v>
      </c>
      <c r="M207" s="2"/>
      <c r="N207" s="89" t="s">
        <v>1</v>
      </c>
      <c r="O207" s="104">
        <f>+SUM('[1]EXP TOTAL VINO PAIS'!C163:C174)/1000</f>
        <v>86.903000000000006</v>
      </c>
      <c r="P207" s="6">
        <f>+SUM(C204:C207)+SUM(B208:B215)</f>
        <v>92.057000000000002</v>
      </c>
      <c r="Q207" s="6">
        <f t="shared" ref="Q207" si="560">+SUM(D204:D207)+SUM(C208:C215)</f>
        <v>102.41900000000001</v>
      </c>
      <c r="R207" s="6">
        <f>+SUM(E204:E207)+SUM(D208:D215)</f>
        <v>112.426</v>
      </c>
      <c r="S207" s="6">
        <f>+SUM(F204:F207)+SUM(E208:E215)</f>
        <v>111.85000000000001</v>
      </c>
      <c r="T207" s="6">
        <f>+SUM(G204:G207)+SUM(F208:F215)</f>
        <v>129.69999999999999</v>
      </c>
      <c r="U207" s="6">
        <f>+SUM(H204:H207)+SUM(G208:G215)</f>
        <v>126.996</v>
      </c>
      <c r="V207" s="6">
        <f t="shared" ref="V207" si="561">+SUM(I204:I207)+SUM(H208:H215)</f>
        <v>105.18600000000001</v>
      </c>
      <c r="W207" s="67">
        <f t="shared" ref="W207" si="562">+SUM(J204:J207)+SUM(I208:I215)</f>
        <v>100.96000000000001</v>
      </c>
      <c r="X207" s="37">
        <f t="shared" ref="X207" si="563">+SUM(K204:K207)+SUM(J208:J215)</f>
        <v>102.73699999999999</v>
      </c>
      <c r="Y207" s="78">
        <f>+X207/W207-1</f>
        <v>1.7601030110934834E-2</v>
      </c>
      <c r="Z207" s="7">
        <f>+POWER(X207/S207,0.2)-1</f>
        <v>-1.6853633983616056E-2</v>
      </c>
    </row>
    <row r="208" spans="1:26" x14ac:dyDescent="0.25">
      <c r="A208" s="89" t="s">
        <v>2</v>
      </c>
      <c r="B208" s="104">
        <f>+'[1]EXP TOTAL VINO PAIS'!C175/1000</f>
        <v>7.0339999999999998</v>
      </c>
      <c r="C208" s="6">
        <f>+'[1]EXP TOTAL VINO PAIS'!C187/1000</f>
        <v>8.07</v>
      </c>
      <c r="D208" s="6">
        <f>+'[1]EXP TOTAL VINO PAIS'!C199/1000</f>
        <v>8.0660000000000007</v>
      </c>
      <c r="E208" s="6">
        <f>+'[1]EXP TOTAL VINO PAIS'!C211/1000</f>
        <v>10.489000000000001</v>
      </c>
      <c r="F208" s="6">
        <f>+'[1]EXP TOTAL VINO PAIS'!C223/1000</f>
        <v>12.215</v>
      </c>
      <c r="G208" s="6">
        <f>+'[1]EXP TOTAL VINO PAIS'!C235/1000</f>
        <v>11.436999999999999</v>
      </c>
      <c r="H208" s="6">
        <f>+'[1]EXP TOTAL VINO PAIS'!C247/1000</f>
        <v>9.5640000000000001</v>
      </c>
      <c r="I208" s="6">
        <f>+'[1]EXP TOTAL VINO PAIS'!C259/1000</f>
        <v>8.7119999999999997</v>
      </c>
      <c r="J208" s="105">
        <f>+'[1]EXP TOTAL VINO PAIS'!C271/1000</f>
        <v>7.72</v>
      </c>
      <c r="K208" s="6"/>
      <c r="L208" s="91"/>
      <c r="M208" s="2"/>
      <c r="N208" s="89" t="s">
        <v>2</v>
      </c>
      <c r="O208" s="104">
        <f>+SUM('[1]EXP TOTAL VINO PAIS'!C164:C175)/1000</f>
        <v>87.31</v>
      </c>
      <c r="P208" s="6">
        <f>+SUM(C204:C208)+SUM(B209:B215)</f>
        <v>93.093000000000004</v>
      </c>
      <c r="Q208" s="6">
        <f t="shared" ref="Q208" si="564">+SUM(D204:D208)+SUM(C209:C215)</f>
        <v>102.41499999999999</v>
      </c>
      <c r="R208" s="6">
        <f>+SUM(E204:E208)+SUM(D209:D215)</f>
        <v>114.849</v>
      </c>
      <c r="S208" s="6">
        <f>+SUM(F204:F208)+SUM(E209:E215)</f>
        <v>113.57600000000001</v>
      </c>
      <c r="T208" s="6">
        <f>+SUM(G204:G208)+SUM(F209:F215)</f>
        <v>128.922</v>
      </c>
      <c r="U208" s="6">
        <f>+SUM(H204:H208)+SUM(G209:G215)</f>
        <v>125.12299999999999</v>
      </c>
      <c r="V208" s="6">
        <f t="shared" ref="V208" si="565">+SUM(I204:I208)+SUM(H209:H215)</f>
        <v>104.334</v>
      </c>
      <c r="W208" s="105">
        <f t="shared" ref="W208" si="566">+SUM(J204:J208)+SUM(I209:I215)</f>
        <v>99.967999999999989</v>
      </c>
      <c r="X208" s="105"/>
      <c r="Y208" s="117"/>
      <c r="Z208" s="113"/>
    </row>
    <row r="209" spans="1:26" x14ac:dyDescent="0.25">
      <c r="A209" s="89" t="s">
        <v>3</v>
      </c>
      <c r="B209" s="104">
        <f>+'[1]EXP TOTAL VINO PAIS'!C176/1000</f>
        <v>6.0439999999999996</v>
      </c>
      <c r="C209" s="6">
        <f>+'[1]EXP TOTAL VINO PAIS'!C188/1000</f>
        <v>9.9060000000000006</v>
      </c>
      <c r="D209" s="6">
        <f>+'[1]EXP TOTAL VINO PAIS'!C200/1000</f>
        <v>6.8650000000000002</v>
      </c>
      <c r="E209" s="6">
        <f>+'[1]EXP TOTAL VINO PAIS'!C212/1000</f>
        <v>7.2850000000000001</v>
      </c>
      <c r="F209" s="6">
        <f>+'[1]EXP TOTAL VINO PAIS'!C224/1000</f>
        <v>10.894</v>
      </c>
      <c r="G209" s="6">
        <f>+'[1]EXP TOTAL VINO PAIS'!C236/1000</f>
        <v>8.0289999999999999</v>
      </c>
      <c r="H209" s="6">
        <f>+'[1]EXP TOTAL VINO PAIS'!C248/1000</f>
        <v>9.6509999999999998</v>
      </c>
      <c r="I209" s="6">
        <f>+'[1]EXP TOTAL VINO PAIS'!C260/1000</f>
        <v>7.19</v>
      </c>
      <c r="J209" s="105">
        <f>+'[1]EXP TOTAL VINO PAIS'!C272/1000</f>
        <v>3.8170000000000002</v>
      </c>
      <c r="K209" s="6"/>
      <c r="L209" s="91"/>
      <c r="M209" s="2"/>
      <c r="N209" s="89" t="s">
        <v>3</v>
      </c>
      <c r="O209" s="104">
        <f>+SUM('[1]EXP TOTAL VINO PAIS'!C165:C176)/1000</f>
        <v>86.031000000000006</v>
      </c>
      <c r="P209" s="6">
        <f>+SUM(C204:C209)+SUM(B210:B215)</f>
        <v>96.954999999999998</v>
      </c>
      <c r="Q209" s="6">
        <f t="shared" ref="Q209" si="567">+SUM(D204:D209)+SUM(C210:C215)</f>
        <v>99.374000000000009</v>
      </c>
      <c r="R209" s="6">
        <f>+SUM(E204:E209)+SUM(D210:D215)</f>
        <v>115.26900000000001</v>
      </c>
      <c r="S209" s="6">
        <f>+SUM(F204:F209)+SUM(E210:E215)</f>
        <v>117.185</v>
      </c>
      <c r="T209" s="6">
        <f>+SUM(G204:G209)+SUM(F210:F215)</f>
        <v>126.057</v>
      </c>
      <c r="U209" s="6">
        <f>+SUM(H204:H209)+SUM(G210:G215)</f>
        <v>126.745</v>
      </c>
      <c r="V209" s="6">
        <f t="shared" ref="V209" si="568">+SUM(I204:I209)+SUM(H210:H215)</f>
        <v>101.873</v>
      </c>
      <c r="W209" s="105">
        <f t="shared" ref="W209" si="569">+SUM(J204:J209)+SUM(I210:I215)</f>
        <v>96.594999999999999</v>
      </c>
      <c r="X209" s="105"/>
      <c r="Y209" s="117"/>
      <c r="Z209" s="113"/>
    </row>
    <row r="210" spans="1:26" x14ac:dyDescent="0.25">
      <c r="A210" s="89" t="s">
        <v>4</v>
      </c>
      <c r="B210" s="104">
        <f>+'[1]EXP TOTAL VINO PAIS'!C177/1000</f>
        <v>7.6260000000000003</v>
      </c>
      <c r="C210" s="6">
        <f>+'[1]EXP TOTAL VINO PAIS'!C189/1000</f>
        <v>8.2769999999999992</v>
      </c>
      <c r="D210" s="6">
        <f>+'[1]EXP TOTAL VINO PAIS'!C201/1000</f>
        <v>9.4819999999999993</v>
      </c>
      <c r="E210" s="6">
        <f>+'[1]EXP TOTAL VINO PAIS'!C213/1000</f>
        <v>7.923</v>
      </c>
      <c r="F210" s="6">
        <f>+'[1]EXP TOTAL VINO PAIS'!C225/1000</f>
        <v>10.254</v>
      </c>
      <c r="G210" s="6">
        <f>+'[1]EXP TOTAL VINO PAIS'!C237/1000</f>
        <v>9.8490000000000002</v>
      </c>
      <c r="H210" s="6">
        <f>+'[1]EXP TOTAL VINO PAIS'!C249/1000</f>
        <v>7.492</v>
      </c>
      <c r="I210" s="6">
        <f>+'[1]EXP TOTAL VINO PAIS'!C261/1000</f>
        <v>7.3419999999999996</v>
      </c>
      <c r="J210" s="105">
        <f>+'[1]EXP TOTAL VINO PAIS'!C273/1000</f>
        <v>11.836</v>
      </c>
      <c r="K210" s="6"/>
      <c r="L210" s="91"/>
      <c r="M210" s="2"/>
      <c r="N210" s="89" t="s">
        <v>4</v>
      </c>
      <c r="O210" s="104">
        <f>+SUM('[1]EXP TOTAL VINO PAIS'!C166:C177)/1000</f>
        <v>86.46</v>
      </c>
      <c r="P210" s="6">
        <f>+SUM(C204:C210)+SUM(B211:B215)</f>
        <v>97.605999999999995</v>
      </c>
      <c r="Q210" s="6">
        <f t="shared" ref="Q210" si="570">+SUM(D204:D210)+SUM(C211:C215)</f>
        <v>100.57900000000001</v>
      </c>
      <c r="R210" s="6">
        <f>+SUM(E204:E210)+SUM(D211:D215)</f>
        <v>113.71000000000001</v>
      </c>
      <c r="S210" s="6">
        <f>+SUM(F204:F210)+SUM(E211:E215)</f>
        <v>119.51600000000002</v>
      </c>
      <c r="T210" s="6">
        <f>+SUM(G204:G210)+SUM(F211:F215)</f>
        <v>125.652</v>
      </c>
      <c r="U210" s="6">
        <f>+SUM(H204:H210)+SUM(G211:G215)</f>
        <v>124.38800000000001</v>
      </c>
      <c r="V210" s="6">
        <f t="shared" ref="V210" si="571">+SUM(I204:I210)+SUM(H211:H215)</f>
        <v>101.723</v>
      </c>
      <c r="W210" s="105">
        <f t="shared" ref="W210" si="572">+SUM(J204:J210)+SUM(I211:I215)</f>
        <v>101.089</v>
      </c>
      <c r="X210" s="105"/>
      <c r="Y210" s="117"/>
      <c r="Z210" s="113"/>
    </row>
    <row r="211" spans="1:26" x14ac:dyDescent="0.25">
      <c r="A211" s="89" t="s">
        <v>5</v>
      </c>
      <c r="B211" s="104">
        <f>+'[1]EXP TOTAL VINO PAIS'!C178/1000</f>
        <v>8.7919999999999998</v>
      </c>
      <c r="C211" s="6">
        <f>+'[1]EXP TOTAL VINO PAIS'!C190/1000</f>
        <v>8.5079999999999991</v>
      </c>
      <c r="D211" s="6">
        <f>+'[1]EXP TOTAL VINO PAIS'!C202/1000</f>
        <v>8.5589999999999993</v>
      </c>
      <c r="E211" s="6">
        <f>+'[1]EXP TOTAL VINO PAIS'!C214/1000</f>
        <v>8.9410000000000007</v>
      </c>
      <c r="F211" s="6">
        <f>+'[1]EXP TOTAL VINO PAIS'!C226/1000</f>
        <v>11.954000000000001</v>
      </c>
      <c r="G211" s="6">
        <f>+'[1]EXP TOTAL VINO PAIS'!C238/1000</f>
        <v>8.7409999999999997</v>
      </c>
      <c r="H211" s="6">
        <f>+'[1]EXP TOTAL VINO PAIS'!C250/1000</f>
        <v>9.2929999999999993</v>
      </c>
      <c r="I211" s="6">
        <f>+'[1]EXP TOTAL VINO PAIS'!C262/1000</f>
        <v>7.2969999999999997</v>
      </c>
      <c r="J211" s="105">
        <f>+'[1]EXP TOTAL VINO PAIS'!C274/1000</f>
        <v>11.483000000000001</v>
      </c>
      <c r="K211" s="6"/>
      <c r="L211" s="91"/>
      <c r="M211" s="2"/>
      <c r="N211" s="89" t="s">
        <v>5</v>
      </c>
      <c r="O211" s="104">
        <f>+SUM('[1]EXP TOTAL VINO PAIS'!C167:C178)/1000</f>
        <v>88.611999999999995</v>
      </c>
      <c r="P211" s="6">
        <f>+SUM(C204:C211)+SUM(B212:B215)</f>
        <v>97.322000000000003</v>
      </c>
      <c r="Q211" s="6">
        <f t="shared" ref="Q211" si="573">+SUM(D204:D211)+SUM(C212:C215)</f>
        <v>100.63000000000001</v>
      </c>
      <c r="R211" s="6">
        <f>+SUM(E204:E211)+SUM(D212:D215)</f>
        <v>114.09200000000001</v>
      </c>
      <c r="S211" s="6">
        <f>+SUM(F204:F211)+SUM(E212:E215)</f>
        <v>122.529</v>
      </c>
      <c r="T211" s="6">
        <f>+SUM(G204:G211)+SUM(F212:F215)</f>
        <v>122.43900000000001</v>
      </c>
      <c r="U211" s="6">
        <f>+SUM(H204:H211)+SUM(G212:G215)</f>
        <v>124.94</v>
      </c>
      <c r="V211" s="6">
        <f t="shared" ref="V211" si="574">+SUM(I204:I211)+SUM(H212:H215)</f>
        <v>99.727000000000004</v>
      </c>
      <c r="W211" s="105">
        <f t="shared" ref="W211" si="575">+SUM(J204:J211)+SUM(I212:I215)</f>
        <v>105.27500000000001</v>
      </c>
      <c r="X211" s="105"/>
      <c r="Y211" s="117"/>
      <c r="Z211" s="113"/>
    </row>
    <row r="212" spans="1:26" x14ac:dyDescent="0.25">
      <c r="A212" s="89" t="s">
        <v>6</v>
      </c>
      <c r="B212" s="104">
        <f>+'[1]EXP TOTAL VINO PAIS'!C179/1000</f>
        <v>9.15</v>
      </c>
      <c r="C212" s="6">
        <f>+'[1]EXP TOTAL VINO PAIS'!C191/1000</f>
        <v>9.8010000000000002</v>
      </c>
      <c r="D212" s="6">
        <f>+'[1]EXP TOTAL VINO PAIS'!C203/1000</f>
        <v>9.8109999999999999</v>
      </c>
      <c r="E212" s="6">
        <f>+'[1]EXP TOTAL VINO PAIS'!C215/1000</f>
        <v>10.201000000000001</v>
      </c>
      <c r="F212" s="6">
        <f>+'[1]EXP TOTAL VINO PAIS'!C227/1000</f>
        <v>11.173999999999999</v>
      </c>
      <c r="G212" s="6">
        <f>+'[1]EXP TOTAL VINO PAIS'!C239/1000</f>
        <v>12.917</v>
      </c>
      <c r="H212" s="6">
        <f>+'[1]EXP TOTAL VINO PAIS'!C251/1000</f>
        <v>11.153</v>
      </c>
      <c r="I212" s="6">
        <f>+'[1]EXP TOTAL VINO PAIS'!C263/1000</f>
        <v>9.8079999999999998</v>
      </c>
      <c r="J212" s="105">
        <f>+'[1]EXP TOTAL VINO PAIS'!C275/1000</f>
        <v>10.121</v>
      </c>
      <c r="K212" s="6"/>
      <c r="L212" s="91"/>
      <c r="M212" s="2"/>
      <c r="N212" s="89" t="s">
        <v>6</v>
      </c>
      <c r="O212" s="104">
        <f>+SUM('[1]EXP TOTAL VINO PAIS'!C168:C179)/1000</f>
        <v>90.289000000000001</v>
      </c>
      <c r="P212" s="6">
        <f>+SUM(C204:C212)+SUM(B213:B215)</f>
        <v>97.972999999999999</v>
      </c>
      <c r="Q212" s="6">
        <f t="shared" ref="Q212" si="576">+SUM(D204:D212)+SUM(C213:C215)</f>
        <v>100.64000000000001</v>
      </c>
      <c r="R212" s="6">
        <f>+SUM(E204:E212)+SUM(D213:D215)</f>
        <v>114.48200000000001</v>
      </c>
      <c r="S212" s="6">
        <f>+SUM(F204:F212)+SUM(E213:E215)</f>
        <v>123.50200000000001</v>
      </c>
      <c r="T212" s="6">
        <f>+SUM(G204:G212)+SUM(F213:F215)</f>
        <v>124.182</v>
      </c>
      <c r="U212" s="6">
        <f>+SUM(H204:H212)+SUM(G213:G215)</f>
        <v>123.17600000000002</v>
      </c>
      <c r="V212" s="6">
        <f t="shared" ref="V212" si="577">+SUM(I204:I212)+SUM(H213:H215)</f>
        <v>98.382000000000005</v>
      </c>
      <c r="W212" s="105">
        <f t="shared" ref="W212" si="578">+SUM(J204:J212)+SUM(I213:I215)</f>
        <v>105.58799999999999</v>
      </c>
      <c r="X212" s="105"/>
      <c r="Y212" s="117"/>
      <c r="Z212" s="113"/>
    </row>
    <row r="213" spans="1:26" x14ac:dyDescent="0.25">
      <c r="A213" s="89" t="s">
        <v>7</v>
      </c>
      <c r="B213" s="104">
        <f>+'[1]EXP TOTAL VINO PAIS'!C180/1000</f>
        <v>8.57</v>
      </c>
      <c r="C213" s="6">
        <f>+'[1]EXP TOTAL VINO PAIS'!C192/1000</f>
        <v>9.3170000000000002</v>
      </c>
      <c r="D213" s="6">
        <f>+'[1]EXP TOTAL VINO PAIS'!C204/1000</f>
        <v>9.798</v>
      </c>
      <c r="E213" s="6">
        <f>+'[1]EXP TOTAL VINO PAIS'!C216/1000</f>
        <v>11.881</v>
      </c>
      <c r="F213" s="6">
        <f>+'[1]EXP TOTAL VINO PAIS'!C228/1000</f>
        <v>11.475</v>
      </c>
      <c r="G213" s="6">
        <f>+'[1]EXP TOTAL VINO PAIS'!C240/1000</f>
        <v>10.999000000000001</v>
      </c>
      <c r="H213" s="6">
        <f>+'[1]EXP TOTAL VINO PAIS'!C252/1000</f>
        <v>7.7960000000000003</v>
      </c>
      <c r="I213" s="6">
        <f>+'[1]EXP TOTAL VINO PAIS'!C264/1000</f>
        <v>10.943</v>
      </c>
      <c r="J213" s="105">
        <f>+'[1]EXP TOTAL VINO PAIS'!C276/1000</f>
        <v>10.327</v>
      </c>
      <c r="K213" s="6"/>
      <c r="L213" s="91"/>
      <c r="M213" s="2"/>
      <c r="N213" s="89" t="s">
        <v>7</v>
      </c>
      <c r="O213" s="104">
        <f>+SUM('[1]EXP TOTAL VINO PAIS'!C169:C180)/1000</f>
        <v>89.486000000000004</v>
      </c>
      <c r="P213" s="6">
        <f>+SUM(C204:C213)+SUM(B214:B215)</f>
        <v>98.72</v>
      </c>
      <c r="Q213" s="6">
        <f t="shared" ref="Q213" si="579">+SUM(D204:D213)+SUM(C214:C215)</f>
        <v>101.12100000000001</v>
      </c>
      <c r="R213" s="6">
        <f>+SUM(E204:E213)+SUM(D214:D215)</f>
        <v>116.56500000000001</v>
      </c>
      <c r="S213" s="6">
        <f>+SUM(F204:F213)+SUM(E214:E215)</f>
        <v>123.096</v>
      </c>
      <c r="T213" s="6">
        <f>+SUM(G204:G213)+SUM(F214:F215)</f>
        <v>123.706</v>
      </c>
      <c r="U213" s="6">
        <f>+SUM(H204:H213)+SUM(G214:G215)</f>
        <v>119.97300000000001</v>
      </c>
      <c r="V213" s="6">
        <f t="shared" ref="V213" si="580">+SUM(I204:I213)+SUM(H214:H215)</f>
        <v>101.529</v>
      </c>
      <c r="W213" s="105">
        <f t="shared" ref="W213" si="581">+SUM(J204:J213)+SUM(I214:I215)</f>
        <v>104.97199999999999</v>
      </c>
      <c r="X213" s="105"/>
      <c r="Y213" s="117"/>
      <c r="Z213" s="113"/>
    </row>
    <row r="214" spans="1:26" x14ac:dyDescent="0.25">
      <c r="A214" s="89" t="s">
        <v>8</v>
      </c>
      <c r="B214" s="104">
        <f>+'[1]EXP TOTAL VINO PAIS'!C181/1000</f>
        <v>7.7590000000000003</v>
      </c>
      <c r="C214" s="6">
        <f>+'[1]EXP TOTAL VINO PAIS'!C193/1000</f>
        <v>8.0449999999999999</v>
      </c>
      <c r="D214" s="6">
        <f>+'[1]EXP TOTAL VINO PAIS'!C205/1000</f>
        <v>9.6370000000000005</v>
      </c>
      <c r="E214" s="6">
        <f>+'[1]EXP TOTAL VINO PAIS'!C217/1000</f>
        <v>8.2759999999999998</v>
      </c>
      <c r="F214" s="6">
        <f>+'[1]EXP TOTAL VINO PAIS'!C229/1000</f>
        <v>11.986000000000001</v>
      </c>
      <c r="G214" s="6">
        <f>+'[1]EXP TOTAL VINO PAIS'!C241/1000</f>
        <v>13.233000000000001</v>
      </c>
      <c r="H214" s="6">
        <f>+'[1]EXP TOTAL VINO PAIS'!C253/1000</f>
        <v>6.6840000000000002</v>
      </c>
      <c r="I214" s="6">
        <f>+'[1]EXP TOTAL VINO PAIS'!C265/1000</f>
        <v>7.6589999999999998</v>
      </c>
      <c r="J214" s="105">
        <f>+'[1]EXP TOTAL VINO PAIS'!C277/1000</f>
        <v>9.9700000000000006</v>
      </c>
      <c r="K214" s="6"/>
      <c r="L214" s="91"/>
      <c r="M214" s="2"/>
      <c r="N214" s="89" t="s">
        <v>8</v>
      </c>
      <c r="O214" s="104">
        <f>+SUM('[1]EXP TOTAL VINO PAIS'!C170:C181)/1000</f>
        <v>90.522999999999996</v>
      </c>
      <c r="P214" s="6">
        <f>+SUM(C204:C214)+SUM(B215)</f>
        <v>99.006</v>
      </c>
      <c r="Q214" s="6">
        <f t="shared" ref="Q214" si="582">+SUM(D204:D214)+SUM(C215)</f>
        <v>102.71300000000001</v>
      </c>
      <c r="R214" s="6">
        <f>+SUM(E204:E214)+SUM(D215)</f>
        <v>115.20400000000001</v>
      </c>
      <c r="S214" s="6">
        <f>+SUM(F204:F214)+SUM(E215)</f>
        <v>126.806</v>
      </c>
      <c r="T214" s="6">
        <f>+SUM(G204:G214)+SUM(F215)</f>
        <v>124.953</v>
      </c>
      <c r="U214" s="6">
        <f>+SUM(H204:H214)+SUM(G215)</f>
        <v>113.42400000000001</v>
      </c>
      <c r="V214" s="6">
        <f t="shared" ref="V214" si="583">+SUM(I204:I214)+SUM(H215)</f>
        <v>102.504</v>
      </c>
      <c r="W214" s="105">
        <f t="shared" ref="W214" si="584">+SUM(J204:J214)+SUM(I215)</f>
        <v>107.28299999999999</v>
      </c>
      <c r="X214" s="105"/>
      <c r="Y214" s="117"/>
      <c r="Z214" s="113"/>
    </row>
    <row r="215" spans="1:26" x14ac:dyDescent="0.25">
      <c r="A215" s="89" t="s">
        <v>9</v>
      </c>
      <c r="B215" s="104">
        <f>+'[1]EXP TOTAL VINO PAIS'!C182/1000</f>
        <v>6.6829999999999998</v>
      </c>
      <c r="C215" s="6">
        <f>+'[1]EXP TOTAL VINO PAIS'!C194/1000</f>
        <v>7.9130000000000003</v>
      </c>
      <c r="D215" s="6">
        <f>+'[1]EXP TOTAL VINO PAIS'!C206/1000</f>
        <v>12.026</v>
      </c>
      <c r="E215" s="6">
        <f>+'[1]EXP TOTAL VINO PAIS'!C218/1000</f>
        <v>11.124000000000001</v>
      </c>
      <c r="F215" s="6">
        <f>+'[1]EXP TOTAL VINO PAIS'!C230/1000</f>
        <v>9.5860000000000003</v>
      </c>
      <c r="G215" s="6">
        <f>+'[1]EXP TOTAL VINO PAIS'!C242/1000</f>
        <v>13.612</v>
      </c>
      <c r="H215" s="6">
        <f>+'[1]EXP TOTAL VINO PAIS'!C254/1000</f>
        <v>9.6590000000000007</v>
      </c>
      <c r="I215" s="6">
        <f>+'[1]EXP TOTAL VINO PAIS'!C266/1000</f>
        <v>10.43</v>
      </c>
      <c r="J215" s="105">
        <f>+'[1]EXP TOTAL VINO PAIS'!C278/1000</f>
        <v>9.7729999999999997</v>
      </c>
      <c r="K215" s="6"/>
      <c r="L215" s="91"/>
      <c r="M215" s="2"/>
      <c r="N215" s="89" t="s">
        <v>9</v>
      </c>
      <c r="O215" s="104">
        <f>+SUM('[1]EXP TOTAL VINO PAIS'!C171:C182)/1000</f>
        <v>89.566999999999993</v>
      </c>
      <c r="P215" s="6">
        <f>+SUM(C204:C215)</f>
        <v>100.23599999999999</v>
      </c>
      <c r="Q215" s="6">
        <f t="shared" ref="Q215" si="585">+SUM(D204:D215)</f>
        <v>106.82600000000001</v>
      </c>
      <c r="R215" s="6">
        <f>+SUM(E204:E215)</f>
        <v>114.30200000000001</v>
      </c>
      <c r="S215" s="6">
        <f>+SUM(F204:F215)</f>
        <v>125.268</v>
      </c>
      <c r="T215" s="6">
        <f>+SUM(G204:G215)</f>
        <v>128.97900000000001</v>
      </c>
      <c r="U215" s="6">
        <f>+SUM(H204:H215)</f>
        <v>109.47100000000002</v>
      </c>
      <c r="V215" s="6">
        <f t="shared" ref="V215" si="586">+SUM(I204:I215)</f>
        <v>103.27500000000001</v>
      </c>
      <c r="W215" s="105">
        <f t="shared" ref="W215" si="587">+SUM(J204:J215)</f>
        <v>106.62599999999999</v>
      </c>
      <c r="X215" s="105"/>
      <c r="Y215" s="117"/>
      <c r="Z215" s="113"/>
    </row>
    <row r="216" spans="1:26" ht="25.5" x14ac:dyDescent="0.25">
      <c r="A216" s="92" t="s">
        <v>13</v>
      </c>
      <c r="B216" s="106">
        <f t="shared" ref="B216:G216" si="588">SUM(B204:B215)</f>
        <v>89.567000000000007</v>
      </c>
      <c r="C216" s="83">
        <f t="shared" si="588"/>
        <v>100.23599999999999</v>
      </c>
      <c r="D216" s="83">
        <f t="shared" si="588"/>
        <v>106.82600000000001</v>
      </c>
      <c r="E216" s="83">
        <f t="shared" si="588"/>
        <v>114.30200000000001</v>
      </c>
      <c r="F216" s="83">
        <f t="shared" si="588"/>
        <v>125.268</v>
      </c>
      <c r="G216" s="83">
        <f t="shared" si="588"/>
        <v>128.97900000000001</v>
      </c>
      <c r="H216" s="83">
        <f t="shared" ref="H216:I216" si="589">SUM(H204:H215)</f>
        <v>109.47100000000002</v>
      </c>
      <c r="I216" s="83">
        <f t="shared" si="589"/>
        <v>103.27500000000001</v>
      </c>
      <c r="J216" s="107">
        <f t="shared" ref="J216" si="590">SUM(J204:J215)</f>
        <v>106.62599999999999</v>
      </c>
      <c r="K216" s="83"/>
      <c r="L216" s="94"/>
      <c r="M216" s="3"/>
      <c r="N216" s="92" t="s">
        <v>14</v>
      </c>
      <c r="O216" s="106">
        <f t="shared" ref="O216" si="591">+AVERAGE(O204:O215)</f>
        <v>88.095500000000001</v>
      </c>
      <c r="P216" s="83">
        <f>+AVERAGE(P204:P215)</f>
        <v>95.380166666666653</v>
      </c>
      <c r="Q216" s="83">
        <f t="shared" ref="Q216:W216" si="592">+AVERAGE(Q204:Q215)</f>
        <v>101.55008333333335</v>
      </c>
      <c r="R216" s="83">
        <f t="shared" si="592"/>
        <v>113.61624999999998</v>
      </c>
      <c r="S216" s="83">
        <f t="shared" si="592"/>
        <v>118.78275000000001</v>
      </c>
      <c r="T216" s="83">
        <f t="shared" si="592"/>
        <v>125.92983333333332</v>
      </c>
      <c r="U216" s="83">
        <f t="shared" si="592"/>
        <v>123.31325</v>
      </c>
      <c r="V216" s="83">
        <f t="shared" si="592"/>
        <v>103.25583333333333</v>
      </c>
      <c r="W216" s="107">
        <f t="shared" si="592"/>
        <v>102.97308333333332</v>
      </c>
      <c r="X216" s="107">
        <f t="shared" ref="X216" si="593">+AVERAGE(X204:X215)</f>
        <v>104.12700000000001</v>
      </c>
      <c r="Y216" s="119">
        <f>+X216/W216-1</f>
        <v>1.1206002863207942E-2</v>
      </c>
      <c r="Z216" s="173">
        <f>+POWER(X216/S216,0.2)-1</f>
        <v>-2.5993183862181191E-2</v>
      </c>
    </row>
    <row r="217" spans="1:26" ht="25.5" x14ac:dyDescent="0.25">
      <c r="A217" s="95" t="s">
        <v>15</v>
      </c>
      <c r="B217" s="108">
        <f t="shared" ref="B217:G217" si="594">+B216/B$360</f>
        <v>0.10965248412758655</v>
      </c>
      <c r="C217" s="84">
        <f t="shared" si="594"/>
        <v>0.12437370180388768</v>
      </c>
      <c r="D217" s="84">
        <f t="shared" si="594"/>
        <v>0.1296023099507437</v>
      </c>
      <c r="E217" s="84">
        <f t="shared" si="594"/>
        <v>0.14357852213432082</v>
      </c>
      <c r="F217" s="84">
        <f t="shared" si="594"/>
        <v>0.16056212380669177</v>
      </c>
      <c r="G217" s="84">
        <f t="shared" si="594"/>
        <v>0.15607106382772759</v>
      </c>
      <c r="H217" s="84">
        <f t="shared" ref="H217:I217" si="595">+H216/H$360</f>
        <v>0.13900373314371336</v>
      </c>
      <c r="I217" s="84">
        <f t="shared" si="595"/>
        <v>0.15834939443143714</v>
      </c>
      <c r="J217" s="109">
        <f t="shared" ref="J217" si="596">+J216/J$360</f>
        <v>0.15652327092034088</v>
      </c>
      <c r="K217" s="84"/>
      <c r="L217" s="97"/>
      <c r="M217" s="3"/>
      <c r="N217" s="95" t="s">
        <v>15</v>
      </c>
      <c r="O217" s="108">
        <f t="shared" ref="O217:W217" si="597">+O216/O$360</f>
        <v>0.10945205947488905</v>
      </c>
      <c r="P217" s="84">
        <f t="shared" si="597"/>
        <v>0.1176720718179191</v>
      </c>
      <c r="Q217" s="84">
        <f t="shared" si="597"/>
        <v>0.12535650606007581</v>
      </c>
      <c r="R217" s="84">
        <f t="shared" si="597"/>
        <v>0.13906316330383625</v>
      </c>
      <c r="S217" s="84">
        <f t="shared" si="597"/>
        <v>0.1510946091799065</v>
      </c>
      <c r="T217" s="84">
        <f t="shared" si="597"/>
        <v>0.15704679796249188</v>
      </c>
      <c r="U217" s="84">
        <f t="shared" si="597"/>
        <v>0.15066466155002167</v>
      </c>
      <c r="V217" s="84">
        <f t="shared" si="597"/>
        <v>0.14494837251709508</v>
      </c>
      <c r="W217" s="109">
        <f t="shared" si="597"/>
        <v>0.15744128746228259</v>
      </c>
      <c r="X217" s="109">
        <f t="shared" ref="X217" si="598">+X216/X$360</f>
        <v>0.15336114032219583</v>
      </c>
      <c r="Y217" s="118"/>
      <c r="Z217" s="114"/>
    </row>
    <row r="218" spans="1:26" ht="26.25" thickBot="1" x14ac:dyDescent="0.3">
      <c r="A218" s="98" t="s">
        <v>12</v>
      </c>
      <c r="B218" s="110"/>
      <c r="C218" s="85">
        <f>+C216/B216-1</f>
        <v>0.11911753212678766</v>
      </c>
      <c r="D218" s="85">
        <f t="shared" ref="D218:J218" si="599">+D216/C216-1</f>
        <v>6.5744842172473117E-2</v>
      </c>
      <c r="E218" s="85">
        <f t="shared" si="599"/>
        <v>6.9982962949094674E-2</v>
      </c>
      <c r="F218" s="85">
        <f t="shared" si="599"/>
        <v>9.5938828716907842E-2</v>
      </c>
      <c r="G218" s="85">
        <f t="shared" si="599"/>
        <v>2.9624485103937337E-2</v>
      </c>
      <c r="H218" s="85">
        <f t="shared" si="599"/>
        <v>-0.15124942820149012</v>
      </c>
      <c r="I218" s="85">
        <f t="shared" si="599"/>
        <v>-5.6599464698413371E-2</v>
      </c>
      <c r="J218" s="111">
        <f t="shared" si="599"/>
        <v>3.2447349310094298E-2</v>
      </c>
      <c r="K218" s="85"/>
      <c r="L218" s="101"/>
      <c r="M218" s="2"/>
      <c r="N218" s="98" t="s">
        <v>12</v>
      </c>
      <c r="O218" s="110"/>
      <c r="P218" s="85">
        <f>+P216/O216-1</f>
        <v>8.2690564973995961E-2</v>
      </c>
      <c r="Q218" s="85">
        <f t="shared" ref="Q218" si="600">+Q216/P216-1</f>
        <v>6.4687627232076883E-2</v>
      </c>
      <c r="R218" s="85">
        <f t="shared" ref="R218" si="601">+R216/Q216-1</f>
        <v>0.11881985982286203</v>
      </c>
      <c r="S218" s="85">
        <f t="shared" ref="S218" si="602">+S216/R216-1</f>
        <v>4.547324876503156E-2</v>
      </c>
      <c r="T218" s="85">
        <f t="shared" ref="T218" si="603">+T216/S216-1</f>
        <v>6.0169370833166536E-2</v>
      </c>
      <c r="U218" s="85">
        <f t="shared" ref="U218" si="604">+U216/T216-1</f>
        <v>-2.0778105267615921E-2</v>
      </c>
      <c r="V218" s="85">
        <f t="shared" ref="V218" si="605">+V216/U216-1</f>
        <v>-0.16265418895914807</v>
      </c>
      <c r="W218" s="111">
        <f t="shared" ref="W218:X218" si="606">+W216/V216-1</f>
        <v>-2.7383440806412196E-3</v>
      </c>
      <c r="X218" s="111">
        <f t="shared" si="606"/>
        <v>1.1206002863207942E-2</v>
      </c>
      <c r="Y218" s="99"/>
      <c r="Z218" s="115"/>
    </row>
    <row r="219" spans="1:26" ht="15.75" thickBo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6" ht="15.75" thickBot="1" x14ac:dyDescent="0.3">
      <c r="A220" s="335" t="s">
        <v>122</v>
      </c>
      <c r="B220" s="336"/>
      <c r="C220" s="336"/>
      <c r="D220" s="336"/>
      <c r="E220" s="336"/>
      <c r="F220" s="336"/>
      <c r="G220" s="336"/>
      <c r="H220" s="336"/>
      <c r="I220" s="336"/>
      <c r="J220" s="336"/>
      <c r="K220" s="336"/>
      <c r="L220" s="337"/>
      <c r="M220" s="2"/>
      <c r="N220" s="335" t="s">
        <v>123</v>
      </c>
      <c r="O220" s="336"/>
      <c r="P220" s="336"/>
      <c r="Q220" s="336"/>
      <c r="R220" s="336"/>
      <c r="S220" s="336"/>
      <c r="T220" s="336"/>
      <c r="U220" s="336"/>
      <c r="V220" s="336"/>
      <c r="W220" s="336"/>
      <c r="X220" s="336"/>
      <c r="Y220" s="336"/>
      <c r="Z220" s="337"/>
    </row>
    <row r="221" spans="1:26" ht="38.25" x14ac:dyDescent="0.25">
      <c r="A221" s="86"/>
      <c r="B221" s="102">
        <v>2016</v>
      </c>
      <c r="C221" s="82">
        <f>+B221+1</f>
        <v>2017</v>
      </c>
      <c r="D221" s="82">
        <f t="shared" ref="D221:G221" si="607">+C221+1</f>
        <v>2018</v>
      </c>
      <c r="E221" s="82">
        <f t="shared" si="607"/>
        <v>2019</v>
      </c>
      <c r="F221" s="82">
        <f t="shared" si="607"/>
        <v>2020</v>
      </c>
      <c r="G221" s="82">
        <f t="shared" si="607"/>
        <v>2021</v>
      </c>
      <c r="H221" s="82">
        <v>2022</v>
      </c>
      <c r="I221" s="82">
        <v>2023</v>
      </c>
      <c r="J221" s="103">
        <v>2024</v>
      </c>
      <c r="K221" s="82">
        <v>2025</v>
      </c>
      <c r="L221" s="88" t="s">
        <v>16</v>
      </c>
      <c r="M221" s="2"/>
      <c r="N221" s="86"/>
      <c r="O221" s="102">
        <v>2016</v>
      </c>
      <c r="P221" s="82">
        <f>+O221+1</f>
        <v>2017</v>
      </c>
      <c r="Q221" s="82">
        <f t="shared" ref="Q221" si="608">+P221+1</f>
        <v>2018</v>
      </c>
      <c r="R221" s="82">
        <f t="shared" ref="R221" si="609">+Q221+1</f>
        <v>2019</v>
      </c>
      <c r="S221" s="82">
        <f t="shared" ref="S221" si="610">+R221+1</f>
        <v>2020</v>
      </c>
      <c r="T221" s="82">
        <f t="shared" ref="T221" si="611">+S221+1</f>
        <v>2021</v>
      </c>
      <c r="U221" s="82">
        <v>2022</v>
      </c>
      <c r="V221" s="82">
        <v>2023</v>
      </c>
      <c r="W221" s="103">
        <v>2024</v>
      </c>
      <c r="X221" s="87">
        <v>2025</v>
      </c>
      <c r="Y221" s="116" t="s">
        <v>16</v>
      </c>
      <c r="Z221" s="112" t="s">
        <v>21</v>
      </c>
    </row>
    <row r="222" spans="1:26" x14ac:dyDescent="0.25">
      <c r="A222" s="89" t="s">
        <v>10</v>
      </c>
      <c r="B222" s="104">
        <f>+'[1]EXP TOTAL VINO PAIS'!D171/1000</f>
        <v>4.7389999999999999</v>
      </c>
      <c r="C222" s="6">
        <f>+'[1]EXP TOTAL VINO PAIS'!D183/1000</f>
        <v>4.8310000000000004</v>
      </c>
      <c r="D222" s="6">
        <f>+'[1]EXP TOTAL VINO PAIS'!D195/1000</f>
        <v>3.8140000000000001</v>
      </c>
      <c r="E222" s="6">
        <f>+'[1]EXP TOTAL VINO PAIS'!D207/1000</f>
        <v>4.7649999999999997</v>
      </c>
      <c r="F222" s="6">
        <f>+'[1]EXP TOTAL VINO PAIS'!D219/1000</f>
        <v>3.907</v>
      </c>
      <c r="G222" s="6">
        <f>+'[1]EXP TOTAL VINO PAIS'!D231/1000</f>
        <v>6.8689999999999998</v>
      </c>
      <c r="H222" s="6">
        <f>+'[1]EXP TOTAL VINO PAIS'!D243/1000</f>
        <v>2.3540000000000001</v>
      </c>
      <c r="I222" s="6">
        <f>+'[1]EXP TOTAL VINO PAIS'!D255/1000</f>
        <v>2.7719999999999998</v>
      </c>
      <c r="J222" s="105">
        <f>+'[1]EXP TOTAL VINO PAIS'!D267/1000</f>
        <v>3.1360000000000001</v>
      </c>
      <c r="K222" s="6">
        <f>+'[1]EXP TOTAL VINO PAIS'!D279/1000</f>
        <v>1.952</v>
      </c>
      <c r="L222" s="91">
        <f>+K222/J222-1</f>
        <v>-0.37755102040816335</v>
      </c>
      <c r="M222" s="2"/>
      <c r="N222" s="89" t="s">
        <v>10</v>
      </c>
      <c r="O222" s="104">
        <f>+SUM('[1]EXP TOTAL VINO PAIS'!D160:D171)/1000</f>
        <v>72.927000000000007</v>
      </c>
      <c r="P222" s="6">
        <f>+SUM(C222)+SUM(B223:B233)</f>
        <v>67.072000000000017</v>
      </c>
      <c r="Q222" s="6">
        <f t="shared" ref="Q222" si="612">+SUM(D222)+SUM(C223:C233)</f>
        <v>67.374000000000009</v>
      </c>
      <c r="R222" s="6">
        <f t="shared" ref="R222:X222" si="613">+SUM(E222)+SUM(D223:D233)</f>
        <v>67.957999999999998</v>
      </c>
      <c r="S222" s="6">
        <f t="shared" si="613"/>
        <v>67.415000000000006</v>
      </c>
      <c r="T222" s="6">
        <f t="shared" si="613"/>
        <v>68.432000000000002</v>
      </c>
      <c r="U222" s="6">
        <f t="shared" si="613"/>
        <v>67.143999999999991</v>
      </c>
      <c r="V222" s="6">
        <f t="shared" si="613"/>
        <v>49.774999999999999</v>
      </c>
      <c r="W222" s="105">
        <f t="shared" si="613"/>
        <v>43.546000000000006</v>
      </c>
      <c r="X222" s="105">
        <f t="shared" si="613"/>
        <v>49.586000000000006</v>
      </c>
      <c r="Y222" s="117">
        <f>+X222/W222-1</f>
        <v>0.13870389932485194</v>
      </c>
      <c r="Z222" s="113">
        <f>+POWER(X222/S222,0.2)-1</f>
        <v>-5.9582921744742889E-2</v>
      </c>
    </row>
    <row r="223" spans="1:26" x14ac:dyDescent="0.25">
      <c r="A223" s="89" t="s">
        <v>11</v>
      </c>
      <c r="B223" s="104">
        <f>+'[1]EXP TOTAL VINO PAIS'!D172/1000</f>
        <v>4.9450000000000003</v>
      </c>
      <c r="C223" s="6">
        <f>+'[1]EXP TOTAL VINO PAIS'!D184/1000</f>
        <v>4.7409999999999997</v>
      </c>
      <c r="D223" s="6">
        <f>+'[1]EXP TOTAL VINO PAIS'!D196/1000</f>
        <v>4.09</v>
      </c>
      <c r="E223" s="6">
        <f>+'[1]EXP TOTAL VINO PAIS'!D208/1000</f>
        <v>4.8259999999999996</v>
      </c>
      <c r="F223" s="6">
        <f>+'[1]EXP TOTAL VINO PAIS'!D220/1000</f>
        <v>5.774</v>
      </c>
      <c r="G223" s="6">
        <f>+'[1]EXP TOTAL VINO PAIS'!D232/1000</f>
        <v>4.7320000000000002</v>
      </c>
      <c r="H223" s="6">
        <f>+'[1]EXP TOTAL VINO PAIS'!D244/1000</f>
        <v>4.9960000000000004</v>
      </c>
      <c r="I223" s="6">
        <f>+'[1]EXP TOTAL VINO PAIS'!D256/1000</f>
        <v>2.8290000000000002</v>
      </c>
      <c r="J223" s="105">
        <f>+'[1]EXP TOTAL VINO PAIS'!D268/1000</f>
        <v>3.331</v>
      </c>
      <c r="K223" s="6">
        <f>+'[1]EXP TOTAL VINO PAIS'!D280/1000</f>
        <v>3.1429999999999998</v>
      </c>
      <c r="L223" s="91">
        <f>+K223/J223-1</f>
        <v>-5.6439507655358767E-2</v>
      </c>
      <c r="M223" s="2"/>
      <c r="N223" s="89" t="s">
        <v>11</v>
      </c>
      <c r="O223" s="104">
        <f>+SUM('[1]EXP TOTAL VINO PAIS'!D161:D172)/1000</f>
        <v>72.569999999999993</v>
      </c>
      <c r="P223" s="6">
        <f>+SUM(C222:C223)+SUM(B224:B233)</f>
        <v>66.868000000000009</v>
      </c>
      <c r="Q223" s="6">
        <f t="shared" ref="Q223" si="614">+SUM(D222:D223)+SUM(C224:C233)</f>
        <v>66.722999999999999</v>
      </c>
      <c r="R223" s="6">
        <f>+SUM(E222:E223)+SUM(D224:D233)</f>
        <v>68.694000000000003</v>
      </c>
      <c r="S223" s="6">
        <f>+SUM(F222:F223)+SUM(E224:E233)</f>
        <v>68.363</v>
      </c>
      <c r="T223" s="6">
        <f>+SUM(G222:G223)+SUM(F224:F233)</f>
        <v>67.39</v>
      </c>
      <c r="U223" s="6">
        <f>+SUM(H222:H223)+SUM(G224:G233)</f>
        <v>67.408000000000001</v>
      </c>
      <c r="V223" s="6">
        <f>+SUM(I222:I223)+SUM(H224:H233)</f>
        <v>47.607999999999997</v>
      </c>
      <c r="W223" s="105">
        <f t="shared" ref="W223" si="615">+SUM(J222:J223)+SUM(I224:I233)</f>
        <v>44.047999999999995</v>
      </c>
      <c r="X223" s="105">
        <f t="shared" ref="X223" si="616">+SUM(K222:K223)+SUM(J224:J233)</f>
        <v>49.398000000000003</v>
      </c>
      <c r="Y223" s="117">
        <f>+X223/W223-1</f>
        <v>0.12145840900835481</v>
      </c>
      <c r="Z223" s="113">
        <f>+POWER(X223/S223,0.2)-1</f>
        <v>-6.2917881719906532E-2</v>
      </c>
    </row>
    <row r="224" spans="1:26" x14ac:dyDescent="0.25">
      <c r="A224" s="89" t="s">
        <v>0</v>
      </c>
      <c r="B224" s="104">
        <f>+'[1]EXP TOTAL VINO PAIS'!D173/1000</f>
        <v>5.6970000000000001</v>
      </c>
      <c r="C224" s="6">
        <f>+'[1]EXP TOTAL VINO PAIS'!D185/1000</f>
        <v>5.66</v>
      </c>
      <c r="D224" s="6">
        <f>+'[1]EXP TOTAL VINO PAIS'!D197/1000</f>
        <v>4.6360000000000001</v>
      </c>
      <c r="E224" s="6">
        <f>+'[1]EXP TOTAL VINO PAIS'!D209/1000</f>
        <v>6.45</v>
      </c>
      <c r="F224" s="6">
        <f>+'[1]EXP TOTAL VINO PAIS'!D221/1000</f>
        <v>6.3220000000000001</v>
      </c>
      <c r="G224" s="6">
        <f>+'[1]EXP TOTAL VINO PAIS'!D233/1000</f>
        <v>5.1230000000000002</v>
      </c>
      <c r="H224" s="6">
        <f>+'[1]EXP TOTAL VINO PAIS'!D245/1000</f>
        <v>2.98</v>
      </c>
      <c r="I224" s="6">
        <f>+'[1]EXP TOTAL VINO PAIS'!D257/1000</f>
        <v>2.5499999999999998</v>
      </c>
      <c r="J224" s="105">
        <f>+'[1]EXP TOTAL VINO PAIS'!D269/1000</f>
        <v>3.16</v>
      </c>
      <c r="K224" s="6">
        <f>+'[1]EXP TOTAL VINO PAIS'!D281/1000</f>
        <v>3.9089999999999998</v>
      </c>
      <c r="L224" s="91">
        <f>+K224/J224-1</f>
        <v>0.23702531645569613</v>
      </c>
      <c r="M224" s="2"/>
      <c r="N224" s="89" t="s">
        <v>0</v>
      </c>
      <c r="O224" s="104">
        <f>+SUM('[1]EXP TOTAL VINO PAIS'!D162:D173)/1000</f>
        <v>71.929000000000002</v>
      </c>
      <c r="P224" s="6">
        <f>+SUM(C222:C224)+SUM(B225:B233)</f>
        <v>66.831000000000003</v>
      </c>
      <c r="Q224" s="6">
        <f t="shared" ref="Q224" si="617">+SUM(D222:D224)+SUM(C225:C233)</f>
        <v>65.698999999999998</v>
      </c>
      <c r="R224" s="6">
        <f>+SUM(E222:E224)+SUM(D225:D233)</f>
        <v>70.50800000000001</v>
      </c>
      <c r="S224" s="6">
        <f>+SUM(F222:F224)+SUM(E225:E233)</f>
        <v>68.234999999999999</v>
      </c>
      <c r="T224" s="6">
        <f>+SUM(G222:G224)+SUM(F225:F233)</f>
        <v>66.191000000000003</v>
      </c>
      <c r="U224" s="6">
        <f>+SUM(H222:H224)+SUM(G225:G233)</f>
        <v>65.265000000000001</v>
      </c>
      <c r="V224" s="6">
        <f t="shared" ref="V224" si="618">+SUM(I222:I224)+SUM(H225:H233)</f>
        <v>47.177999999999997</v>
      </c>
      <c r="W224" s="105">
        <f t="shared" ref="W224:X224" si="619">+SUM(J222:J224)+SUM(I225:I233)</f>
        <v>44.658000000000001</v>
      </c>
      <c r="X224" s="105">
        <f t="shared" si="619"/>
        <v>50.146999999999998</v>
      </c>
      <c r="Y224" s="117">
        <f>+X224/W224-1</f>
        <v>0.12291190828071108</v>
      </c>
      <c r="Z224" s="113">
        <f>+POWER(X224/S224,0.2)-1</f>
        <v>-5.974088506915165E-2</v>
      </c>
    </row>
    <row r="225" spans="1:26" x14ac:dyDescent="0.25">
      <c r="A225" s="89" t="s">
        <v>1</v>
      </c>
      <c r="B225" s="104">
        <f>+'[1]EXP TOTAL VINO PAIS'!D174/1000</f>
        <v>6.1760000000000002</v>
      </c>
      <c r="C225" s="6">
        <f>+'[1]EXP TOTAL VINO PAIS'!D186/1000</f>
        <v>5.1829999999999998</v>
      </c>
      <c r="D225" s="6">
        <f>+'[1]EXP TOTAL VINO PAIS'!D198/1000</f>
        <v>5.0490000000000004</v>
      </c>
      <c r="E225" s="6">
        <f>+'[1]EXP TOTAL VINO PAIS'!D210/1000</f>
        <v>6.0129999999999999</v>
      </c>
      <c r="F225" s="6">
        <f>+'[1]EXP TOTAL VINO PAIS'!D222/1000</f>
        <v>6.1970000000000001</v>
      </c>
      <c r="G225" s="6">
        <f>+'[1]EXP TOTAL VINO PAIS'!D234/1000</f>
        <v>6.6260000000000003</v>
      </c>
      <c r="H225" s="6">
        <f>+'[1]EXP TOTAL VINO PAIS'!D246/1000</f>
        <v>2.8069999999999999</v>
      </c>
      <c r="I225" s="6">
        <f>+'[1]EXP TOTAL VINO PAIS'!D258/1000</f>
        <v>4.1399999999999997</v>
      </c>
      <c r="J225" s="105">
        <f>+'[1]EXP TOTAL VINO PAIS'!D270/1000</f>
        <v>3.1779999999999999</v>
      </c>
      <c r="K225" s="6">
        <f>+'[1]EXP TOTAL VINO PAIS'!D282/1000</f>
        <v>2.7959999999999998</v>
      </c>
      <c r="L225" s="91">
        <f>+K225/J225-1</f>
        <v>-0.12020138451856521</v>
      </c>
      <c r="M225" s="2"/>
      <c r="N225" s="89" t="s">
        <v>1</v>
      </c>
      <c r="O225" s="104">
        <f>+SUM('[1]EXP TOTAL VINO PAIS'!D163:D174)/1000</f>
        <v>72.158000000000001</v>
      </c>
      <c r="P225" s="6">
        <f>+SUM(C222:C225)+SUM(B226:B233)</f>
        <v>65.837999999999994</v>
      </c>
      <c r="Q225" s="6">
        <f t="shared" ref="Q225" si="620">+SUM(D222:D225)+SUM(C226:C233)</f>
        <v>65.564999999999998</v>
      </c>
      <c r="R225" s="6">
        <f>+SUM(E222:E225)+SUM(D226:D233)</f>
        <v>71.472000000000008</v>
      </c>
      <c r="S225" s="6">
        <f>+SUM(F222:F225)+SUM(E226:E233)</f>
        <v>68.418999999999997</v>
      </c>
      <c r="T225" s="6">
        <f>+SUM(G222:G225)+SUM(F226:F233)</f>
        <v>66.62</v>
      </c>
      <c r="U225" s="6">
        <f>+SUM(H222:H225)+SUM(G226:G233)</f>
        <v>61.445999999999998</v>
      </c>
      <c r="V225" s="6">
        <f t="shared" ref="V225" si="621">+SUM(I222:I225)+SUM(H226:H233)</f>
        <v>48.510999999999996</v>
      </c>
      <c r="W225" s="67">
        <f t="shared" ref="W225" si="622">+SUM(J222:J225)+SUM(I226:I233)</f>
        <v>43.695999999999998</v>
      </c>
      <c r="X225" s="37">
        <f t="shared" ref="X225" si="623">+SUM(K222:K225)+SUM(J226:J233)</f>
        <v>49.765000000000001</v>
      </c>
      <c r="Y225" s="78">
        <f>+X225/W225-1</f>
        <v>0.13889143170999629</v>
      </c>
      <c r="Z225" s="7">
        <f>+POWER(X225/S225,0.2)-1</f>
        <v>-6.168327553629549E-2</v>
      </c>
    </row>
    <row r="226" spans="1:26" x14ac:dyDescent="0.25">
      <c r="A226" s="89" t="s">
        <v>2</v>
      </c>
      <c r="B226" s="104">
        <f>+'[1]EXP TOTAL VINO PAIS'!D175/1000</f>
        <v>6.3739999999999997</v>
      </c>
      <c r="C226" s="6">
        <f>+'[1]EXP TOTAL VINO PAIS'!D187/1000</f>
        <v>5.5860000000000003</v>
      </c>
      <c r="D226" s="6">
        <f>+'[1]EXP TOTAL VINO PAIS'!D199/1000</f>
        <v>5.5339999999999998</v>
      </c>
      <c r="E226" s="6">
        <f>+'[1]EXP TOTAL VINO PAIS'!D211/1000</f>
        <v>6.0190000000000001</v>
      </c>
      <c r="F226" s="6">
        <f>+'[1]EXP TOTAL VINO PAIS'!D223/1000</f>
        <v>7.069</v>
      </c>
      <c r="G226" s="6">
        <f>+'[1]EXP TOTAL VINO PAIS'!D235/1000</f>
        <v>6.1070000000000002</v>
      </c>
      <c r="H226" s="6">
        <f>+'[1]EXP TOTAL VINO PAIS'!D247/1000</f>
        <v>6.3109999999999999</v>
      </c>
      <c r="I226" s="6">
        <f>+'[1]EXP TOTAL VINO PAIS'!D259/1000</f>
        <v>3.589</v>
      </c>
      <c r="J226" s="105">
        <f>+'[1]EXP TOTAL VINO PAIS'!D271/1000</f>
        <v>4.6020000000000003</v>
      </c>
      <c r="K226" s="6"/>
      <c r="L226" s="91"/>
      <c r="M226" s="2"/>
      <c r="N226" s="89" t="s">
        <v>2</v>
      </c>
      <c r="O226" s="104">
        <f>+SUM('[1]EXP TOTAL VINO PAIS'!D164:D175)/1000</f>
        <v>72.307000000000002</v>
      </c>
      <c r="P226" s="6">
        <f>+SUM(C222:C226)+SUM(B227:B233)</f>
        <v>65.050000000000011</v>
      </c>
      <c r="Q226" s="6">
        <f t="shared" ref="Q226" si="624">+SUM(D222:D226)+SUM(C227:C233)</f>
        <v>65.512999999999991</v>
      </c>
      <c r="R226" s="6">
        <f>+SUM(E222:E226)+SUM(D227:D233)</f>
        <v>71.956999999999994</v>
      </c>
      <c r="S226" s="6">
        <f>+SUM(F222:F226)+SUM(E227:E233)</f>
        <v>69.468999999999994</v>
      </c>
      <c r="T226" s="6">
        <f>+SUM(G222:G226)+SUM(F227:F233)</f>
        <v>65.658000000000001</v>
      </c>
      <c r="U226" s="6">
        <f>+SUM(H222:H226)+SUM(G227:G233)</f>
        <v>61.65</v>
      </c>
      <c r="V226" s="6">
        <f t="shared" ref="V226" si="625">+SUM(I222:I226)+SUM(H227:H233)</f>
        <v>45.789000000000001</v>
      </c>
      <c r="W226" s="105">
        <f t="shared" ref="W226" si="626">+SUM(J222:J226)+SUM(I227:I233)</f>
        <v>44.709000000000003</v>
      </c>
      <c r="X226" s="105"/>
      <c r="Y226" s="117"/>
      <c r="Z226" s="113"/>
    </row>
    <row r="227" spans="1:26" x14ac:dyDescent="0.25">
      <c r="A227" s="89" t="s">
        <v>3</v>
      </c>
      <c r="B227" s="104">
        <f>+'[1]EXP TOTAL VINO PAIS'!D176/1000</f>
        <v>5.1289999999999996</v>
      </c>
      <c r="C227" s="6">
        <f>+'[1]EXP TOTAL VINO PAIS'!D188/1000</f>
        <v>5.1870000000000003</v>
      </c>
      <c r="D227" s="6">
        <f>+'[1]EXP TOTAL VINO PAIS'!D200/1000</f>
        <v>5.5570000000000004</v>
      </c>
      <c r="E227" s="6">
        <f>+'[1]EXP TOTAL VINO PAIS'!D212/1000</f>
        <v>4.5279999999999996</v>
      </c>
      <c r="F227" s="6">
        <f>+'[1]EXP TOTAL VINO PAIS'!D224/1000</f>
        <v>3.9329999999999998</v>
      </c>
      <c r="G227" s="6">
        <f>+'[1]EXP TOTAL VINO PAIS'!D236/1000</f>
        <v>4.88</v>
      </c>
      <c r="H227" s="6">
        <f>+'[1]EXP TOTAL VINO PAIS'!D248/1000</f>
        <v>4.851</v>
      </c>
      <c r="I227" s="6">
        <f>+'[1]EXP TOTAL VINO PAIS'!D260/1000</f>
        <v>2.9529999999999998</v>
      </c>
      <c r="J227" s="105">
        <f>+'[1]EXP TOTAL VINO PAIS'!D272/1000</f>
        <v>1.1910000000000001</v>
      </c>
      <c r="K227" s="6"/>
      <c r="L227" s="91"/>
      <c r="M227" s="2"/>
      <c r="N227" s="89" t="s">
        <v>3</v>
      </c>
      <c r="O227" s="104">
        <f>+SUM('[1]EXP TOTAL VINO PAIS'!D165:D176)/1000</f>
        <v>70.304000000000002</v>
      </c>
      <c r="P227" s="6">
        <f>+SUM(C222:C227)+SUM(B228:B233)</f>
        <v>65.108000000000004</v>
      </c>
      <c r="Q227" s="6">
        <f t="shared" ref="Q227" si="627">+SUM(D222:D227)+SUM(C228:C233)</f>
        <v>65.88300000000001</v>
      </c>
      <c r="R227" s="6">
        <f>+SUM(E222:E227)+SUM(D228:D233)</f>
        <v>70.927999999999997</v>
      </c>
      <c r="S227" s="6">
        <f>+SUM(F222:F227)+SUM(E228:E233)</f>
        <v>68.873999999999995</v>
      </c>
      <c r="T227" s="6">
        <f>+SUM(G222:G227)+SUM(F228:F233)</f>
        <v>66.605000000000004</v>
      </c>
      <c r="U227" s="6">
        <f>+SUM(H222:H227)+SUM(G228:G233)</f>
        <v>61.620999999999995</v>
      </c>
      <c r="V227" s="6">
        <f t="shared" ref="V227" si="628">+SUM(I222:I227)+SUM(H228:H233)</f>
        <v>43.891000000000005</v>
      </c>
      <c r="W227" s="105">
        <f t="shared" ref="W227" si="629">+SUM(J222:J227)+SUM(I228:I233)</f>
        <v>42.947000000000003</v>
      </c>
      <c r="X227" s="105"/>
      <c r="Y227" s="117"/>
      <c r="Z227" s="113"/>
    </row>
    <row r="228" spans="1:26" x14ac:dyDescent="0.25">
      <c r="A228" s="89" t="s">
        <v>4</v>
      </c>
      <c r="B228" s="104">
        <f>+'[1]EXP TOTAL VINO PAIS'!D177/1000</f>
        <v>4.5990000000000002</v>
      </c>
      <c r="C228" s="6">
        <f>+'[1]EXP TOTAL VINO PAIS'!D189/1000</f>
        <v>6.3479999999999999</v>
      </c>
      <c r="D228" s="6">
        <f>+'[1]EXP TOTAL VINO PAIS'!D201/1000</f>
        <v>6.556</v>
      </c>
      <c r="E228" s="6">
        <f>+'[1]EXP TOTAL VINO PAIS'!D213/1000</f>
        <v>5.7549999999999999</v>
      </c>
      <c r="F228" s="6">
        <f>+'[1]EXP TOTAL VINO PAIS'!D225/1000</f>
        <v>5.27</v>
      </c>
      <c r="G228" s="6">
        <f>+'[1]EXP TOTAL VINO PAIS'!D237/1000</f>
        <v>6.0149999999999997</v>
      </c>
      <c r="H228" s="6">
        <f>+'[1]EXP TOTAL VINO PAIS'!D249/1000</f>
        <v>2.7120000000000002</v>
      </c>
      <c r="I228" s="6">
        <f>+'[1]EXP TOTAL VINO PAIS'!D261/1000</f>
        <v>4.96</v>
      </c>
      <c r="J228" s="105">
        <f>+'[1]EXP TOTAL VINO PAIS'!D273/1000</f>
        <v>5.4329999999999998</v>
      </c>
      <c r="K228" s="6"/>
      <c r="L228" s="91"/>
      <c r="M228" s="2"/>
      <c r="N228" s="89" t="s">
        <v>4</v>
      </c>
      <c r="O228" s="104">
        <f>+SUM('[1]EXP TOTAL VINO PAIS'!D166:D177)/1000</f>
        <v>69.132000000000005</v>
      </c>
      <c r="P228" s="6">
        <f>+SUM(C222:C228)+SUM(B229:B233)</f>
        <v>66.856999999999999</v>
      </c>
      <c r="Q228" s="6">
        <f t="shared" ref="Q228" si="630">+SUM(D222:D228)+SUM(C229:C233)</f>
        <v>66.091000000000008</v>
      </c>
      <c r="R228" s="6">
        <f>+SUM(E222:E228)+SUM(D229:D233)</f>
        <v>70.12700000000001</v>
      </c>
      <c r="S228" s="6">
        <f>+SUM(F222:F228)+SUM(E229:E233)</f>
        <v>68.388999999999996</v>
      </c>
      <c r="T228" s="6">
        <f>+SUM(G222:G228)+SUM(F229:F233)</f>
        <v>67.349999999999994</v>
      </c>
      <c r="U228" s="6">
        <f>+SUM(H222:H228)+SUM(G229:G233)</f>
        <v>58.317999999999998</v>
      </c>
      <c r="V228" s="6">
        <f t="shared" ref="V228" si="631">+SUM(I222:I228)+SUM(H229:H233)</f>
        <v>46.13900000000001</v>
      </c>
      <c r="W228" s="105">
        <f t="shared" ref="W228" si="632">+SUM(J222:J228)+SUM(I229:I233)</f>
        <v>43.42</v>
      </c>
      <c r="X228" s="105"/>
      <c r="Y228" s="117"/>
      <c r="Z228" s="113"/>
    </row>
    <row r="229" spans="1:26" x14ac:dyDescent="0.25">
      <c r="A229" s="89" t="s">
        <v>5</v>
      </c>
      <c r="B229" s="104">
        <f>+'[1]EXP TOTAL VINO PAIS'!D178/1000</f>
        <v>6.98</v>
      </c>
      <c r="C229" s="6">
        <f>+'[1]EXP TOTAL VINO PAIS'!D190/1000</f>
        <v>6.3920000000000003</v>
      </c>
      <c r="D229" s="6">
        <f>+'[1]EXP TOTAL VINO PAIS'!D202/1000</f>
        <v>7.4560000000000004</v>
      </c>
      <c r="E229" s="6">
        <f>+'[1]EXP TOTAL VINO PAIS'!D214/1000</f>
        <v>6.8410000000000002</v>
      </c>
      <c r="F229" s="6">
        <f>+'[1]EXP TOTAL VINO PAIS'!D226/1000</f>
        <v>7.1319999999999997</v>
      </c>
      <c r="G229" s="6">
        <f>+'[1]EXP TOTAL VINO PAIS'!D238/1000</f>
        <v>4.202</v>
      </c>
      <c r="H229" s="6">
        <f>+'[1]EXP TOTAL VINO PAIS'!D250/1000</f>
        <v>6.3579999999999997</v>
      </c>
      <c r="I229" s="6">
        <f>+'[1]EXP TOTAL VINO PAIS'!D262/1000</f>
        <v>2.7210000000000001</v>
      </c>
      <c r="J229" s="105">
        <f>+'[1]EXP TOTAL VINO PAIS'!D274/1000</f>
        <v>4.92</v>
      </c>
      <c r="K229" s="6"/>
      <c r="L229" s="91"/>
      <c r="M229" s="2"/>
      <c r="N229" s="89" t="s">
        <v>5</v>
      </c>
      <c r="O229" s="104">
        <f>+SUM('[1]EXP TOTAL VINO PAIS'!D167:D178)/1000</f>
        <v>69.537999999999997</v>
      </c>
      <c r="P229" s="6">
        <f>+SUM(C222:C229)+SUM(B230:B233)</f>
        <v>66.269000000000005</v>
      </c>
      <c r="Q229" s="6">
        <f t="shared" ref="Q229" si="633">+SUM(D222:D229)+SUM(C230:C233)</f>
        <v>67.155000000000001</v>
      </c>
      <c r="R229" s="6">
        <f>+SUM(E222:E229)+SUM(D230:D233)</f>
        <v>69.512</v>
      </c>
      <c r="S229" s="6">
        <f>+SUM(F222:F229)+SUM(E230:E233)</f>
        <v>68.679999999999993</v>
      </c>
      <c r="T229" s="6">
        <f>+SUM(G222:G229)+SUM(F230:F233)</f>
        <v>64.42</v>
      </c>
      <c r="U229" s="6">
        <f>+SUM(H222:H229)+SUM(G230:G233)</f>
        <v>60.474000000000004</v>
      </c>
      <c r="V229" s="6">
        <f t="shared" ref="V229" si="634">+SUM(I222:I229)+SUM(H230:H233)</f>
        <v>42.502000000000002</v>
      </c>
      <c r="W229" s="105">
        <f t="shared" ref="W229" si="635">+SUM(J222:J229)+SUM(I230:I233)</f>
        <v>45.619</v>
      </c>
      <c r="X229" s="105"/>
      <c r="Y229" s="117"/>
      <c r="Z229" s="113"/>
    </row>
    <row r="230" spans="1:26" x14ac:dyDescent="0.25">
      <c r="A230" s="89" t="s">
        <v>6</v>
      </c>
      <c r="B230" s="104">
        <f>+'[1]EXP TOTAL VINO PAIS'!D179/1000</f>
        <v>6.024</v>
      </c>
      <c r="C230" s="6">
        <f>+'[1]EXP TOTAL VINO PAIS'!D191/1000</f>
        <v>4.891</v>
      </c>
      <c r="D230" s="6">
        <f>+'[1]EXP TOTAL VINO PAIS'!D203/1000</f>
        <v>5.3380000000000001</v>
      </c>
      <c r="E230" s="6">
        <f>+'[1]EXP TOTAL VINO PAIS'!D215/1000</f>
        <v>5.8380000000000001</v>
      </c>
      <c r="F230" s="6">
        <f>+'[1]EXP TOTAL VINO PAIS'!D227/1000</f>
        <v>5.2880000000000003</v>
      </c>
      <c r="G230" s="6">
        <f>+'[1]EXP TOTAL VINO PAIS'!D239/1000</f>
        <v>7.0030000000000001</v>
      </c>
      <c r="H230" s="6">
        <f>+'[1]EXP TOTAL VINO PAIS'!D251/1000</f>
        <v>5.7830000000000004</v>
      </c>
      <c r="I230" s="6">
        <f>+'[1]EXP TOTAL VINO PAIS'!D263/1000</f>
        <v>5.7480000000000002</v>
      </c>
      <c r="J230" s="105">
        <f>+'[1]EXP TOTAL VINO PAIS'!D275/1000</f>
        <v>5.3410000000000002</v>
      </c>
      <c r="K230" s="6"/>
      <c r="L230" s="91"/>
      <c r="M230" s="2"/>
      <c r="N230" s="89" t="s">
        <v>6</v>
      </c>
      <c r="O230" s="104">
        <f>+SUM('[1]EXP TOTAL VINO PAIS'!D168:D179)/1000</f>
        <v>67.198999999999998</v>
      </c>
      <c r="P230" s="6">
        <f>+SUM(C222:C230)+SUM(B231:B233)</f>
        <v>65.135999999999996</v>
      </c>
      <c r="Q230" s="6">
        <f t="shared" ref="Q230" si="636">+SUM(D222:D230)+SUM(C231:C233)</f>
        <v>67.602000000000004</v>
      </c>
      <c r="R230" s="6">
        <f>+SUM(E222:E230)+SUM(D231:D233)</f>
        <v>70.012</v>
      </c>
      <c r="S230" s="6">
        <f>+SUM(F222:F230)+SUM(E231:E233)</f>
        <v>68.13</v>
      </c>
      <c r="T230" s="6">
        <f>+SUM(G222:G230)+SUM(F231:F233)</f>
        <v>66.135000000000005</v>
      </c>
      <c r="U230" s="6">
        <f>+SUM(H222:H230)+SUM(G231:G233)</f>
        <v>59.254000000000005</v>
      </c>
      <c r="V230" s="6">
        <f t="shared" ref="V230" si="637">+SUM(I222:I230)+SUM(H231:H233)</f>
        <v>42.466999999999999</v>
      </c>
      <c r="W230" s="105">
        <f t="shared" ref="W230" si="638">+SUM(J222:J230)+SUM(I231:I233)</f>
        <v>45.212000000000003</v>
      </c>
      <c r="X230" s="105"/>
      <c r="Y230" s="117"/>
      <c r="Z230" s="113"/>
    </row>
    <row r="231" spans="1:26" x14ac:dyDescent="0.25">
      <c r="A231" s="89" t="s">
        <v>7</v>
      </c>
      <c r="B231" s="104">
        <f>+'[1]EXP TOTAL VINO PAIS'!D180/1000</f>
        <v>7.23</v>
      </c>
      <c r="C231" s="6">
        <f>+'[1]EXP TOTAL VINO PAIS'!D192/1000</f>
        <v>8.298</v>
      </c>
      <c r="D231" s="6">
        <f>+'[1]EXP TOTAL VINO PAIS'!D204/1000</f>
        <v>7.7190000000000003</v>
      </c>
      <c r="E231" s="6">
        <f>+'[1]EXP TOTAL VINO PAIS'!D216/1000</f>
        <v>6.3529999999999998</v>
      </c>
      <c r="F231" s="6">
        <f>+'[1]EXP TOTAL VINO PAIS'!D228/1000</f>
        <v>5.1459999999999999</v>
      </c>
      <c r="G231" s="6">
        <f>+'[1]EXP TOTAL VINO PAIS'!D240/1000</f>
        <v>6.7160000000000002</v>
      </c>
      <c r="H231" s="6">
        <f>+'[1]EXP TOTAL VINO PAIS'!D252/1000</f>
        <v>3.6680000000000001</v>
      </c>
      <c r="I231" s="6">
        <f>+'[1]EXP TOTAL VINO PAIS'!D264/1000</f>
        <v>3.8980000000000001</v>
      </c>
      <c r="J231" s="105">
        <f>+'[1]EXP TOTAL VINO PAIS'!D276/1000</f>
        <v>6.758</v>
      </c>
      <c r="K231" s="6"/>
      <c r="L231" s="91"/>
      <c r="M231" s="2"/>
      <c r="N231" s="89" t="s">
        <v>7</v>
      </c>
      <c r="O231" s="104">
        <f>+SUM('[1]EXP TOTAL VINO PAIS'!D169:D180)/1000</f>
        <v>67.177000000000007</v>
      </c>
      <c r="P231" s="6">
        <f>+SUM(C222:C231)+SUM(B232:B233)</f>
        <v>66.204000000000008</v>
      </c>
      <c r="Q231" s="6">
        <f t="shared" ref="Q231" si="639">+SUM(D222:D231)+SUM(C232:C233)</f>
        <v>67.022999999999996</v>
      </c>
      <c r="R231" s="6">
        <f>+SUM(E222:E231)+SUM(D232:D233)</f>
        <v>68.646000000000001</v>
      </c>
      <c r="S231" s="6">
        <f>+SUM(F222:F231)+SUM(E232:E233)</f>
        <v>66.923000000000002</v>
      </c>
      <c r="T231" s="6">
        <f>+SUM(G222:G231)+SUM(F232:F233)</f>
        <v>67.704999999999998</v>
      </c>
      <c r="U231" s="6">
        <f>+SUM(H222:H231)+SUM(G232:G233)</f>
        <v>56.206000000000003</v>
      </c>
      <c r="V231" s="6">
        <f t="shared" ref="V231" si="640">+SUM(I222:I231)+SUM(H232:H233)</f>
        <v>42.697000000000003</v>
      </c>
      <c r="W231" s="105">
        <f t="shared" ref="W231" si="641">+SUM(J222:J231)+SUM(I232:I233)</f>
        <v>48.072000000000003</v>
      </c>
      <c r="X231" s="105"/>
      <c r="Y231" s="117"/>
      <c r="Z231" s="113"/>
    </row>
    <row r="232" spans="1:26" x14ac:dyDescent="0.25">
      <c r="A232" s="89" t="s">
        <v>8</v>
      </c>
      <c r="B232" s="104">
        <f>+'[1]EXP TOTAL VINO PAIS'!D181/1000</f>
        <v>4.4240000000000004</v>
      </c>
      <c r="C232" s="6">
        <f>+'[1]EXP TOTAL VINO PAIS'!D193/1000</f>
        <v>5.1539999999999999</v>
      </c>
      <c r="D232" s="6">
        <f>+'[1]EXP TOTAL VINO PAIS'!D205/1000</f>
        <v>4.3680000000000003</v>
      </c>
      <c r="E232" s="6">
        <f>+'[1]EXP TOTAL VINO PAIS'!D217/1000</f>
        <v>5.0069999999999997</v>
      </c>
      <c r="F232" s="6">
        <f>+'[1]EXP TOTAL VINO PAIS'!D229/1000</f>
        <v>5.1589999999999998</v>
      </c>
      <c r="G232" s="6">
        <f>+'[1]EXP TOTAL VINO PAIS'!D241/1000</f>
        <v>6.1470000000000002</v>
      </c>
      <c r="H232" s="6">
        <f>+'[1]EXP TOTAL VINO PAIS'!D253/1000</f>
        <v>3.3820000000000001</v>
      </c>
      <c r="I232" s="6">
        <f>+'[1]EXP TOTAL VINO PAIS'!D265/1000</f>
        <v>4.0149999999999997</v>
      </c>
      <c r="J232" s="105">
        <f>+'[1]EXP TOTAL VINO PAIS'!D277/1000</f>
        <v>4.4589999999999996</v>
      </c>
      <c r="K232" s="6"/>
      <c r="L232" s="91"/>
      <c r="M232" s="2"/>
      <c r="N232" s="89" t="s">
        <v>8</v>
      </c>
      <c r="O232" s="104">
        <f>+SUM('[1]EXP TOTAL VINO PAIS'!D170:D181)/1000</f>
        <v>66.372</v>
      </c>
      <c r="P232" s="6">
        <f>+SUM(C222:C232)+SUM(B233)</f>
        <v>66.933999999999997</v>
      </c>
      <c r="Q232" s="6">
        <f t="shared" ref="Q232" si="642">+SUM(D222:D232)+SUM(C233)</f>
        <v>66.237000000000009</v>
      </c>
      <c r="R232" s="6">
        <f>+SUM(E222:E232)+SUM(D233)</f>
        <v>69.284999999999997</v>
      </c>
      <c r="S232" s="6">
        <f>+SUM(F222:F232)+SUM(E233)</f>
        <v>67.074999999999989</v>
      </c>
      <c r="T232" s="6">
        <f>+SUM(G222:G232)+SUM(F233)</f>
        <v>68.692999999999998</v>
      </c>
      <c r="U232" s="6">
        <f>+SUM(H222:H232)+SUM(G233)</f>
        <v>53.440999999999995</v>
      </c>
      <c r="V232" s="6">
        <f t="shared" ref="V232" si="643">+SUM(I222:I232)+SUM(H233)</f>
        <v>43.330000000000005</v>
      </c>
      <c r="W232" s="105">
        <f t="shared" ref="W232" si="644">+SUM(J222:J232)+SUM(I233)</f>
        <v>48.515999999999998</v>
      </c>
      <c r="X232" s="105"/>
      <c r="Y232" s="117"/>
      <c r="Z232" s="113"/>
    </row>
    <row r="233" spans="1:26" x14ac:dyDescent="0.25">
      <c r="A233" s="89" t="s">
        <v>9</v>
      </c>
      <c r="B233" s="104">
        <f>+'[1]EXP TOTAL VINO PAIS'!D182/1000</f>
        <v>4.6630000000000003</v>
      </c>
      <c r="C233" s="6">
        <f>+'[1]EXP TOTAL VINO PAIS'!D194/1000</f>
        <v>6.12</v>
      </c>
      <c r="D233" s="6">
        <f>+'[1]EXP TOTAL VINO PAIS'!D206/1000</f>
        <v>6.89</v>
      </c>
      <c r="E233" s="6">
        <f>+'[1]EXP TOTAL VINO PAIS'!D218/1000</f>
        <v>5.8780000000000001</v>
      </c>
      <c r="F233" s="6">
        <f>+'[1]EXP TOTAL VINO PAIS'!D230/1000</f>
        <v>4.2729999999999997</v>
      </c>
      <c r="G233" s="6">
        <f>+'[1]EXP TOTAL VINO PAIS'!D242/1000</f>
        <v>7.2389999999999999</v>
      </c>
      <c r="H233" s="6">
        <f>+'[1]EXP TOTAL VINO PAIS'!D254/1000</f>
        <v>3.1549999999999998</v>
      </c>
      <c r="I233" s="6">
        <f>+'[1]EXP TOTAL VINO PAIS'!D266/1000</f>
        <v>3.0070000000000001</v>
      </c>
      <c r="J233" s="105">
        <f>+'[1]EXP TOTAL VINO PAIS'!D278/1000</f>
        <v>5.2610000000000001</v>
      </c>
      <c r="K233" s="6"/>
      <c r="L233" s="91"/>
      <c r="M233" s="2"/>
      <c r="N233" s="89" t="s">
        <v>9</v>
      </c>
      <c r="O233" s="104">
        <f>+SUM('[1]EXP TOTAL VINO PAIS'!D171:D182)/1000</f>
        <v>66.98</v>
      </c>
      <c r="P233" s="6">
        <f>+SUM(C222:C233)</f>
        <v>68.391000000000005</v>
      </c>
      <c r="Q233" s="6">
        <f t="shared" ref="Q233" si="645">+SUM(D222:D233)</f>
        <v>67.007000000000005</v>
      </c>
      <c r="R233" s="6">
        <f>+SUM(E222:E233)</f>
        <v>68.272999999999996</v>
      </c>
      <c r="S233" s="6">
        <f>+SUM(F222:F233)</f>
        <v>65.47</v>
      </c>
      <c r="T233" s="6">
        <f>+SUM(G222:G233)</f>
        <v>71.659000000000006</v>
      </c>
      <c r="U233" s="6">
        <f>+SUM(H222:H233)</f>
        <v>49.356999999999999</v>
      </c>
      <c r="V233" s="6">
        <f t="shared" ref="V233" si="646">+SUM(I222:I233)</f>
        <v>43.182000000000002</v>
      </c>
      <c r="W233" s="105">
        <f t="shared" ref="W233" si="647">+SUM(J222:J233)</f>
        <v>50.77</v>
      </c>
      <c r="X233" s="105"/>
      <c r="Y233" s="117"/>
      <c r="Z233" s="113"/>
    </row>
    <row r="234" spans="1:26" ht="25.5" x14ac:dyDescent="0.25">
      <c r="A234" s="92" t="s">
        <v>13</v>
      </c>
      <c r="B234" s="106">
        <f>SUM(B222:B233)</f>
        <v>66.980000000000018</v>
      </c>
      <c r="C234" s="83">
        <f t="shared" ref="C234:F234" si="648">SUM(C222:C233)</f>
        <v>68.391000000000005</v>
      </c>
      <c r="D234" s="83">
        <f t="shared" si="648"/>
        <v>67.007000000000005</v>
      </c>
      <c r="E234" s="83">
        <f t="shared" si="648"/>
        <v>68.272999999999996</v>
      </c>
      <c r="F234" s="83">
        <f t="shared" si="648"/>
        <v>65.47</v>
      </c>
      <c r="G234" s="83">
        <f t="shared" ref="G234:I234" si="649">SUM(G222:G233)</f>
        <v>71.659000000000006</v>
      </c>
      <c r="H234" s="83">
        <f t="shared" si="649"/>
        <v>49.356999999999999</v>
      </c>
      <c r="I234" s="83">
        <f t="shared" si="649"/>
        <v>43.182000000000002</v>
      </c>
      <c r="J234" s="107">
        <f t="shared" ref="J234" si="650">SUM(J222:J233)</f>
        <v>50.77</v>
      </c>
      <c r="K234" s="83"/>
      <c r="L234" s="94"/>
      <c r="M234" s="3"/>
      <c r="N234" s="92" t="s">
        <v>14</v>
      </c>
      <c r="O234" s="106">
        <f>+AVERAGE(O222:O233)</f>
        <v>69.882750000000001</v>
      </c>
      <c r="P234" s="83">
        <f>+AVERAGE(P222:P233)</f>
        <v>66.379833333333323</v>
      </c>
      <c r="Q234" s="83">
        <f t="shared" ref="Q234:W234" si="651">+AVERAGE(Q222:Q233)</f>
        <v>66.48933333333332</v>
      </c>
      <c r="R234" s="83">
        <f t="shared" si="651"/>
        <v>69.780999999999992</v>
      </c>
      <c r="S234" s="83">
        <f t="shared" si="651"/>
        <v>67.953500000000005</v>
      </c>
      <c r="T234" s="83">
        <f t="shared" si="651"/>
        <v>67.238166666666672</v>
      </c>
      <c r="U234" s="83">
        <f t="shared" si="651"/>
        <v>60.131999999999998</v>
      </c>
      <c r="V234" s="83">
        <f t="shared" si="651"/>
        <v>45.255749999999999</v>
      </c>
      <c r="W234" s="107">
        <f t="shared" si="651"/>
        <v>45.434416666666671</v>
      </c>
      <c r="X234" s="107">
        <f t="shared" ref="X234" si="652">+AVERAGE(X222:X233)</f>
        <v>49.724000000000004</v>
      </c>
      <c r="Y234" s="119">
        <f>+X234/W234-1</f>
        <v>9.4412642398475466E-2</v>
      </c>
      <c r="Z234" s="173">
        <f>+POWER(X234/S234,0.2)-1</f>
        <v>-6.0556111495107312E-2</v>
      </c>
    </row>
    <row r="235" spans="1:26" ht="25.5" x14ac:dyDescent="0.25">
      <c r="A235" s="95" t="s">
        <v>15</v>
      </c>
      <c r="B235" s="108">
        <f t="shared" ref="B235:G235" si="653">+B234/B$360</f>
        <v>8.2000328099252492E-2</v>
      </c>
      <c r="C235" s="84">
        <f t="shared" si="653"/>
        <v>8.4860148450354E-2</v>
      </c>
      <c r="D235" s="84">
        <f t="shared" si="653"/>
        <v>8.1293523888093563E-2</v>
      </c>
      <c r="E235" s="84">
        <f t="shared" si="653"/>
        <v>8.5759973068506981E-2</v>
      </c>
      <c r="F235" s="84">
        <f t="shared" si="653"/>
        <v>8.3916101842642254E-2</v>
      </c>
      <c r="G235" s="84">
        <f t="shared" si="653"/>
        <v>8.6710986771731294E-2</v>
      </c>
      <c r="H235" s="84">
        <f t="shared" ref="H235:I235" si="654">+H234/H$360</f>
        <v>6.2672372196967779E-2</v>
      </c>
      <c r="I235" s="84">
        <f t="shared" si="654"/>
        <v>6.6210056164011794E-2</v>
      </c>
      <c r="J235" s="109">
        <f t="shared" ref="J235" si="655">+J234/J$360</f>
        <v>7.4528599634476653E-2</v>
      </c>
      <c r="K235" s="84"/>
      <c r="L235" s="97"/>
      <c r="M235" s="3"/>
      <c r="N235" s="95" t="s">
        <v>15</v>
      </c>
      <c r="O235" s="108">
        <f t="shared" ref="O235:W235" si="656">+O234/O$360</f>
        <v>8.6824081925510416E-2</v>
      </c>
      <c r="P235" s="84">
        <f t="shared" si="656"/>
        <v>8.18938862054987E-2</v>
      </c>
      <c r="Q235" s="84">
        <f t="shared" si="656"/>
        <v>8.2076451769828501E-2</v>
      </c>
      <c r="R235" s="84">
        <f t="shared" si="656"/>
        <v>8.541002364102844E-2</v>
      </c>
      <c r="S235" s="84">
        <f t="shared" si="656"/>
        <v>8.6438540317569479E-2</v>
      </c>
      <c r="T235" s="84">
        <f t="shared" si="656"/>
        <v>8.385255897161005E-2</v>
      </c>
      <c r="U235" s="84">
        <f t="shared" si="656"/>
        <v>7.346953736379426E-2</v>
      </c>
      <c r="V235" s="84">
        <f t="shared" si="656"/>
        <v>6.3529072380483997E-2</v>
      </c>
      <c r="W235" s="109">
        <f t="shared" si="656"/>
        <v>6.9467212435914472E-2</v>
      </c>
      <c r="X235" s="109">
        <f t="shared" ref="X235" si="657">+X234/X$360</f>
        <v>7.3234889523186728E-2</v>
      </c>
      <c r="Y235" s="118"/>
      <c r="Z235" s="114"/>
    </row>
    <row r="236" spans="1:26" ht="26.25" thickBot="1" x14ac:dyDescent="0.3">
      <c r="A236" s="98" t="s">
        <v>12</v>
      </c>
      <c r="B236" s="110"/>
      <c r="C236" s="85">
        <f>+C234/B234-1</f>
        <v>2.1065989847715461E-2</v>
      </c>
      <c r="D236" s="85">
        <f t="shared" ref="D236:J236" si="658">+D234/C234-1</f>
        <v>-2.0236580836659801E-2</v>
      </c>
      <c r="E236" s="85">
        <f t="shared" si="658"/>
        <v>1.8893548435237939E-2</v>
      </c>
      <c r="F236" s="85">
        <f t="shared" si="658"/>
        <v>-4.1055761428383075E-2</v>
      </c>
      <c r="G236" s="85">
        <f t="shared" si="658"/>
        <v>9.4531846647319506E-2</v>
      </c>
      <c r="H236" s="85">
        <f t="shared" si="658"/>
        <v>-0.31122399140373158</v>
      </c>
      <c r="I236" s="85">
        <f t="shared" si="658"/>
        <v>-0.12510890045991441</v>
      </c>
      <c r="J236" s="111">
        <f t="shared" si="658"/>
        <v>0.17572136538372463</v>
      </c>
      <c r="K236" s="85"/>
      <c r="L236" s="101"/>
      <c r="M236" s="2"/>
      <c r="N236" s="98" t="s">
        <v>12</v>
      </c>
      <c r="O236" s="110"/>
      <c r="P236" s="85">
        <f>+P234/O234-1</f>
        <v>-5.0125627092046043E-2</v>
      </c>
      <c r="Q236" s="85">
        <f t="shared" ref="Q236" si="659">+Q234/P234-1</f>
        <v>1.6495973927823648E-3</v>
      </c>
      <c r="R236" s="85">
        <f t="shared" ref="R236" si="660">+R234/Q234-1</f>
        <v>4.9506687789520276E-2</v>
      </c>
      <c r="S236" s="85">
        <f t="shared" ref="S236" si="661">+S234/R234-1</f>
        <v>-2.6189077255986404E-2</v>
      </c>
      <c r="T236" s="85">
        <f t="shared" ref="T236" si="662">+T234/S234-1</f>
        <v>-1.0526806320989124E-2</v>
      </c>
      <c r="U236" s="85">
        <f t="shared" ref="U236" si="663">+U234/T234-1</f>
        <v>-0.10568650245768163</v>
      </c>
      <c r="V236" s="85">
        <f t="shared" ref="V236" si="664">+V234/U234-1</f>
        <v>-0.24739323488325682</v>
      </c>
      <c r="W236" s="111">
        <f t="shared" ref="W236:X236" si="665">+W234/V234-1</f>
        <v>3.9479329514298112E-3</v>
      </c>
      <c r="X236" s="111">
        <f t="shared" si="665"/>
        <v>9.4412642398475466E-2</v>
      </c>
      <c r="Y236" s="99"/>
      <c r="Z236" s="115"/>
    </row>
    <row r="237" spans="1:26" ht="15.75" thickBot="1" x14ac:dyDescent="0.3"/>
    <row r="238" spans="1:26" ht="15.75" thickBot="1" x14ac:dyDescent="0.3">
      <c r="A238" s="335" t="s">
        <v>124</v>
      </c>
      <c r="B238" s="336"/>
      <c r="C238" s="336"/>
      <c r="D238" s="336"/>
      <c r="E238" s="336"/>
      <c r="F238" s="336"/>
      <c r="G238" s="336"/>
      <c r="H238" s="336"/>
      <c r="I238" s="336"/>
      <c r="J238" s="336"/>
      <c r="K238" s="336"/>
      <c r="L238" s="337"/>
      <c r="M238" s="2"/>
      <c r="N238" s="335" t="s">
        <v>125</v>
      </c>
      <c r="O238" s="336"/>
      <c r="P238" s="336"/>
      <c r="Q238" s="336"/>
      <c r="R238" s="336"/>
      <c r="S238" s="336"/>
      <c r="T238" s="336"/>
      <c r="U238" s="336"/>
      <c r="V238" s="336"/>
      <c r="W238" s="336"/>
      <c r="X238" s="336"/>
      <c r="Y238" s="336"/>
      <c r="Z238" s="337"/>
    </row>
    <row r="239" spans="1:26" ht="38.25" x14ac:dyDescent="0.25">
      <c r="A239" s="86"/>
      <c r="B239" s="102">
        <v>2016</v>
      </c>
      <c r="C239" s="82">
        <f>+B239+1</f>
        <v>2017</v>
      </c>
      <c r="D239" s="82">
        <f t="shared" ref="D239:G239" si="666">+C239+1</f>
        <v>2018</v>
      </c>
      <c r="E239" s="82">
        <f t="shared" si="666"/>
        <v>2019</v>
      </c>
      <c r="F239" s="82">
        <f t="shared" si="666"/>
        <v>2020</v>
      </c>
      <c r="G239" s="82">
        <f t="shared" si="666"/>
        <v>2021</v>
      </c>
      <c r="H239" s="82">
        <v>2022</v>
      </c>
      <c r="I239" s="82">
        <v>2023</v>
      </c>
      <c r="J239" s="103">
        <v>2024</v>
      </c>
      <c r="K239" s="82">
        <v>2025</v>
      </c>
      <c r="L239" s="88" t="s">
        <v>16</v>
      </c>
      <c r="M239" s="2"/>
      <c r="N239" s="86"/>
      <c r="O239" s="102">
        <v>2016</v>
      </c>
      <c r="P239" s="82">
        <f>+O239+1</f>
        <v>2017</v>
      </c>
      <c r="Q239" s="82">
        <f t="shared" ref="Q239" si="667">+P239+1</f>
        <v>2018</v>
      </c>
      <c r="R239" s="82">
        <f t="shared" ref="R239" si="668">+Q239+1</f>
        <v>2019</v>
      </c>
      <c r="S239" s="82">
        <f t="shared" ref="S239" si="669">+R239+1</f>
        <v>2020</v>
      </c>
      <c r="T239" s="82">
        <f t="shared" ref="T239" si="670">+S239+1</f>
        <v>2021</v>
      </c>
      <c r="U239" s="82">
        <v>2022</v>
      </c>
      <c r="V239" s="82">
        <v>2023</v>
      </c>
      <c r="W239" s="103">
        <v>2024</v>
      </c>
      <c r="X239" s="87">
        <v>2025</v>
      </c>
      <c r="Y239" s="116" t="s">
        <v>16</v>
      </c>
      <c r="Z239" s="112" t="s">
        <v>21</v>
      </c>
    </row>
    <row r="240" spans="1:26" x14ac:dyDescent="0.25">
      <c r="A240" s="89" t="s">
        <v>10</v>
      </c>
      <c r="B240" s="104">
        <f>+'[1]EXP TOTAL VINO PAIS'!E171/1000</f>
        <v>1.5940000000000001</v>
      </c>
      <c r="C240" s="6">
        <f>+'[1]EXP TOTAL VINO PAIS'!E183/1000</f>
        <v>2.3319999999999999</v>
      </c>
      <c r="D240" s="6">
        <f>+'[1]EXP TOTAL VINO PAIS'!E195/1000</f>
        <v>3.7949999999999999</v>
      </c>
      <c r="E240" s="6">
        <f>+'[1]EXP TOTAL VINO PAIS'!E207/1000</f>
        <v>2.1680000000000001</v>
      </c>
      <c r="F240" s="6">
        <f>+'[1]EXP TOTAL VINO PAIS'!E219/1000</f>
        <v>1.9390000000000001</v>
      </c>
      <c r="G240" s="6">
        <f>+'[1]EXP TOTAL VINO PAIS'!E231/1000</f>
        <v>5.4989999999999997</v>
      </c>
      <c r="H240" s="6">
        <f>+'[1]EXP TOTAL VINO PAIS'!E243/1000</f>
        <v>3.9670000000000001</v>
      </c>
      <c r="I240" s="6">
        <f>+'[1]EXP TOTAL VINO PAIS'!E255/1000</f>
        <v>6.8339999999999996</v>
      </c>
      <c r="J240" s="105">
        <f>+'[1]EXP TOTAL VINO PAIS'!E267/1000</f>
        <v>3.9969999999999999</v>
      </c>
      <c r="K240" s="6">
        <f>+'[1]EXP TOTAL VINO PAIS'!E279/1000</f>
        <v>5.2169999999999996</v>
      </c>
      <c r="L240" s="91">
        <f>+K240/J240-1</f>
        <v>0.30522892169126847</v>
      </c>
      <c r="M240" s="2"/>
      <c r="N240" s="89" t="s">
        <v>10</v>
      </c>
      <c r="O240" s="104">
        <f>+SUM('[1]EXP TOTAL VINO PAIS'!E160:E171)/1000</f>
        <v>48.701000000000001</v>
      </c>
      <c r="P240" s="6">
        <f>+SUM(C240)+SUM(B241:B251)</f>
        <v>47.362000000000002</v>
      </c>
      <c r="Q240" s="6">
        <f t="shared" ref="Q240" si="671">+SUM(D240)+SUM(C241:C251)</f>
        <v>56.518000000000001</v>
      </c>
      <c r="R240" s="6">
        <f t="shared" ref="R240:X240" si="672">+SUM(E240)+SUM(D241:D251)</f>
        <v>55.251999999999995</v>
      </c>
      <c r="S240" s="6">
        <f t="shared" si="672"/>
        <v>57.580000000000005</v>
      </c>
      <c r="T240" s="6">
        <f t="shared" si="672"/>
        <v>69.527999999999992</v>
      </c>
      <c r="U240" s="6">
        <f t="shared" si="672"/>
        <v>82.146000000000001</v>
      </c>
      <c r="V240" s="6">
        <f t="shared" si="672"/>
        <v>91.391000000000005</v>
      </c>
      <c r="W240" s="105">
        <f t="shared" si="672"/>
        <v>85.929999999999993</v>
      </c>
      <c r="X240" s="105">
        <f t="shared" si="672"/>
        <v>100.69499999999999</v>
      </c>
      <c r="Y240" s="117">
        <f>+X240/W240-1</f>
        <v>0.17182590480623761</v>
      </c>
      <c r="Z240" s="113">
        <f>+POWER(X240/S240,0.2)-1</f>
        <v>0.11827148049626501</v>
      </c>
    </row>
    <row r="241" spans="1:26" x14ac:dyDescent="0.25">
      <c r="A241" s="89" t="s">
        <v>11</v>
      </c>
      <c r="B241" s="104">
        <f>+'[1]EXP TOTAL VINO PAIS'!E172/1000</f>
        <v>1.8759999999999999</v>
      </c>
      <c r="C241" s="6">
        <f>+'[1]EXP TOTAL VINO PAIS'!E184/1000</f>
        <v>2.758</v>
      </c>
      <c r="D241" s="6">
        <f>+'[1]EXP TOTAL VINO PAIS'!E196/1000</f>
        <v>2.91</v>
      </c>
      <c r="E241" s="6">
        <f>+'[1]EXP TOTAL VINO PAIS'!E208/1000</f>
        <v>3.1909999999999998</v>
      </c>
      <c r="F241" s="6">
        <f>+'[1]EXP TOTAL VINO PAIS'!E220/1000</f>
        <v>3.8980000000000001</v>
      </c>
      <c r="G241" s="6">
        <f>+'[1]EXP TOTAL VINO PAIS'!E232/1000</f>
        <v>4.0529999999999999</v>
      </c>
      <c r="H241" s="6">
        <f>+'[1]EXP TOTAL VINO PAIS'!E244/1000</f>
        <v>6.1349999999999998</v>
      </c>
      <c r="I241" s="6">
        <f>+'[1]EXP TOTAL VINO PAIS'!E256/1000</f>
        <v>6.2069999999999999</v>
      </c>
      <c r="J241" s="105">
        <f>+'[1]EXP TOTAL VINO PAIS'!E268/1000</f>
        <v>4.8339999999999996</v>
      </c>
      <c r="K241" s="6">
        <f>+'[1]EXP TOTAL VINO PAIS'!E280/1000</f>
        <v>3.8759999999999999</v>
      </c>
      <c r="L241" s="91">
        <f>+K241/J241-1</f>
        <v>-0.19817956143980142</v>
      </c>
      <c r="M241" s="2"/>
      <c r="N241" s="89" t="s">
        <v>11</v>
      </c>
      <c r="O241" s="104">
        <f>+SUM('[1]EXP TOTAL VINO PAIS'!E161:E172)/1000</f>
        <v>47.177999999999997</v>
      </c>
      <c r="P241" s="6">
        <f>+SUM(C240:C241)+SUM(B242:B251)</f>
        <v>48.244</v>
      </c>
      <c r="Q241" s="6">
        <f t="shared" ref="Q241" si="673">+SUM(D240:D241)+SUM(C242:C251)</f>
        <v>56.669999999999995</v>
      </c>
      <c r="R241" s="6">
        <f>+SUM(E240:E241)+SUM(D242:D251)</f>
        <v>55.533000000000001</v>
      </c>
      <c r="S241" s="6">
        <f>+SUM(F240:F241)+SUM(E242:E251)</f>
        <v>58.287000000000006</v>
      </c>
      <c r="T241" s="6">
        <f>+SUM(G240:G241)+SUM(F242:F251)</f>
        <v>69.682999999999993</v>
      </c>
      <c r="U241" s="6">
        <f>+SUM(H240:H241)+SUM(G242:G251)</f>
        <v>84.228000000000009</v>
      </c>
      <c r="V241" s="6">
        <f>+SUM(I240:I241)+SUM(H242:H251)</f>
        <v>91.463000000000008</v>
      </c>
      <c r="W241" s="105">
        <f t="shared" ref="W241" si="674">+SUM(J240:J241)+SUM(I242:I251)</f>
        <v>84.557000000000002</v>
      </c>
      <c r="X241" s="105">
        <f t="shared" ref="X241" si="675">+SUM(K240:K241)+SUM(J242:J251)</f>
        <v>99.736999999999995</v>
      </c>
      <c r="Y241" s="117">
        <f>+X241/W241-1</f>
        <v>0.17952387147131521</v>
      </c>
      <c r="Z241" s="113">
        <f>+POWER(X241/S241,0.2)-1</f>
        <v>0.11341461986119961</v>
      </c>
    </row>
    <row r="242" spans="1:26" x14ac:dyDescent="0.25">
      <c r="A242" s="89" t="s">
        <v>0</v>
      </c>
      <c r="B242" s="104">
        <f>+'[1]EXP TOTAL VINO PAIS'!E173/1000</f>
        <v>3.3839999999999999</v>
      </c>
      <c r="C242" s="6">
        <f>+'[1]EXP TOTAL VINO PAIS'!E185/1000</f>
        <v>2.968</v>
      </c>
      <c r="D242" s="6">
        <f>+'[1]EXP TOTAL VINO PAIS'!E197/1000</f>
        <v>4.4240000000000004</v>
      </c>
      <c r="E242" s="6">
        <f>+'[1]EXP TOTAL VINO PAIS'!E209/1000</f>
        <v>3.5139999999999998</v>
      </c>
      <c r="F242" s="6">
        <f>+'[1]EXP TOTAL VINO PAIS'!E221/1000</f>
        <v>2.9260000000000002</v>
      </c>
      <c r="G242" s="6">
        <f>+'[1]EXP TOTAL VINO PAIS'!E233/1000</f>
        <v>6.1929999999999996</v>
      </c>
      <c r="H242" s="6">
        <f>+'[1]EXP TOTAL VINO PAIS'!E245/1000</f>
        <v>5.8419999999999996</v>
      </c>
      <c r="I242" s="6">
        <f>+'[1]EXP TOTAL VINO PAIS'!E257/1000</f>
        <v>7.2229999999999999</v>
      </c>
      <c r="J242" s="105">
        <f>+'[1]EXP TOTAL VINO PAIS'!E269/1000</f>
        <v>6.8220000000000001</v>
      </c>
      <c r="K242" s="6">
        <f>+'[1]EXP TOTAL VINO PAIS'!E281/1000</f>
        <v>6.8479999999999999</v>
      </c>
      <c r="L242" s="91">
        <f>+K242/J242-1</f>
        <v>3.8111990618585612E-3</v>
      </c>
      <c r="M242" s="2"/>
      <c r="N242" s="89" t="s">
        <v>0</v>
      </c>
      <c r="O242" s="104">
        <f>+SUM('[1]EXP TOTAL VINO PAIS'!E162:E173)/1000</f>
        <v>46.392000000000003</v>
      </c>
      <c r="P242" s="6">
        <f>+SUM(C240:C242)+SUM(B243:B251)</f>
        <v>47.827999999999996</v>
      </c>
      <c r="Q242" s="6">
        <f t="shared" ref="Q242" si="676">+SUM(D240:D242)+SUM(C243:C251)</f>
        <v>58.126000000000005</v>
      </c>
      <c r="R242" s="6">
        <f>+SUM(E240:E242)+SUM(D243:D251)</f>
        <v>54.622999999999998</v>
      </c>
      <c r="S242" s="6">
        <f>+SUM(F240:F242)+SUM(E243:E251)</f>
        <v>57.698999999999998</v>
      </c>
      <c r="T242" s="6">
        <f>+SUM(G240:G242)+SUM(F243:F251)</f>
        <v>72.95</v>
      </c>
      <c r="U242" s="6">
        <f>+SUM(H240:H242)+SUM(G243:G251)</f>
        <v>83.87700000000001</v>
      </c>
      <c r="V242" s="6">
        <f t="shared" ref="V242" si="677">+SUM(I240:I242)+SUM(H243:H251)</f>
        <v>92.844000000000008</v>
      </c>
      <c r="W242" s="105">
        <f t="shared" ref="W242" si="678">+SUM(J240:J242)+SUM(I243:I251)</f>
        <v>84.156000000000006</v>
      </c>
      <c r="X242" s="105">
        <f t="shared" ref="X242" si="679">+SUM(K240:K242)+SUM(J243:J251)</f>
        <v>99.762999999999991</v>
      </c>
      <c r="Y242" s="117">
        <f>+X242/W242-1</f>
        <v>0.18545320595085291</v>
      </c>
      <c r="Z242" s="113">
        <f>+POWER(X242/S242,0.2)-1</f>
        <v>0.11573290865183261</v>
      </c>
    </row>
    <row r="243" spans="1:26" x14ac:dyDescent="0.25">
      <c r="A243" s="89" t="s">
        <v>1</v>
      </c>
      <c r="B243" s="104">
        <f>+'[1]EXP TOTAL VINO PAIS'!E174/1000</f>
        <v>3.63</v>
      </c>
      <c r="C243" s="6">
        <f>+'[1]EXP TOTAL VINO PAIS'!E186/1000</f>
        <v>4.9800000000000004</v>
      </c>
      <c r="D243" s="6">
        <f>+'[1]EXP TOTAL VINO PAIS'!E198/1000</f>
        <v>4.9480000000000004</v>
      </c>
      <c r="E243" s="6">
        <f>+'[1]EXP TOTAL VINO PAIS'!E210/1000</f>
        <v>4.6749999999999998</v>
      </c>
      <c r="F243" s="6">
        <f>+'[1]EXP TOTAL VINO PAIS'!E222/1000</f>
        <v>2.1840000000000002</v>
      </c>
      <c r="G243" s="6">
        <f>+'[1]EXP TOTAL VINO PAIS'!E234/1000</f>
        <v>5.9059999999999997</v>
      </c>
      <c r="H243" s="6">
        <f>+'[1]EXP TOTAL VINO PAIS'!E246/1000</f>
        <v>7.2359999999999998</v>
      </c>
      <c r="I243" s="6">
        <f>+'[1]EXP TOTAL VINO PAIS'!E258/1000</f>
        <v>6.6269999999999998</v>
      </c>
      <c r="J243" s="105">
        <f>+'[1]EXP TOTAL VINO PAIS'!E270/1000</f>
        <v>7.218</v>
      </c>
      <c r="K243" s="6">
        <f>+'[1]EXP TOTAL VINO PAIS'!E282/1000</f>
        <v>8.1289999999999996</v>
      </c>
      <c r="L243" s="91">
        <f>+K243/J243-1</f>
        <v>0.12621224715987811</v>
      </c>
      <c r="M243" s="2"/>
      <c r="N243" s="89" t="s">
        <v>1</v>
      </c>
      <c r="O243" s="104">
        <f>+SUM('[1]EXP TOTAL VINO PAIS'!E163:E174)/1000</f>
        <v>46.290999999999997</v>
      </c>
      <c r="P243" s="6">
        <f>+SUM(C240:C243)+SUM(B244:B251)</f>
        <v>49.177999999999997</v>
      </c>
      <c r="Q243" s="6">
        <f t="shared" ref="Q243" si="680">+SUM(D240:D243)+SUM(C244:C251)</f>
        <v>58.093999999999994</v>
      </c>
      <c r="R243" s="6">
        <f>+SUM(E240:E243)+SUM(D244:D251)</f>
        <v>54.349999999999994</v>
      </c>
      <c r="S243" s="6">
        <f>+SUM(F240:F243)+SUM(E244:E251)</f>
        <v>55.207999999999998</v>
      </c>
      <c r="T243" s="6">
        <f>+SUM(G240:G243)+SUM(F244:F251)</f>
        <v>76.671999999999997</v>
      </c>
      <c r="U243" s="6">
        <f>+SUM(H240:H243)+SUM(G244:G251)</f>
        <v>85.206999999999994</v>
      </c>
      <c r="V243" s="6">
        <f t="shared" ref="V243" si="681">+SUM(I240:I243)+SUM(H244:H251)</f>
        <v>92.235000000000014</v>
      </c>
      <c r="W243" s="67">
        <f t="shared" ref="W243" si="682">+SUM(J240:J243)+SUM(I244:I251)</f>
        <v>84.747</v>
      </c>
      <c r="X243" s="37">
        <f t="shared" ref="X243" si="683">+SUM(K240:K243)+SUM(J244:J251)</f>
        <v>100.67399999999998</v>
      </c>
      <c r="Y243" s="78">
        <f>+X243/W243-1</f>
        <v>0.1879358561365001</v>
      </c>
      <c r="Z243" s="7">
        <f>+POWER(X243/S243,0.2)-1</f>
        <v>0.12767268791867648</v>
      </c>
    </row>
    <row r="244" spans="1:26" x14ac:dyDescent="0.25">
      <c r="A244" s="89" t="s">
        <v>2</v>
      </c>
      <c r="B244" s="104">
        <f>+'[1]EXP TOTAL VINO PAIS'!E175/1000</f>
        <v>4.1109999999999998</v>
      </c>
      <c r="C244" s="6">
        <f>+'[1]EXP TOTAL VINO PAIS'!E187/1000</f>
        <v>4.2699999999999996</v>
      </c>
      <c r="D244" s="6">
        <f>+'[1]EXP TOTAL VINO PAIS'!E199/1000</f>
        <v>5.0410000000000004</v>
      </c>
      <c r="E244" s="6">
        <f>+'[1]EXP TOTAL VINO PAIS'!E211/1000</f>
        <v>4.1749999999999998</v>
      </c>
      <c r="F244" s="6">
        <f>+'[1]EXP TOTAL VINO PAIS'!E223/1000</f>
        <v>3.89</v>
      </c>
      <c r="G244" s="6">
        <f>+'[1]EXP TOTAL VINO PAIS'!E235/1000</f>
        <v>6.9539999999999997</v>
      </c>
      <c r="H244" s="6">
        <f>+'[1]EXP TOTAL VINO PAIS'!E247/1000</f>
        <v>8.282</v>
      </c>
      <c r="I244" s="6">
        <f>+'[1]EXP TOTAL VINO PAIS'!E259/1000</f>
        <v>7.3970000000000002</v>
      </c>
      <c r="J244" s="105">
        <f>+'[1]EXP TOTAL VINO PAIS'!E271/1000</f>
        <v>10.387</v>
      </c>
      <c r="K244" s="6"/>
      <c r="L244" s="91"/>
      <c r="M244" s="2"/>
      <c r="N244" s="89" t="s">
        <v>2</v>
      </c>
      <c r="O244" s="104">
        <f>+SUM('[1]EXP TOTAL VINO PAIS'!E164:E175)/1000</f>
        <v>46.540999999999997</v>
      </c>
      <c r="P244" s="6">
        <f>+SUM(C240:C244)+SUM(B245:B251)</f>
        <v>49.336999999999996</v>
      </c>
      <c r="Q244" s="6">
        <f t="shared" ref="Q244" si="684">+SUM(D240:D244)+SUM(C245:C251)</f>
        <v>58.864999999999995</v>
      </c>
      <c r="R244" s="6">
        <f>+SUM(E240:E244)+SUM(D245:D251)</f>
        <v>53.484000000000002</v>
      </c>
      <c r="S244" s="6">
        <f>+SUM(F240:F244)+SUM(E245:E251)</f>
        <v>54.923000000000002</v>
      </c>
      <c r="T244" s="6">
        <f>+SUM(G240:G244)+SUM(F245:F251)</f>
        <v>79.736000000000004</v>
      </c>
      <c r="U244" s="6">
        <f>+SUM(H240:H244)+SUM(G245:G251)</f>
        <v>86.535000000000011</v>
      </c>
      <c r="V244" s="6">
        <f t="shared" ref="V244" si="685">+SUM(I240:I244)+SUM(H245:H251)</f>
        <v>91.35</v>
      </c>
      <c r="W244" s="105">
        <f t="shared" ref="W244" si="686">+SUM(J240:J244)+SUM(I245:I251)</f>
        <v>87.736999999999995</v>
      </c>
      <c r="X244" s="105"/>
      <c r="Y244" s="117"/>
      <c r="Z244" s="113"/>
    </row>
    <row r="245" spans="1:26" x14ac:dyDescent="0.25">
      <c r="A245" s="89" t="s">
        <v>3</v>
      </c>
      <c r="B245" s="104">
        <f>+'[1]EXP TOTAL VINO PAIS'!E176/1000</f>
        <v>3.621</v>
      </c>
      <c r="C245" s="6">
        <f>+'[1]EXP TOTAL VINO PAIS'!E188/1000</f>
        <v>5.2089999999999996</v>
      </c>
      <c r="D245" s="6">
        <f>+'[1]EXP TOTAL VINO PAIS'!E200/1000</f>
        <v>5.4459999999999997</v>
      </c>
      <c r="E245" s="6">
        <f>+'[1]EXP TOTAL VINO PAIS'!E212/1000</f>
        <v>4.125</v>
      </c>
      <c r="F245" s="6">
        <f>+'[1]EXP TOTAL VINO PAIS'!E224/1000</f>
        <v>5.6639999999999997</v>
      </c>
      <c r="G245" s="6">
        <f>+'[1]EXP TOTAL VINO PAIS'!E236/1000</f>
        <v>6.6769999999999996</v>
      </c>
      <c r="H245" s="6">
        <f>+'[1]EXP TOTAL VINO PAIS'!E248/1000</f>
        <v>6.0170000000000003</v>
      </c>
      <c r="I245" s="6">
        <f>+'[1]EXP TOTAL VINO PAIS'!E260/1000</f>
        <v>7.5179999999999998</v>
      </c>
      <c r="J245" s="105">
        <f>+'[1]EXP TOTAL VINO PAIS'!E272/1000</f>
        <v>8.8930000000000007</v>
      </c>
      <c r="K245" s="6"/>
      <c r="L245" s="91"/>
      <c r="M245" s="2"/>
      <c r="N245" s="89" t="s">
        <v>3</v>
      </c>
      <c r="O245" s="104">
        <f>+SUM('[1]EXP TOTAL VINO PAIS'!E165:E176)/1000</f>
        <v>45.322000000000003</v>
      </c>
      <c r="P245" s="6">
        <f>+SUM(C240:C245)+SUM(B246:B251)</f>
        <v>50.924999999999997</v>
      </c>
      <c r="Q245" s="6">
        <f t="shared" ref="Q245" si="687">+SUM(D240:D245)+SUM(C246:C251)</f>
        <v>59.101999999999997</v>
      </c>
      <c r="R245" s="6">
        <f>+SUM(E240:E245)+SUM(D246:D251)</f>
        <v>52.162999999999997</v>
      </c>
      <c r="S245" s="6">
        <f>+SUM(F240:F245)+SUM(E246:E251)</f>
        <v>56.461999999999996</v>
      </c>
      <c r="T245" s="6">
        <f>+SUM(G240:G245)+SUM(F246:F251)</f>
        <v>80.748999999999995</v>
      </c>
      <c r="U245" s="6">
        <f>+SUM(H240:H245)+SUM(G246:G251)</f>
        <v>85.875</v>
      </c>
      <c r="V245" s="6">
        <f t="shared" ref="V245" si="688">+SUM(I240:I245)+SUM(H246:H251)</f>
        <v>92.850999999999999</v>
      </c>
      <c r="W245" s="105">
        <f t="shared" ref="W245" si="689">+SUM(J240:J245)+SUM(I246:I251)</f>
        <v>89.111999999999995</v>
      </c>
      <c r="X245" s="105"/>
      <c r="Y245" s="117"/>
      <c r="Z245" s="113"/>
    </row>
    <row r="246" spans="1:26" x14ac:dyDescent="0.25">
      <c r="A246" s="89" t="s">
        <v>4</v>
      </c>
      <c r="B246" s="104">
        <f>+'[1]EXP TOTAL VINO PAIS'!E177/1000</f>
        <v>4.7030000000000003</v>
      </c>
      <c r="C246" s="6">
        <f>+'[1]EXP TOTAL VINO PAIS'!E189/1000</f>
        <v>5.83</v>
      </c>
      <c r="D246" s="6">
        <f>+'[1]EXP TOTAL VINO PAIS'!E201/1000</f>
        <v>4.4580000000000002</v>
      </c>
      <c r="E246" s="6">
        <f>+'[1]EXP TOTAL VINO PAIS'!E213/1000</f>
        <v>5.3609999999999998</v>
      </c>
      <c r="F246" s="6">
        <f>+'[1]EXP TOTAL VINO PAIS'!E225/1000</f>
        <v>5.73</v>
      </c>
      <c r="G246" s="6">
        <f>+'[1]EXP TOTAL VINO PAIS'!E237/1000</f>
        <v>7.4109999999999996</v>
      </c>
      <c r="H246" s="6">
        <f>+'[1]EXP TOTAL VINO PAIS'!E249/1000</f>
        <v>7.8230000000000004</v>
      </c>
      <c r="I246" s="6">
        <f>+'[1]EXP TOTAL VINO PAIS'!E261/1000</f>
        <v>7.51</v>
      </c>
      <c r="J246" s="105">
        <f>+'[1]EXP TOTAL VINO PAIS'!E273/1000</f>
        <v>10.634</v>
      </c>
      <c r="K246" s="6"/>
      <c r="L246" s="91"/>
      <c r="M246" s="2"/>
      <c r="N246" s="89" t="s">
        <v>4</v>
      </c>
      <c r="O246" s="104">
        <f>+SUM('[1]EXP TOTAL VINO PAIS'!E166:E177)/1000</f>
        <v>45.002000000000002</v>
      </c>
      <c r="P246" s="6">
        <f>+SUM(C240:C246)+SUM(B247:B251)</f>
        <v>52.052</v>
      </c>
      <c r="Q246" s="6">
        <f t="shared" ref="Q246" si="690">+SUM(D240:D246)+SUM(C247:C251)</f>
        <v>57.730000000000004</v>
      </c>
      <c r="R246" s="6">
        <f>+SUM(E240:E246)+SUM(D247:D251)</f>
        <v>53.066000000000003</v>
      </c>
      <c r="S246" s="6">
        <f>+SUM(F240:F246)+SUM(E247:E251)</f>
        <v>56.830999999999996</v>
      </c>
      <c r="T246" s="6">
        <f>+SUM(G240:G246)+SUM(F247:F251)</f>
        <v>82.43</v>
      </c>
      <c r="U246" s="6">
        <f>+SUM(H240:H246)+SUM(G247:G251)</f>
        <v>86.287000000000006</v>
      </c>
      <c r="V246" s="6">
        <f t="shared" ref="V246" si="691">+SUM(I240:I246)+SUM(H247:H251)</f>
        <v>92.537999999999997</v>
      </c>
      <c r="W246" s="105">
        <f t="shared" ref="W246" si="692">+SUM(J240:J246)+SUM(I247:I251)</f>
        <v>92.23599999999999</v>
      </c>
      <c r="X246" s="105"/>
      <c r="Y246" s="117"/>
      <c r="Z246" s="113"/>
    </row>
    <row r="247" spans="1:26" x14ac:dyDescent="0.25">
      <c r="A247" s="89" t="s">
        <v>5</v>
      </c>
      <c r="B247" s="104">
        <f>+'[1]EXP TOTAL VINO PAIS'!E178/1000</f>
        <v>5.1680000000000001</v>
      </c>
      <c r="C247" s="6">
        <f>+'[1]EXP TOTAL VINO PAIS'!E190/1000</f>
        <v>5.4720000000000004</v>
      </c>
      <c r="D247" s="6">
        <f>+'[1]EXP TOTAL VINO PAIS'!E202/1000</f>
        <v>6.7050000000000001</v>
      </c>
      <c r="E247" s="6">
        <f>+'[1]EXP TOTAL VINO PAIS'!E214/1000</f>
        <v>5.84</v>
      </c>
      <c r="F247" s="6">
        <f>+'[1]EXP TOTAL VINO PAIS'!E226/1000</f>
        <v>6.601</v>
      </c>
      <c r="G247" s="6">
        <f>+'[1]EXP TOTAL VINO PAIS'!E238/1000</f>
        <v>7.6539999999999999</v>
      </c>
      <c r="H247" s="6">
        <f>+'[1]EXP TOTAL VINO PAIS'!E250/1000</f>
        <v>9.7050000000000001</v>
      </c>
      <c r="I247" s="6">
        <f>+'[1]EXP TOTAL VINO PAIS'!E262/1000</f>
        <v>7.101</v>
      </c>
      <c r="J247" s="105">
        <f>+'[1]EXP TOTAL VINO PAIS'!E274/1000</f>
        <v>9.5289999999999999</v>
      </c>
      <c r="K247" s="6"/>
      <c r="L247" s="91"/>
      <c r="M247" s="2"/>
      <c r="N247" s="89" t="s">
        <v>5</v>
      </c>
      <c r="O247" s="104">
        <f>+SUM('[1]EXP TOTAL VINO PAIS'!E167:E178)/1000</f>
        <v>44.573999999999998</v>
      </c>
      <c r="P247" s="6">
        <f>+SUM(C240:C247)+SUM(B248:B251)</f>
        <v>52.356000000000002</v>
      </c>
      <c r="Q247" s="6">
        <f t="shared" ref="Q247" si="693">+SUM(D240:D247)+SUM(C248:C251)</f>
        <v>58.962999999999994</v>
      </c>
      <c r="R247" s="6">
        <f>+SUM(E240:E247)+SUM(D248:D251)</f>
        <v>52.201000000000001</v>
      </c>
      <c r="S247" s="6">
        <f>+SUM(F240:F247)+SUM(E248:E251)</f>
        <v>57.591999999999999</v>
      </c>
      <c r="T247" s="6">
        <f>+SUM(G240:G247)+SUM(F248:F251)</f>
        <v>83.483000000000004</v>
      </c>
      <c r="U247" s="6">
        <f>+SUM(H240:H247)+SUM(G248:G251)</f>
        <v>88.337999999999994</v>
      </c>
      <c r="V247" s="6">
        <f t="shared" ref="V247" si="694">+SUM(I240:I247)+SUM(H248:H251)</f>
        <v>89.933999999999997</v>
      </c>
      <c r="W247" s="105">
        <f t="shared" ref="W247" si="695">+SUM(J240:J247)+SUM(I248:I251)</f>
        <v>94.663999999999987</v>
      </c>
      <c r="X247" s="105"/>
      <c r="Y247" s="117"/>
      <c r="Z247" s="113"/>
    </row>
    <row r="248" spans="1:26" x14ac:dyDescent="0.25">
      <c r="A248" s="89" t="s">
        <v>6</v>
      </c>
      <c r="B248" s="104">
        <f>+'[1]EXP TOTAL VINO PAIS'!E179/1000</f>
        <v>6.0670000000000002</v>
      </c>
      <c r="C248" s="6">
        <f>+'[1]EXP TOTAL VINO PAIS'!E191/1000</f>
        <v>6.758</v>
      </c>
      <c r="D248" s="6">
        <f>+'[1]EXP TOTAL VINO PAIS'!E203/1000</f>
        <v>4.9320000000000004</v>
      </c>
      <c r="E248" s="6">
        <f>+'[1]EXP TOTAL VINO PAIS'!E215/1000</f>
        <v>7.2270000000000003</v>
      </c>
      <c r="F248" s="6">
        <f>+'[1]EXP TOTAL VINO PAIS'!E227/1000</f>
        <v>9.048</v>
      </c>
      <c r="G248" s="6">
        <f>+'[1]EXP TOTAL VINO PAIS'!E239/1000</f>
        <v>10.798</v>
      </c>
      <c r="H248" s="6">
        <f>+'[1]EXP TOTAL VINO PAIS'!E251/1000</f>
        <v>9.4770000000000003</v>
      </c>
      <c r="I248" s="6">
        <f>+'[1]EXP TOTAL VINO PAIS'!E263/1000</f>
        <v>8.5640000000000001</v>
      </c>
      <c r="J248" s="105">
        <f>+'[1]EXP TOTAL VINO PAIS'!E275/1000</f>
        <v>12.007</v>
      </c>
      <c r="K248" s="6"/>
      <c r="L248" s="91"/>
      <c r="M248" s="2"/>
      <c r="N248" s="89" t="s">
        <v>6</v>
      </c>
      <c r="O248" s="104">
        <f>+SUM('[1]EXP TOTAL VINO PAIS'!E168:E179)/1000</f>
        <v>45.313000000000002</v>
      </c>
      <c r="P248" s="6">
        <f>+SUM(C240:C248)+SUM(B249:B251)</f>
        <v>53.047000000000004</v>
      </c>
      <c r="Q248" s="6">
        <f t="shared" ref="Q248" si="696">+SUM(D240:D248)+SUM(C249:C251)</f>
        <v>57.137</v>
      </c>
      <c r="R248" s="6">
        <f>+SUM(E240:E248)+SUM(D249:D251)</f>
        <v>54.495999999999995</v>
      </c>
      <c r="S248" s="6">
        <f>+SUM(F240:F248)+SUM(E249:E251)</f>
        <v>59.413000000000004</v>
      </c>
      <c r="T248" s="6">
        <f>+SUM(G240:G248)+SUM(F249:F251)</f>
        <v>85.233000000000004</v>
      </c>
      <c r="U248" s="6">
        <f>+SUM(H240:H248)+SUM(G249:G251)</f>
        <v>87.016999999999996</v>
      </c>
      <c r="V248" s="6">
        <f t="shared" ref="V248" si="697">+SUM(I240:I248)+SUM(H249:H251)</f>
        <v>89.020999999999987</v>
      </c>
      <c r="W248" s="105">
        <f t="shared" ref="W248" si="698">+SUM(J240:J248)+SUM(I249:I251)</f>
        <v>98.106999999999999</v>
      </c>
      <c r="X248" s="105"/>
      <c r="Y248" s="117"/>
      <c r="Z248" s="113"/>
    </row>
    <row r="249" spans="1:26" x14ac:dyDescent="0.25">
      <c r="A249" s="89" t="s">
        <v>7</v>
      </c>
      <c r="B249" s="104">
        <f>+'[1]EXP TOTAL VINO PAIS'!E180/1000</f>
        <v>5.1639999999999997</v>
      </c>
      <c r="C249" s="6">
        <f>+'[1]EXP TOTAL VINO PAIS'!E192/1000</f>
        <v>5.6589999999999998</v>
      </c>
      <c r="D249" s="6">
        <f>+'[1]EXP TOTAL VINO PAIS'!E204/1000</f>
        <v>4.5090000000000003</v>
      </c>
      <c r="E249" s="6">
        <f>+'[1]EXP TOTAL VINO PAIS'!E216/1000</f>
        <v>6.601</v>
      </c>
      <c r="F249" s="6">
        <f>+'[1]EXP TOTAL VINO PAIS'!E228/1000</f>
        <v>9.1370000000000005</v>
      </c>
      <c r="G249" s="6">
        <f>+'[1]EXP TOTAL VINO PAIS'!E240/1000</f>
        <v>8.1240000000000006</v>
      </c>
      <c r="H249" s="6">
        <f>+'[1]EXP TOTAL VINO PAIS'!E252/1000</f>
        <v>10.042999999999999</v>
      </c>
      <c r="I249" s="6">
        <f>+'[1]EXP TOTAL VINO PAIS'!E264/1000</f>
        <v>8.7919999999999998</v>
      </c>
      <c r="J249" s="105">
        <f>+'[1]EXP TOTAL VINO PAIS'!E276/1000</f>
        <v>9.4149999999999991</v>
      </c>
      <c r="K249" s="6"/>
      <c r="L249" s="91"/>
      <c r="M249" s="2"/>
      <c r="N249" s="89" t="s">
        <v>7</v>
      </c>
      <c r="O249" s="104">
        <f>+SUM('[1]EXP TOTAL VINO PAIS'!E169:E180)/1000</f>
        <v>45.353000000000002</v>
      </c>
      <c r="P249" s="6">
        <f>+SUM(C240:C249)+SUM(B250:B251)</f>
        <v>53.542000000000002</v>
      </c>
      <c r="Q249" s="6">
        <f t="shared" ref="Q249" si="699">+SUM(D240:D249)+SUM(C250:C251)</f>
        <v>55.987000000000002</v>
      </c>
      <c r="R249" s="6">
        <f>+SUM(E240:E249)+SUM(D250:D251)</f>
        <v>56.587999999999994</v>
      </c>
      <c r="S249" s="6">
        <f>+SUM(F240:F249)+SUM(E250:E251)</f>
        <v>61.949000000000005</v>
      </c>
      <c r="T249" s="6">
        <f>+SUM(G240:G249)+SUM(F250:F251)</f>
        <v>84.22</v>
      </c>
      <c r="U249" s="6">
        <f>+SUM(H240:H249)+SUM(G250:G251)</f>
        <v>88.935999999999993</v>
      </c>
      <c r="V249" s="6">
        <f t="shared" ref="V249" si="700">+SUM(I240:I249)+SUM(H250:H251)</f>
        <v>87.77</v>
      </c>
      <c r="W249" s="105">
        <f t="shared" ref="W249" si="701">+SUM(J240:J249)+SUM(I250:I251)</f>
        <v>98.72999999999999</v>
      </c>
      <c r="X249" s="105"/>
      <c r="Y249" s="117"/>
      <c r="Z249" s="113"/>
    </row>
    <row r="250" spans="1:26" x14ac:dyDescent="0.25">
      <c r="A250" s="89" t="s">
        <v>8</v>
      </c>
      <c r="B250" s="104">
        <f>+'[1]EXP TOTAL VINO PAIS'!E181/1000</f>
        <v>4.0979999999999999</v>
      </c>
      <c r="C250" s="6">
        <f>+'[1]EXP TOTAL VINO PAIS'!E193/1000</f>
        <v>4.8760000000000003</v>
      </c>
      <c r="D250" s="6">
        <f>+'[1]EXP TOTAL VINO PAIS'!E205/1000</f>
        <v>4.4189999999999996</v>
      </c>
      <c r="E250" s="6">
        <f>+'[1]EXP TOTAL VINO PAIS'!E217/1000</f>
        <v>6.726</v>
      </c>
      <c r="F250" s="6">
        <f>+'[1]EXP TOTAL VINO PAIS'!E229/1000</f>
        <v>9.7189999999999994</v>
      </c>
      <c r="G250" s="6">
        <f>+'[1]EXP TOTAL VINO PAIS'!E241/1000</f>
        <v>7.4290000000000003</v>
      </c>
      <c r="H250" s="6">
        <f>+'[1]EXP TOTAL VINO PAIS'!E253/1000</f>
        <v>8.4779999999999998</v>
      </c>
      <c r="I250" s="6">
        <f>+'[1]EXP TOTAL VINO PAIS'!E265/1000</f>
        <v>7.0529999999999999</v>
      </c>
      <c r="J250" s="105">
        <f>+'[1]EXP TOTAL VINO PAIS'!E277/1000</f>
        <v>7.4660000000000002</v>
      </c>
      <c r="K250" s="6"/>
      <c r="L250" s="91"/>
      <c r="M250" s="2"/>
      <c r="N250" s="89" t="s">
        <v>8</v>
      </c>
      <c r="O250" s="104">
        <f>+SUM('[1]EXP TOTAL VINO PAIS'!E170:E181)/1000</f>
        <v>46.328000000000003</v>
      </c>
      <c r="P250" s="6">
        <f>+SUM(C240:C250)+SUM(B251)</f>
        <v>54.32</v>
      </c>
      <c r="Q250" s="6">
        <f t="shared" ref="Q250" si="702">+SUM(D240:D250)+SUM(C251)</f>
        <v>55.529999999999994</v>
      </c>
      <c r="R250" s="6">
        <f>+SUM(E240:E250)+SUM(D251)</f>
        <v>58.894999999999996</v>
      </c>
      <c r="S250" s="6">
        <f>+SUM(F240:F250)+SUM(E251)</f>
        <v>64.942000000000007</v>
      </c>
      <c r="T250" s="6">
        <f>+SUM(G240:G250)+SUM(F251)</f>
        <v>81.929999999999993</v>
      </c>
      <c r="U250" s="6">
        <f>+SUM(H240:H250)+SUM(G251)</f>
        <v>89.984999999999985</v>
      </c>
      <c r="V250" s="6">
        <f t="shared" ref="V250" si="703">+SUM(I240:I250)+SUM(H251)</f>
        <v>86.344999999999999</v>
      </c>
      <c r="W250" s="105">
        <f t="shared" ref="W250" si="704">+SUM(J240:J250)+SUM(I251)</f>
        <v>99.142999999999986</v>
      </c>
      <c r="X250" s="105"/>
      <c r="Y250" s="117"/>
      <c r="Z250" s="113"/>
    </row>
    <row r="251" spans="1:26" x14ac:dyDescent="0.25">
      <c r="A251" s="89" t="s">
        <v>9</v>
      </c>
      <c r="B251" s="104">
        <f>+'[1]EXP TOTAL VINO PAIS'!E182/1000</f>
        <v>3.2080000000000002</v>
      </c>
      <c r="C251" s="6">
        <f>+'[1]EXP TOTAL VINO PAIS'!E194/1000</f>
        <v>3.9430000000000001</v>
      </c>
      <c r="D251" s="6">
        <f>+'[1]EXP TOTAL VINO PAIS'!E206/1000</f>
        <v>5.2919999999999998</v>
      </c>
      <c r="E251" s="6">
        <f>+'[1]EXP TOTAL VINO PAIS'!E218/1000</f>
        <v>4.2060000000000004</v>
      </c>
      <c r="F251" s="6">
        <f>+'[1]EXP TOTAL VINO PAIS'!E230/1000</f>
        <v>5.2320000000000002</v>
      </c>
      <c r="G251" s="6">
        <f>+'[1]EXP TOTAL VINO PAIS'!E242/1000</f>
        <v>6.98</v>
      </c>
      <c r="H251" s="6">
        <f>+'[1]EXP TOTAL VINO PAIS'!E254/1000</f>
        <v>5.5190000000000001</v>
      </c>
      <c r="I251" s="6">
        <f>+'[1]EXP TOTAL VINO PAIS'!E266/1000</f>
        <v>7.9409999999999998</v>
      </c>
      <c r="J251" s="105">
        <f>+'[1]EXP TOTAL VINO PAIS'!E278/1000</f>
        <v>8.2729999999999997</v>
      </c>
      <c r="K251" s="6"/>
      <c r="L251" s="91"/>
      <c r="M251" s="2"/>
      <c r="N251" s="89" t="s">
        <v>9</v>
      </c>
      <c r="O251" s="104">
        <f>+SUM('[1]EXP TOTAL VINO PAIS'!E171:E182)/1000</f>
        <v>46.624000000000002</v>
      </c>
      <c r="P251" s="6">
        <f>+SUM(C240:C251)</f>
        <v>55.055</v>
      </c>
      <c r="Q251" s="6">
        <f t="shared" ref="Q251" si="705">+SUM(D240:D251)</f>
        <v>56.878999999999998</v>
      </c>
      <c r="R251" s="6">
        <f>+SUM(E240:E251)</f>
        <v>57.808999999999997</v>
      </c>
      <c r="S251" s="6">
        <f>+SUM(F240:F251)</f>
        <v>65.968000000000004</v>
      </c>
      <c r="T251" s="6">
        <f>+SUM(G240:G251)</f>
        <v>83.677999999999997</v>
      </c>
      <c r="U251" s="6">
        <f>+SUM(H240:H251)</f>
        <v>88.523999999999987</v>
      </c>
      <c r="V251" s="6">
        <f t="shared" ref="V251" si="706">+SUM(I240:I251)</f>
        <v>88.766999999999996</v>
      </c>
      <c r="W251" s="105">
        <f t="shared" ref="W251" si="707">+SUM(J240:J251)</f>
        <v>99.47499999999998</v>
      </c>
      <c r="X251" s="105"/>
      <c r="Y251" s="117"/>
      <c r="Z251" s="113"/>
    </row>
    <row r="252" spans="1:26" ht="25.5" x14ac:dyDescent="0.25">
      <c r="A252" s="92" t="s">
        <v>13</v>
      </c>
      <c r="B252" s="106">
        <f>SUM(B240:B251)</f>
        <v>46.623999999999995</v>
      </c>
      <c r="C252" s="83">
        <f t="shared" ref="C252:F252" si="708">SUM(C240:C251)</f>
        <v>55.055</v>
      </c>
      <c r="D252" s="83">
        <f t="shared" si="708"/>
        <v>56.878999999999998</v>
      </c>
      <c r="E252" s="83">
        <f t="shared" si="708"/>
        <v>57.808999999999997</v>
      </c>
      <c r="F252" s="83">
        <f t="shared" si="708"/>
        <v>65.968000000000004</v>
      </c>
      <c r="G252" s="83">
        <f t="shared" ref="G252" si="709">SUM(G240:G251)</f>
        <v>83.677999999999997</v>
      </c>
      <c r="H252" s="83">
        <f t="shared" ref="H252:I252" si="710">SUM(H240:H251)</f>
        <v>88.523999999999987</v>
      </c>
      <c r="I252" s="83">
        <f t="shared" si="710"/>
        <v>88.766999999999996</v>
      </c>
      <c r="J252" s="107">
        <f t="shared" ref="J252" si="711">SUM(J240:J251)</f>
        <v>99.47499999999998</v>
      </c>
      <c r="K252" s="83"/>
      <c r="L252" s="94"/>
      <c r="M252" s="3"/>
      <c r="N252" s="92" t="s">
        <v>14</v>
      </c>
      <c r="O252" s="106">
        <f t="shared" ref="O252" si="712">+AVERAGE(O240:O251)</f>
        <v>46.134916666666669</v>
      </c>
      <c r="P252" s="83">
        <f>+AVERAGE(P240:P251)</f>
        <v>51.103833333333334</v>
      </c>
      <c r="Q252" s="83">
        <f t="shared" ref="Q252:W252" si="713">+AVERAGE(Q240:Q251)</f>
        <v>57.46674999999999</v>
      </c>
      <c r="R252" s="83">
        <f t="shared" si="713"/>
        <v>54.871666666666663</v>
      </c>
      <c r="S252" s="83">
        <f t="shared" si="713"/>
        <v>58.904499999999992</v>
      </c>
      <c r="T252" s="83">
        <f t="shared" si="713"/>
        <v>79.190999999999988</v>
      </c>
      <c r="U252" s="83">
        <f t="shared" si="713"/>
        <v>86.412916666666661</v>
      </c>
      <c r="V252" s="83">
        <f t="shared" si="713"/>
        <v>90.542416666666668</v>
      </c>
      <c r="W252" s="107">
        <f t="shared" si="713"/>
        <v>91.549499999999981</v>
      </c>
      <c r="X252" s="107">
        <f t="shared" ref="X252" si="714">+AVERAGE(X240:X251)</f>
        <v>100.21724999999999</v>
      </c>
      <c r="Y252" s="119">
        <f>+X252/W252-1</f>
        <v>9.4678288794586729E-2</v>
      </c>
      <c r="Z252" s="173">
        <f>+POWER(X252/S252,0.2)-1</f>
        <v>0.11213831070120239</v>
      </c>
    </row>
    <row r="253" spans="1:26" ht="25.5" x14ac:dyDescent="0.25">
      <c r="A253" s="95" t="s">
        <v>15</v>
      </c>
      <c r="B253" s="108">
        <f t="shared" ref="B253:G253" si="715">+B252/B$360</f>
        <v>5.7079475922656712E-2</v>
      </c>
      <c r="C253" s="84">
        <f t="shared" si="715"/>
        <v>6.831272350066879E-2</v>
      </c>
      <c r="D253" s="84">
        <f t="shared" si="715"/>
        <v>6.9006138839686509E-2</v>
      </c>
      <c r="E253" s="84">
        <f t="shared" si="715"/>
        <v>7.2615796627031479E-2</v>
      </c>
      <c r="F253" s="84">
        <f t="shared" si="715"/>
        <v>8.4554412805184428E-2</v>
      </c>
      <c r="G253" s="84">
        <f t="shared" si="715"/>
        <v>0.10125458003998006</v>
      </c>
      <c r="H253" s="84">
        <f t="shared" ref="H253:I253" si="716">+H252/H$360</f>
        <v>0.11240571907458667</v>
      </c>
      <c r="I253" s="84">
        <f t="shared" si="716"/>
        <v>0.13610458189780081</v>
      </c>
      <c r="J253" s="109">
        <f t="shared" ref="J253" si="717">+J252/J$360</f>
        <v>0.14602585086940245</v>
      </c>
      <c r="K253" s="84"/>
      <c r="L253" s="97"/>
      <c r="M253" s="3"/>
      <c r="N253" s="95" t="s">
        <v>15</v>
      </c>
      <c r="O253" s="108">
        <f t="shared" ref="O253:W253" si="718">+O252/O$360</f>
        <v>5.7319177970146601E-2</v>
      </c>
      <c r="P253" s="84">
        <f t="shared" si="718"/>
        <v>6.3047635125097312E-2</v>
      </c>
      <c r="Q253" s="84">
        <f t="shared" si="718"/>
        <v>7.0938700965725715E-2</v>
      </c>
      <c r="R253" s="84">
        <f t="shared" si="718"/>
        <v>6.7161409942858838E-2</v>
      </c>
      <c r="S253" s="84">
        <f t="shared" si="718"/>
        <v>7.4927987493451711E-2</v>
      </c>
      <c r="T253" s="84">
        <f t="shared" si="718"/>
        <v>9.8758909213578147E-2</v>
      </c>
      <c r="U253" s="84">
        <f t="shared" si="718"/>
        <v>0.10557967487787047</v>
      </c>
      <c r="V253" s="84">
        <f t="shared" si="718"/>
        <v>0.12710154492900033</v>
      </c>
      <c r="W253" s="109">
        <f t="shared" si="718"/>
        <v>0.13997513408304829</v>
      </c>
      <c r="X253" s="109">
        <f t="shared" ref="X253" si="719">+X252/X$360</f>
        <v>0.14760275183146135</v>
      </c>
      <c r="Y253" s="118"/>
      <c r="Z253" s="114"/>
    </row>
    <row r="254" spans="1:26" ht="26.25" thickBot="1" x14ac:dyDescent="0.3">
      <c r="A254" s="98" t="s">
        <v>12</v>
      </c>
      <c r="B254" s="110"/>
      <c r="C254" s="85">
        <f>+C252/B252-1</f>
        <v>0.18082961564859312</v>
      </c>
      <c r="D254" s="85">
        <f t="shared" ref="D254:J254" si="720">+D252/C252-1</f>
        <v>3.3130505857778658E-2</v>
      </c>
      <c r="E254" s="85">
        <f t="shared" si="720"/>
        <v>1.6350498426484394E-2</v>
      </c>
      <c r="F254" s="85">
        <f t="shared" si="720"/>
        <v>0.14113719317061357</v>
      </c>
      <c r="G254" s="85">
        <f t="shared" si="720"/>
        <v>0.26846349745331066</v>
      </c>
      <c r="H254" s="85">
        <f t="shared" si="720"/>
        <v>5.7912474007504766E-2</v>
      </c>
      <c r="I254" s="85">
        <f t="shared" si="720"/>
        <v>2.7450183001220818E-3</v>
      </c>
      <c r="J254" s="111">
        <f t="shared" si="720"/>
        <v>0.12063041445582234</v>
      </c>
      <c r="K254" s="85"/>
      <c r="L254" s="101"/>
      <c r="M254" s="2"/>
      <c r="N254" s="98" t="s">
        <v>12</v>
      </c>
      <c r="O254" s="110"/>
      <c r="P254" s="85">
        <f>+P252/O252-1</f>
        <v>0.10770403472424173</v>
      </c>
      <c r="Q254" s="85">
        <f t="shared" ref="Q254" si="721">+Q252/P252-1</f>
        <v>0.12450957690714626</v>
      </c>
      <c r="R254" s="85">
        <f t="shared" ref="R254" si="722">+R252/Q252-1</f>
        <v>-4.5157997160676921E-2</v>
      </c>
      <c r="S254" s="85">
        <f t="shared" ref="S254" si="723">+S252/R252-1</f>
        <v>7.3495732466664521E-2</v>
      </c>
      <c r="T254" s="85">
        <f t="shared" ref="T254" si="724">+T252/S252-1</f>
        <v>0.3443964383026763</v>
      </c>
      <c r="U254" s="85">
        <f t="shared" ref="U254" si="725">+U252/T252-1</f>
        <v>9.119617970055538E-2</v>
      </c>
      <c r="V254" s="85">
        <f t="shared" ref="V254" si="726">+V252/U252-1</f>
        <v>4.7787994657434663E-2</v>
      </c>
      <c r="W254" s="111">
        <f t="shared" ref="W254:X254" si="727">+W252/V252-1</f>
        <v>1.1122779470763566E-2</v>
      </c>
      <c r="X254" s="111">
        <f t="shared" si="727"/>
        <v>9.4678288794586729E-2</v>
      </c>
      <c r="Y254" s="99"/>
      <c r="Z254" s="115"/>
    </row>
    <row r="255" spans="1:26" ht="15.75" thickBo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6" ht="15.75" thickBot="1" x14ac:dyDescent="0.3">
      <c r="A256" s="335" t="s">
        <v>126</v>
      </c>
      <c r="B256" s="336"/>
      <c r="C256" s="336"/>
      <c r="D256" s="336"/>
      <c r="E256" s="336"/>
      <c r="F256" s="336"/>
      <c r="G256" s="336"/>
      <c r="H256" s="336"/>
      <c r="I256" s="336"/>
      <c r="J256" s="336"/>
      <c r="K256" s="336"/>
      <c r="L256" s="337"/>
      <c r="M256" s="2"/>
      <c r="N256" s="335" t="s">
        <v>127</v>
      </c>
      <c r="O256" s="336"/>
      <c r="P256" s="336"/>
      <c r="Q256" s="336"/>
      <c r="R256" s="336"/>
      <c r="S256" s="336"/>
      <c r="T256" s="336"/>
      <c r="U256" s="336"/>
      <c r="V256" s="336"/>
      <c r="W256" s="336"/>
      <c r="X256" s="336"/>
      <c r="Y256" s="336"/>
      <c r="Z256" s="337"/>
    </row>
    <row r="257" spans="1:26" ht="38.25" x14ac:dyDescent="0.25">
      <c r="A257" s="86"/>
      <c r="B257" s="102">
        <v>2016</v>
      </c>
      <c r="C257" s="82">
        <f>+B257+1</f>
        <v>2017</v>
      </c>
      <c r="D257" s="82">
        <f t="shared" ref="D257:G257" si="728">+C257+1</f>
        <v>2018</v>
      </c>
      <c r="E257" s="82">
        <f t="shared" si="728"/>
        <v>2019</v>
      </c>
      <c r="F257" s="82">
        <f t="shared" si="728"/>
        <v>2020</v>
      </c>
      <c r="G257" s="82">
        <f t="shared" si="728"/>
        <v>2021</v>
      </c>
      <c r="H257" s="82">
        <v>2022</v>
      </c>
      <c r="I257" s="82">
        <v>2023</v>
      </c>
      <c r="J257" s="103">
        <v>2024</v>
      </c>
      <c r="K257" s="82">
        <v>2025</v>
      </c>
      <c r="L257" s="88" t="s">
        <v>16</v>
      </c>
      <c r="M257" s="2"/>
      <c r="N257" s="86"/>
      <c r="O257" s="102">
        <v>2016</v>
      </c>
      <c r="P257" s="82">
        <f>+O257+1</f>
        <v>2017</v>
      </c>
      <c r="Q257" s="82">
        <f t="shared" ref="Q257" si="729">+P257+1</f>
        <v>2018</v>
      </c>
      <c r="R257" s="82">
        <f t="shared" ref="R257" si="730">+Q257+1</f>
        <v>2019</v>
      </c>
      <c r="S257" s="82">
        <f t="shared" ref="S257" si="731">+R257+1</f>
        <v>2020</v>
      </c>
      <c r="T257" s="82">
        <f t="shared" ref="T257" si="732">+S257+1</f>
        <v>2021</v>
      </c>
      <c r="U257" s="82">
        <v>2022</v>
      </c>
      <c r="V257" s="82">
        <v>2023</v>
      </c>
      <c r="W257" s="103">
        <v>2024</v>
      </c>
      <c r="X257" s="87">
        <v>2025</v>
      </c>
      <c r="Y257" s="116" t="s">
        <v>16</v>
      </c>
      <c r="Z257" s="112" t="s">
        <v>21</v>
      </c>
    </row>
    <row r="258" spans="1:26" x14ac:dyDescent="0.25">
      <c r="A258" s="89" t="s">
        <v>10</v>
      </c>
      <c r="B258" s="217">
        <f>+'[1]EXP TOTAL VINO PAIS'!F171/1000</f>
        <v>1.9530000000000001</v>
      </c>
      <c r="C258" s="158">
        <f>+'[1]EXP TOTAL VINO PAIS'!F183/1000</f>
        <v>2.468</v>
      </c>
      <c r="D258" s="158">
        <f>+'[1]EXP TOTAL VINO PAIS'!F195/1000</f>
        <v>3.448</v>
      </c>
      <c r="E258" s="158">
        <f>+'[1]EXP TOTAL VINO PAIS'!F207/1000</f>
        <v>1.909</v>
      </c>
      <c r="F258" s="158">
        <f>+'[1]EXP TOTAL VINO PAIS'!F219/1000</f>
        <v>2.1379999999999999</v>
      </c>
      <c r="G258" s="158">
        <f>+'[1]EXP TOTAL VINO PAIS'!F231/1000</f>
        <v>1.4710000000000001</v>
      </c>
      <c r="H258" s="158">
        <f>+'[1]EXP TOTAL VINO PAIS'!F243/1000</f>
        <v>2.226</v>
      </c>
      <c r="I258" s="158">
        <f>+'[1]EXP TOTAL VINO PAIS'!F255/1000</f>
        <v>2.0499999999999998</v>
      </c>
      <c r="J258" s="253">
        <f>+'[1]EXP TOTAL VINO PAIS'!F267/1000</f>
        <v>1.4730000000000001</v>
      </c>
      <c r="K258" s="158">
        <f>+'[1]EXP TOTAL VINO PAIS'!F279/1000</f>
        <v>1.3540000000000001</v>
      </c>
      <c r="L258" s="91">
        <f>+K258/J258-1</f>
        <v>-8.0787508486082849E-2</v>
      </c>
      <c r="M258" s="2"/>
      <c r="N258" s="89" t="s">
        <v>10</v>
      </c>
      <c r="O258" s="104">
        <f>+SUM('[1]EXP TOTAL VINO PAIS'!F160:F171)/1000</f>
        <v>33.195</v>
      </c>
      <c r="P258" s="6">
        <f>+SUM(C258)+SUM(B259:B269)</f>
        <v>34.146999999999998</v>
      </c>
      <c r="Q258" s="6">
        <f t="shared" ref="Q258" si="733">+SUM(D258)+SUM(C259:C269)</f>
        <v>29.805999999999997</v>
      </c>
      <c r="R258" s="6">
        <f t="shared" ref="R258:X258" si="734">+SUM(E258)+SUM(D259:D269)</f>
        <v>27.263999999999996</v>
      </c>
      <c r="S258" s="6">
        <f t="shared" si="734"/>
        <v>25.176000000000002</v>
      </c>
      <c r="T258" s="6">
        <f t="shared" si="734"/>
        <v>29.615999999999996</v>
      </c>
      <c r="U258" s="6">
        <f t="shared" si="734"/>
        <v>26.546000000000003</v>
      </c>
      <c r="V258" s="6">
        <f t="shared" si="734"/>
        <v>24.607000000000003</v>
      </c>
      <c r="W258" s="105">
        <f t="shared" si="734"/>
        <v>20.148</v>
      </c>
      <c r="X258" s="105">
        <f t="shared" si="734"/>
        <v>20.869</v>
      </c>
      <c r="Y258" s="117">
        <f>+X258/W258-1</f>
        <v>3.5785189596982292E-2</v>
      </c>
      <c r="Z258" s="113">
        <f>+POWER(X258/S258,0.2)-1</f>
        <v>-3.6829922952029248E-2</v>
      </c>
    </row>
    <row r="259" spans="1:26" x14ac:dyDescent="0.25">
      <c r="A259" s="89" t="s">
        <v>11</v>
      </c>
      <c r="B259" s="217">
        <f>+'[1]EXP TOTAL VINO PAIS'!F172/1000</f>
        <v>1.8520000000000001</v>
      </c>
      <c r="C259" s="158">
        <f>+'[1]EXP TOTAL VINO PAIS'!F184/1000</f>
        <v>1.601</v>
      </c>
      <c r="D259" s="158">
        <f>+'[1]EXP TOTAL VINO PAIS'!F196/1000</f>
        <v>2.202</v>
      </c>
      <c r="E259" s="158">
        <f>+'[1]EXP TOTAL VINO PAIS'!F208/1000</f>
        <v>1.776</v>
      </c>
      <c r="F259" s="158">
        <f>+'[1]EXP TOTAL VINO PAIS'!F220/1000</f>
        <v>2.1070000000000002</v>
      </c>
      <c r="G259" s="158">
        <f>+'[1]EXP TOTAL VINO PAIS'!F232/1000</f>
        <v>2.5049999999999999</v>
      </c>
      <c r="H259" s="158">
        <f>+'[1]EXP TOTAL VINO PAIS'!F244/1000</f>
        <v>2.0720000000000001</v>
      </c>
      <c r="I259" s="158">
        <f>+'[1]EXP TOTAL VINO PAIS'!F256/1000</f>
        <v>1.194</v>
      </c>
      <c r="J259" s="253">
        <f>+'[1]EXP TOTAL VINO PAIS'!F268/1000</f>
        <v>1.532</v>
      </c>
      <c r="K259" s="158">
        <f>+'[1]EXP TOTAL VINO PAIS'!F280/1000</f>
        <v>1.296</v>
      </c>
      <c r="L259" s="91">
        <f>+K259/J259-1</f>
        <v>-0.15404699738903394</v>
      </c>
      <c r="M259" s="2"/>
      <c r="N259" s="89" t="s">
        <v>11</v>
      </c>
      <c r="O259" s="104">
        <f>+SUM('[1]EXP TOTAL VINO PAIS'!F161:F172)/1000</f>
        <v>32.715000000000003</v>
      </c>
      <c r="P259" s="6">
        <f>+SUM(C258:C259)+SUM(B260:B269)</f>
        <v>33.896000000000001</v>
      </c>
      <c r="Q259" s="6">
        <f t="shared" ref="Q259" si="735">+SUM(D258:D259)+SUM(C260:C269)</f>
        <v>30.406999999999996</v>
      </c>
      <c r="R259" s="6">
        <f>+SUM(E258:E259)+SUM(D260:D269)</f>
        <v>26.837999999999997</v>
      </c>
      <c r="S259" s="6">
        <f>+SUM(F258:F259)+SUM(E260:E269)</f>
        <v>25.507000000000001</v>
      </c>
      <c r="T259" s="6">
        <f>+SUM(G258:G259)+SUM(F260:F269)</f>
        <v>30.013999999999996</v>
      </c>
      <c r="U259" s="6">
        <f>+SUM(H258:H259)+SUM(G260:G269)</f>
        <v>26.113</v>
      </c>
      <c r="V259" s="6">
        <f>+SUM(I258:I259)+SUM(H260:H269)</f>
        <v>23.729000000000003</v>
      </c>
      <c r="W259" s="105">
        <f t="shared" ref="W259" si="736">+SUM(J258:J259)+SUM(I260:I269)</f>
        <v>20.485999999999997</v>
      </c>
      <c r="X259" s="105">
        <f t="shared" ref="X259" si="737">+SUM(K258:K259)+SUM(J260:J269)</f>
        <v>20.633000000000003</v>
      </c>
      <c r="Y259" s="117">
        <f>+X259/W259-1</f>
        <v>7.175632139021948E-3</v>
      </c>
      <c r="Z259" s="113">
        <f>+POWER(X259/S259,0.2)-1</f>
        <v>-4.1525420235429933E-2</v>
      </c>
    </row>
    <row r="260" spans="1:26" x14ac:dyDescent="0.25">
      <c r="A260" s="89" t="s">
        <v>0</v>
      </c>
      <c r="B260" s="217">
        <f>+'[1]EXP TOTAL VINO PAIS'!F173/1000</f>
        <v>2.8319999999999999</v>
      </c>
      <c r="C260" s="158">
        <f>+'[1]EXP TOTAL VINO PAIS'!F185/1000</f>
        <v>2.597</v>
      </c>
      <c r="D260" s="158">
        <f>+'[1]EXP TOTAL VINO PAIS'!F197/1000</f>
        <v>1.7789999999999999</v>
      </c>
      <c r="E260" s="158">
        <f>+'[1]EXP TOTAL VINO PAIS'!F209/1000</f>
        <v>2.3170000000000002</v>
      </c>
      <c r="F260" s="158">
        <f>+'[1]EXP TOTAL VINO PAIS'!F221/1000</f>
        <v>1.87</v>
      </c>
      <c r="G260" s="158">
        <f>+'[1]EXP TOTAL VINO PAIS'!F233/1000</f>
        <v>2.536</v>
      </c>
      <c r="H260" s="158">
        <f>+'[1]EXP TOTAL VINO PAIS'!F245/1000</f>
        <v>1.319</v>
      </c>
      <c r="I260" s="158">
        <f>+'[1]EXP TOTAL VINO PAIS'!F257/1000</f>
        <v>1.8320000000000001</v>
      </c>
      <c r="J260" s="253">
        <f>+'[1]EXP TOTAL VINO PAIS'!F269/1000</f>
        <v>2.4750000000000001</v>
      </c>
      <c r="K260" s="158">
        <f>+'[1]EXP TOTAL VINO PAIS'!F281/1000</f>
        <v>1.3740000000000001</v>
      </c>
      <c r="L260" s="91">
        <f>+K260/J260-1</f>
        <v>-0.44484848484848483</v>
      </c>
      <c r="M260" s="2"/>
      <c r="N260" s="89" t="s">
        <v>0</v>
      </c>
      <c r="O260" s="104">
        <f>+SUM('[1]EXP TOTAL VINO PAIS'!F162:F173)/1000</f>
        <v>32.323</v>
      </c>
      <c r="P260" s="6">
        <f>+SUM(C258:C260)+SUM(B261:B269)</f>
        <v>33.661000000000001</v>
      </c>
      <c r="Q260" s="6">
        <f t="shared" ref="Q260" si="738">+SUM(D258:D260)+SUM(C261:C269)</f>
        <v>29.588999999999999</v>
      </c>
      <c r="R260" s="6">
        <f>+SUM(E258:E260)+SUM(D261:D269)</f>
        <v>27.375999999999998</v>
      </c>
      <c r="S260" s="6">
        <f>+SUM(F258:F260)+SUM(E261:E269)</f>
        <v>25.060000000000002</v>
      </c>
      <c r="T260" s="6">
        <f>+SUM(G258:G260)+SUM(F261:F269)</f>
        <v>30.679999999999996</v>
      </c>
      <c r="U260" s="6">
        <f>+SUM(H258:H260)+SUM(G261:G269)</f>
        <v>24.896000000000001</v>
      </c>
      <c r="V260" s="6">
        <f t="shared" ref="V260" si="739">+SUM(I258:I260)+SUM(H261:H269)</f>
        <v>24.242000000000001</v>
      </c>
      <c r="W260" s="105">
        <f t="shared" ref="W260" si="740">+SUM(J258:J260)+SUM(I261:I269)</f>
        <v>21.129000000000001</v>
      </c>
      <c r="X260" s="105">
        <f t="shared" ref="X260" si="741">+SUM(K258:K260)+SUM(J261:J269)</f>
        <v>19.532</v>
      </c>
      <c r="Y260" s="117">
        <f>+X260/W260-1</f>
        <v>-7.5583321501254241E-2</v>
      </c>
      <c r="Z260" s="113">
        <f>+POWER(X260/S260,0.2)-1</f>
        <v>-4.8621944425113695E-2</v>
      </c>
    </row>
    <row r="261" spans="1:26" x14ac:dyDescent="0.25">
      <c r="A261" s="89" t="s">
        <v>1</v>
      </c>
      <c r="B261" s="217">
        <f>+'[1]EXP TOTAL VINO PAIS'!F174/1000</f>
        <v>4.0439999999999996</v>
      </c>
      <c r="C261" s="158">
        <f>+'[1]EXP TOTAL VINO PAIS'!F186/1000</f>
        <v>2.625</v>
      </c>
      <c r="D261" s="158">
        <f>+'[1]EXP TOTAL VINO PAIS'!F198/1000</f>
        <v>2.6389999999999998</v>
      </c>
      <c r="E261" s="158">
        <f>+'[1]EXP TOTAL VINO PAIS'!F210/1000</f>
        <v>1.66</v>
      </c>
      <c r="F261" s="158">
        <f>+'[1]EXP TOTAL VINO PAIS'!F222/1000</f>
        <v>2.048</v>
      </c>
      <c r="G261" s="158">
        <f>+'[1]EXP TOTAL VINO PAIS'!F234/1000</f>
        <v>2.1869999999999998</v>
      </c>
      <c r="H261" s="158">
        <f>+'[1]EXP TOTAL VINO PAIS'!F246/1000</f>
        <v>2.6779999999999999</v>
      </c>
      <c r="I261" s="158">
        <f>+'[1]EXP TOTAL VINO PAIS'!F258/1000</f>
        <v>1.2649999999999999</v>
      </c>
      <c r="J261" s="253">
        <f>+'[1]EXP TOTAL VINO PAIS'!F270/1000</f>
        <v>1.254</v>
      </c>
      <c r="K261" s="158">
        <f>+'[1]EXP TOTAL VINO PAIS'!F282/1000</f>
        <v>1.528</v>
      </c>
      <c r="L261" s="91">
        <f>+K261/J261-1</f>
        <v>0.21850079744816586</v>
      </c>
      <c r="M261" s="2"/>
      <c r="N261" s="89" t="s">
        <v>1</v>
      </c>
      <c r="O261" s="104">
        <f>+SUM('[1]EXP TOTAL VINO PAIS'!F163:F174)/1000</f>
        <v>34.484000000000002</v>
      </c>
      <c r="P261" s="6">
        <f>+SUM(C258:C261)+SUM(B262:B269)</f>
        <v>32.242000000000004</v>
      </c>
      <c r="Q261" s="6">
        <f t="shared" ref="Q261" si="742">+SUM(D258:D261)+SUM(C262:C269)</f>
        <v>29.603000000000002</v>
      </c>
      <c r="R261" s="6">
        <f>+SUM(E258:E261)+SUM(D262:D269)</f>
        <v>26.396999999999998</v>
      </c>
      <c r="S261" s="6">
        <f>+SUM(F258:F261)+SUM(E262:E269)</f>
        <v>25.448</v>
      </c>
      <c r="T261" s="6">
        <f>+SUM(G258:G261)+SUM(F262:F269)</f>
        <v>30.818999999999996</v>
      </c>
      <c r="U261" s="6">
        <f>+SUM(H258:H261)+SUM(G262:G269)</f>
        <v>25.387</v>
      </c>
      <c r="V261" s="6">
        <f t="shared" ref="V261" si="743">+SUM(I258:I261)+SUM(H262:H269)</f>
        <v>22.829000000000001</v>
      </c>
      <c r="W261" s="67">
        <f t="shared" ref="W261" si="744">+SUM(J258:J261)+SUM(I262:I269)</f>
        <v>21.118000000000002</v>
      </c>
      <c r="X261" s="37">
        <f t="shared" ref="X261" si="745">+SUM(K258:K261)+SUM(J262:J269)</f>
        <v>19.805999999999997</v>
      </c>
      <c r="Y261" s="78">
        <f>+X261/W261-1</f>
        <v>-6.2127095368879837E-2</v>
      </c>
      <c r="Z261" s="7">
        <f>+POWER(X261/S261,0.2)-1</f>
        <v>-4.889465192659892E-2</v>
      </c>
    </row>
    <row r="262" spans="1:26" x14ac:dyDescent="0.25">
      <c r="A262" s="89" t="s">
        <v>2</v>
      </c>
      <c r="B262" s="217">
        <f>+'[1]EXP TOTAL VINO PAIS'!F175/1000</f>
        <v>2.327</v>
      </c>
      <c r="C262" s="158">
        <f>+'[1]EXP TOTAL VINO PAIS'!F187/1000</f>
        <v>1.554</v>
      </c>
      <c r="D262" s="158">
        <f>+'[1]EXP TOTAL VINO PAIS'!F199/1000</f>
        <v>1.236</v>
      </c>
      <c r="E262" s="158">
        <f>+'[1]EXP TOTAL VINO PAIS'!F211/1000</f>
        <v>1.4970000000000001</v>
      </c>
      <c r="F262" s="158">
        <f>+'[1]EXP TOTAL VINO PAIS'!F223/1000</f>
        <v>2.5710000000000002</v>
      </c>
      <c r="G262" s="158">
        <f>+'[1]EXP TOTAL VINO PAIS'!F235/1000</f>
        <v>2.2789999999999999</v>
      </c>
      <c r="H262" s="158">
        <f>+'[1]EXP TOTAL VINO PAIS'!F247/1000</f>
        <v>1.8009999999999999</v>
      </c>
      <c r="I262" s="158">
        <f>+'[1]EXP TOTAL VINO PAIS'!F259/1000</f>
        <v>1.496</v>
      </c>
      <c r="J262" s="253">
        <f>+'[1]EXP TOTAL VINO PAIS'!F271/1000</f>
        <v>2.056</v>
      </c>
      <c r="K262" s="158"/>
      <c r="L262" s="91"/>
      <c r="M262" s="2"/>
      <c r="N262" s="89" t="s">
        <v>2</v>
      </c>
      <c r="O262" s="104">
        <f>+SUM('[1]EXP TOTAL VINO PAIS'!F164:F175)/1000</f>
        <v>35.07</v>
      </c>
      <c r="P262" s="6">
        <f>+SUM(C258:C262)+SUM(B263:B269)</f>
        <v>31.469000000000001</v>
      </c>
      <c r="Q262" s="6">
        <f t="shared" ref="Q262" si="746">+SUM(D258:D262)+SUM(C263:C269)</f>
        <v>29.284999999999997</v>
      </c>
      <c r="R262" s="6">
        <f>+SUM(E258:E262)+SUM(D263:D269)</f>
        <v>26.658000000000001</v>
      </c>
      <c r="S262" s="6">
        <f>+SUM(F258:F262)+SUM(E263:E269)</f>
        <v>26.521999999999998</v>
      </c>
      <c r="T262" s="6">
        <f>+SUM(G258:G262)+SUM(F263:F269)</f>
        <v>30.527000000000001</v>
      </c>
      <c r="U262" s="6">
        <f>+SUM(H258:H262)+SUM(G263:G269)</f>
        <v>24.908999999999999</v>
      </c>
      <c r="V262" s="6">
        <f t="shared" ref="V262" si="747">+SUM(I258:I262)+SUM(H263:H269)</f>
        <v>22.523999999999997</v>
      </c>
      <c r="W262" s="105">
        <f t="shared" ref="W262" si="748">+SUM(J258:J262)+SUM(I263:I269)</f>
        <v>21.677999999999997</v>
      </c>
      <c r="X262" s="105"/>
      <c r="Y262" s="117"/>
      <c r="Z262" s="113"/>
    </row>
    <row r="263" spans="1:26" x14ac:dyDescent="0.25">
      <c r="A263" s="89" t="s">
        <v>3</v>
      </c>
      <c r="B263" s="217">
        <f>+'[1]EXP TOTAL VINO PAIS'!F176/1000</f>
        <v>1.6739999999999999</v>
      </c>
      <c r="C263" s="158">
        <f>+'[1]EXP TOTAL VINO PAIS'!F188/1000</f>
        <v>2.4660000000000002</v>
      </c>
      <c r="D263" s="158">
        <f>+'[1]EXP TOTAL VINO PAIS'!F200/1000</f>
        <v>1.3009999999999999</v>
      </c>
      <c r="E263" s="158">
        <f>+'[1]EXP TOTAL VINO PAIS'!F212/1000</f>
        <v>1.405</v>
      </c>
      <c r="F263" s="158">
        <f>+'[1]EXP TOTAL VINO PAIS'!F224/1000</f>
        <v>2.2829999999999999</v>
      </c>
      <c r="G263" s="158">
        <f>+'[1]EXP TOTAL VINO PAIS'!F236/1000</f>
        <v>0.80900000000000005</v>
      </c>
      <c r="H263" s="158">
        <f>+'[1]EXP TOTAL VINO PAIS'!F248/1000</f>
        <v>2.3239999999999998</v>
      </c>
      <c r="I263" s="158">
        <f>+'[1]EXP TOTAL VINO PAIS'!F260/1000</f>
        <v>1.208</v>
      </c>
      <c r="J263" s="253">
        <f>+'[1]EXP TOTAL VINO PAIS'!F272/1000</f>
        <v>0.83899999999999997</v>
      </c>
      <c r="K263" s="158"/>
      <c r="L263" s="91"/>
      <c r="M263" s="2"/>
      <c r="N263" s="89" t="s">
        <v>3</v>
      </c>
      <c r="O263" s="104">
        <f>+SUM('[1]EXP TOTAL VINO PAIS'!F165:F176)/1000</f>
        <v>33.478999999999999</v>
      </c>
      <c r="P263" s="6">
        <f>+SUM(C258:C263)+SUM(B264:B269)</f>
        <v>32.261000000000003</v>
      </c>
      <c r="Q263" s="6">
        <f t="shared" ref="Q263" si="749">+SUM(D258:D263)+SUM(C264:C269)</f>
        <v>28.119999999999997</v>
      </c>
      <c r="R263" s="6">
        <f>+SUM(E258:E263)+SUM(D264:D269)</f>
        <v>26.762</v>
      </c>
      <c r="S263" s="6">
        <f>+SUM(F258:F263)+SUM(E264:E269)</f>
        <v>27.4</v>
      </c>
      <c r="T263" s="6">
        <f>+SUM(G258:G263)+SUM(F264:F269)</f>
        <v>29.052999999999997</v>
      </c>
      <c r="U263" s="6">
        <f>+SUM(H258:H263)+SUM(G264:G269)</f>
        <v>26.423999999999999</v>
      </c>
      <c r="V263" s="6">
        <f t="shared" ref="V263" si="750">+SUM(I258:I263)+SUM(H264:H269)</f>
        <v>21.408000000000001</v>
      </c>
      <c r="W263" s="105">
        <f t="shared" ref="W263" si="751">+SUM(J258:J263)+SUM(I264:I269)</f>
        <v>21.308999999999997</v>
      </c>
      <c r="X263" s="105"/>
      <c r="Y263" s="117"/>
      <c r="Z263" s="113"/>
    </row>
    <row r="264" spans="1:26" x14ac:dyDescent="0.25">
      <c r="A264" s="89" t="s">
        <v>4</v>
      </c>
      <c r="B264" s="217">
        <f>+'[1]EXP TOTAL VINO PAIS'!F177/1000</f>
        <v>2.52</v>
      </c>
      <c r="C264" s="158">
        <f>+'[1]EXP TOTAL VINO PAIS'!F189/1000</f>
        <v>2.3010000000000002</v>
      </c>
      <c r="D264" s="158">
        <f>+'[1]EXP TOTAL VINO PAIS'!F201/1000</f>
        <v>2.1789999999999998</v>
      </c>
      <c r="E264" s="158">
        <f>+'[1]EXP TOTAL VINO PAIS'!F213/1000</f>
        <v>1.81</v>
      </c>
      <c r="F264" s="158">
        <f>+'[1]EXP TOTAL VINO PAIS'!F225/1000</f>
        <v>2.4279999999999999</v>
      </c>
      <c r="G264" s="158">
        <f>+'[1]EXP TOTAL VINO PAIS'!F237/1000</f>
        <v>2.6779999999999999</v>
      </c>
      <c r="H264" s="158">
        <f>+'[1]EXP TOTAL VINO PAIS'!F249/1000</f>
        <v>1.0129999999999999</v>
      </c>
      <c r="I264" s="158">
        <f>+'[1]EXP TOTAL VINO PAIS'!F261/1000</f>
        <v>1.252</v>
      </c>
      <c r="J264" s="253">
        <f>+'[1]EXP TOTAL VINO PAIS'!F273/1000</f>
        <v>2.5129999999999999</v>
      </c>
      <c r="K264" s="158"/>
      <c r="L264" s="91"/>
      <c r="M264" s="2"/>
      <c r="N264" s="89" t="s">
        <v>4</v>
      </c>
      <c r="O264" s="104">
        <f>+SUM('[1]EXP TOTAL VINO PAIS'!F166:F177)/1000</f>
        <v>32.887</v>
      </c>
      <c r="P264" s="6">
        <f>+SUM(C258:C264)+SUM(B265:B269)</f>
        <v>32.042000000000002</v>
      </c>
      <c r="Q264" s="6">
        <f t="shared" ref="Q264" si="752">+SUM(D258:D264)+SUM(C265:C269)</f>
        <v>27.997999999999998</v>
      </c>
      <c r="R264" s="6">
        <f>+SUM(E258:E264)+SUM(D265:D269)</f>
        <v>26.393000000000001</v>
      </c>
      <c r="S264" s="6">
        <f>+SUM(F258:F264)+SUM(E265:E269)</f>
        <v>28.018000000000001</v>
      </c>
      <c r="T264" s="6">
        <f>+SUM(G258:G264)+SUM(F265:F269)</f>
        <v>29.303000000000001</v>
      </c>
      <c r="U264" s="6">
        <f>+SUM(H258:H264)+SUM(G265:G269)</f>
        <v>24.759</v>
      </c>
      <c r="V264" s="6">
        <f t="shared" ref="V264" si="753">+SUM(I258:I264)+SUM(H265:H269)</f>
        <v>21.646999999999998</v>
      </c>
      <c r="W264" s="105">
        <f t="shared" ref="W264" si="754">+SUM(J258:J264)+SUM(I265:I269)</f>
        <v>22.57</v>
      </c>
      <c r="X264" s="105"/>
      <c r="Y264" s="117"/>
      <c r="Z264" s="113"/>
    </row>
    <row r="265" spans="1:26" x14ac:dyDescent="0.25">
      <c r="A265" s="89" t="s">
        <v>5</v>
      </c>
      <c r="B265" s="217">
        <f>+'[1]EXP TOTAL VINO PAIS'!F178/1000</f>
        <v>2.3130000000000002</v>
      </c>
      <c r="C265" s="158">
        <f>+'[1]EXP TOTAL VINO PAIS'!F190/1000</f>
        <v>2.238</v>
      </c>
      <c r="D265" s="158">
        <f>+'[1]EXP TOTAL VINO PAIS'!F202/1000</f>
        <v>1.865</v>
      </c>
      <c r="E265" s="158">
        <f>+'[1]EXP TOTAL VINO PAIS'!F214/1000</f>
        <v>2.012</v>
      </c>
      <c r="F265" s="158">
        <f>+'[1]EXP TOTAL VINO PAIS'!F226/1000</f>
        <v>3.6680000000000001</v>
      </c>
      <c r="G265" s="158">
        <f>+'[1]EXP TOTAL VINO PAIS'!F238/1000</f>
        <v>1.748</v>
      </c>
      <c r="H265" s="158">
        <f>+'[1]EXP TOTAL VINO PAIS'!F250/1000</f>
        <v>2.1339999999999999</v>
      </c>
      <c r="I265" s="158">
        <f>+'[1]EXP TOTAL VINO PAIS'!F262/1000</f>
        <v>1.756</v>
      </c>
      <c r="J265" s="253">
        <f>+'[1]EXP TOTAL VINO PAIS'!F274/1000</f>
        <v>1.4059999999999999</v>
      </c>
      <c r="K265" s="158"/>
      <c r="L265" s="91"/>
      <c r="M265" s="2"/>
      <c r="N265" s="89" t="s">
        <v>5</v>
      </c>
      <c r="O265" s="104">
        <f>+SUM('[1]EXP TOTAL VINO PAIS'!F167:F178)/1000</f>
        <v>31.853999999999999</v>
      </c>
      <c r="P265" s="6">
        <f>+SUM(C258:C265)+SUM(B266:B269)</f>
        <v>31.966999999999999</v>
      </c>
      <c r="Q265" s="6">
        <f t="shared" ref="Q265" si="755">+SUM(D258:D265)+SUM(C266:C269)</f>
        <v>27.625</v>
      </c>
      <c r="R265" s="6">
        <f>+SUM(E258:E265)+SUM(D266:D269)</f>
        <v>26.54</v>
      </c>
      <c r="S265" s="6">
        <f>+SUM(F258:F265)+SUM(E266:E269)</f>
        <v>29.673999999999999</v>
      </c>
      <c r="T265" s="6">
        <f>+SUM(G258:G265)+SUM(F266:F269)</f>
        <v>27.383000000000003</v>
      </c>
      <c r="U265" s="6">
        <f>+SUM(H258:H265)+SUM(G266:G269)</f>
        <v>25.145</v>
      </c>
      <c r="V265" s="6">
        <f t="shared" ref="V265" si="756">+SUM(I258:I265)+SUM(H266:H269)</f>
        <v>21.269000000000002</v>
      </c>
      <c r="W265" s="105">
        <f t="shared" ref="W265" si="757">+SUM(J258:J265)+SUM(I266:I269)</f>
        <v>22.22</v>
      </c>
      <c r="X265" s="105"/>
      <c r="Y265" s="117"/>
      <c r="Z265" s="113"/>
    </row>
    <row r="266" spans="1:26" x14ac:dyDescent="0.25">
      <c r="A266" s="89" t="s">
        <v>6</v>
      </c>
      <c r="B266" s="217">
        <f>+'[1]EXP TOTAL VINO PAIS'!F179/1000</f>
        <v>4.0750000000000002</v>
      </c>
      <c r="C266" s="158">
        <f>+'[1]EXP TOTAL VINO PAIS'!F191/1000</f>
        <v>3.11</v>
      </c>
      <c r="D266" s="158">
        <f>+'[1]EXP TOTAL VINO PAIS'!F203/1000</f>
        <v>2.6930000000000001</v>
      </c>
      <c r="E266" s="158">
        <f>+'[1]EXP TOTAL VINO PAIS'!F215/1000</f>
        <v>2.2530000000000001</v>
      </c>
      <c r="F266" s="158">
        <f>+'[1]EXP TOTAL VINO PAIS'!F227/1000</f>
        <v>3.5550000000000002</v>
      </c>
      <c r="G266" s="158">
        <f>+'[1]EXP TOTAL VINO PAIS'!F239/1000</f>
        <v>2.7210000000000001</v>
      </c>
      <c r="H266" s="158">
        <f>+'[1]EXP TOTAL VINO PAIS'!F251/1000</f>
        <v>3.2440000000000002</v>
      </c>
      <c r="I266" s="158">
        <f>+'[1]EXP TOTAL VINO PAIS'!F263/1000</f>
        <v>3.2719999999999998</v>
      </c>
      <c r="J266" s="253">
        <f>+'[1]EXP TOTAL VINO PAIS'!F275/1000</f>
        <v>1.5029999999999999</v>
      </c>
      <c r="K266" s="158"/>
      <c r="L266" s="91"/>
      <c r="M266" s="2"/>
      <c r="N266" s="89" t="s">
        <v>6</v>
      </c>
      <c r="O266" s="104">
        <f>+SUM('[1]EXP TOTAL VINO PAIS'!F168:F179)/1000</f>
        <v>33.576000000000001</v>
      </c>
      <c r="P266" s="6">
        <f>+SUM(C258:C266)+SUM(B267:B269)</f>
        <v>31.002000000000002</v>
      </c>
      <c r="Q266" s="6">
        <f t="shared" ref="Q266" si="758">+SUM(D258:D266)+SUM(C267:C269)</f>
        <v>27.208000000000002</v>
      </c>
      <c r="R266" s="6">
        <f>+SUM(E258:E266)+SUM(D267:D269)</f>
        <v>26.1</v>
      </c>
      <c r="S266" s="6">
        <f>+SUM(F258:F266)+SUM(E267:E269)</f>
        <v>30.975999999999999</v>
      </c>
      <c r="T266" s="6">
        <f>+SUM(G258:G266)+SUM(F267:F269)</f>
        <v>26.548999999999999</v>
      </c>
      <c r="U266" s="6">
        <f>+SUM(H258:H266)+SUM(G267:G269)</f>
        <v>25.667999999999999</v>
      </c>
      <c r="V266" s="6">
        <f t="shared" ref="V266" si="759">+SUM(I258:I266)+SUM(H267:H269)</f>
        <v>21.297000000000001</v>
      </c>
      <c r="W266" s="105">
        <f t="shared" ref="W266" si="760">+SUM(J258:J266)+SUM(I267:I269)</f>
        <v>20.451000000000001</v>
      </c>
      <c r="X266" s="105"/>
      <c r="Y266" s="117"/>
      <c r="Z266" s="113"/>
    </row>
    <row r="267" spans="1:26" x14ac:dyDescent="0.25">
      <c r="A267" s="89" t="s">
        <v>7</v>
      </c>
      <c r="B267" s="217">
        <f>+'[1]EXP TOTAL VINO PAIS'!F180/1000</f>
        <v>4.4509999999999996</v>
      </c>
      <c r="C267" s="158">
        <f>+'[1]EXP TOTAL VINO PAIS'!F192/1000</f>
        <v>4.2889999999999997</v>
      </c>
      <c r="D267" s="158">
        <f>+'[1]EXP TOTAL VINO PAIS'!F204/1000</f>
        <v>3.5979999999999999</v>
      </c>
      <c r="E267" s="158">
        <f>+'[1]EXP TOTAL VINO PAIS'!F216/1000</f>
        <v>3.2229999999999999</v>
      </c>
      <c r="F267" s="158">
        <f>+'[1]EXP TOTAL VINO PAIS'!F228/1000</f>
        <v>2.855</v>
      </c>
      <c r="G267" s="158">
        <f>+'[1]EXP TOTAL VINO PAIS'!F240/1000</f>
        <v>1.946</v>
      </c>
      <c r="H267" s="158">
        <f>+'[1]EXP TOTAL VINO PAIS'!F252/1000</f>
        <v>2.9729999999999999</v>
      </c>
      <c r="I267" s="158">
        <f>+'[1]EXP TOTAL VINO PAIS'!F264/1000</f>
        <v>1.891</v>
      </c>
      <c r="J267" s="253">
        <f>+'[1]EXP TOTAL VINO PAIS'!F276/1000</f>
        <v>2.754</v>
      </c>
      <c r="K267" s="158"/>
      <c r="L267" s="91"/>
      <c r="M267" s="2"/>
      <c r="N267" s="89" t="s">
        <v>7</v>
      </c>
      <c r="O267" s="104">
        <f>+SUM('[1]EXP TOTAL VINO PAIS'!F169:F180)/1000</f>
        <v>32.777000000000001</v>
      </c>
      <c r="P267" s="6">
        <f>+SUM(C258:C267)+SUM(B268:B269)</f>
        <v>30.840000000000003</v>
      </c>
      <c r="Q267" s="6">
        <f t="shared" ref="Q267" si="761">+SUM(D258:D267)+SUM(C268:C269)</f>
        <v>26.517000000000003</v>
      </c>
      <c r="R267" s="6">
        <f>+SUM(E258:E267)+SUM(D268:D269)</f>
        <v>25.725000000000001</v>
      </c>
      <c r="S267" s="6">
        <f>+SUM(F258:F267)+SUM(E268:E269)</f>
        <v>30.608000000000001</v>
      </c>
      <c r="T267" s="6">
        <f>+SUM(G258:G267)+SUM(F268:F269)</f>
        <v>25.64</v>
      </c>
      <c r="U267" s="6">
        <f>+SUM(H258:H267)+SUM(G268:G269)</f>
        <v>26.695</v>
      </c>
      <c r="V267" s="6">
        <f t="shared" ref="V267" si="762">+SUM(I258:I267)+SUM(H268:H269)</f>
        <v>20.215</v>
      </c>
      <c r="W267" s="105">
        <f t="shared" ref="W267" si="763">+SUM(J258:J267)+SUM(I268:I269)</f>
        <v>21.314</v>
      </c>
      <c r="X267" s="105"/>
      <c r="Y267" s="117"/>
      <c r="Z267" s="113"/>
    </row>
    <row r="268" spans="1:26" x14ac:dyDescent="0.25">
      <c r="A268" s="89" t="s">
        <v>8</v>
      </c>
      <c r="B268" s="217">
        <f>+'[1]EXP TOTAL VINO PAIS'!F181/1000</f>
        <v>3.5009999999999999</v>
      </c>
      <c r="C268" s="158">
        <f>+'[1]EXP TOTAL VINO PAIS'!F193/1000</f>
        <v>2.0339999999999998</v>
      </c>
      <c r="D268" s="158">
        <f>+'[1]EXP TOTAL VINO PAIS'!F205/1000</f>
        <v>3.0539999999999998</v>
      </c>
      <c r="E268" s="158">
        <f>+'[1]EXP TOTAL VINO PAIS'!F217/1000</f>
        <v>2.0760000000000001</v>
      </c>
      <c r="F268" s="158">
        <f>+'[1]EXP TOTAL VINO PAIS'!F229/1000</f>
        <v>2.7349999999999999</v>
      </c>
      <c r="G268" s="158">
        <f>+'[1]EXP TOTAL VINO PAIS'!F241/1000</f>
        <v>2.6549999999999998</v>
      </c>
      <c r="H268" s="158">
        <f>+'[1]EXP TOTAL VINO PAIS'!F253/1000</f>
        <v>1.4370000000000001</v>
      </c>
      <c r="I268" s="158">
        <f>+'[1]EXP TOTAL VINO PAIS'!F265/1000</f>
        <v>2.0129999999999999</v>
      </c>
      <c r="J268" s="253">
        <f>+'[1]EXP TOTAL VINO PAIS'!F277/1000</f>
        <v>1.6279999999999999</v>
      </c>
      <c r="K268" s="158"/>
      <c r="L268" s="91"/>
      <c r="M268" s="2"/>
      <c r="N268" s="89" t="s">
        <v>8</v>
      </c>
      <c r="O268" s="104">
        <f>+SUM('[1]EXP TOTAL VINO PAIS'!F170:F181)/1000</f>
        <v>33.774000000000001</v>
      </c>
      <c r="P268" s="6">
        <f>+SUM(C258:C268)+SUM(B269)</f>
        <v>29.373000000000001</v>
      </c>
      <c r="Q268" s="6">
        <f t="shared" ref="Q268" si="764">+SUM(D258:D268)+SUM(C269)</f>
        <v>27.536999999999999</v>
      </c>
      <c r="R268" s="6">
        <f>+SUM(E258:E268)+SUM(D269)</f>
        <v>24.747000000000003</v>
      </c>
      <c r="S268" s="6">
        <f>+SUM(F258:F268)+SUM(E269)</f>
        <v>31.266999999999999</v>
      </c>
      <c r="T268" s="6">
        <f>+SUM(G258:G268)+SUM(F269)</f>
        <v>25.560000000000002</v>
      </c>
      <c r="U268" s="6">
        <f>+SUM(H258:H268)+SUM(G269)</f>
        <v>25.477</v>
      </c>
      <c r="V268" s="6">
        <f t="shared" ref="V268" si="765">+SUM(I258:I268)+SUM(H269)</f>
        <v>20.791</v>
      </c>
      <c r="W268" s="105">
        <f t="shared" ref="W268" si="766">+SUM(J258:J268)+SUM(I269)</f>
        <v>20.928999999999998</v>
      </c>
      <c r="X268" s="105"/>
      <c r="Y268" s="117"/>
      <c r="Z268" s="113"/>
    </row>
    <row r="269" spans="1:26" x14ac:dyDescent="0.25">
      <c r="A269" s="89" t="s">
        <v>9</v>
      </c>
      <c r="B269" s="217">
        <f>+'[1]EXP TOTAL VINO PAIS'!F182/1000</f>
        <v>2.09</v>
      </c>
      <c r="C269" s="158">
        <f>+'[1]EXP TOTAL VINO PAIS'!F194/1000</f>
        <v>1.5429999999999999</v>
      </c>
      <c r="D269" s="158">
        <f>+'[1]EXP TOTAL VINO PAIS'!F206/1000</f>
        <v>2.8090000000000002</v>
      </c>
      <c r="E269" s="158">
        <f>+'[1]EXP TOTAL VINO PAIS'!F218/1000</f>
        <v>3.0089999999999999</v>
      </c>
      <c r="F269" s="158">
        <f>+'[1]EXP TOTAL VINO PAIS'!F230/1000</f>
        <v>2.0249999999999999</v>
      </c>
      <c r="G269" s="158">
        <f>+'[1]EXP TOTAL VINO PAIS'!F242/1000</f>
        <v>2.2559999999999998</v>
      </c>
      <c r="H269" s="158">
        <f>+'[1]EXP TOTAL VINO PAIS'!F254/1000</f>
        <v>1.5620000000000001</v>
      </c>
      <c r="I269" s="158">
        <f>+'[1]EXP TOTAL VINO PAIS'!F266/1000</f>
        <v>1.496</v>
      </c>
      <c r="J269" s="253">
        <f>+'[1]EXP TOTAL VINO PAIS'!F278/1000</f>
        <v>1.5549999999999999</v>
      </c>
      <c r="K269" s="158"/>
      <c r="L269" s="91"/>
      <c r="M269" s="2"/>
      <c r="N269" s="89" t="s">
        <v>9</v>
      </c>
      <c r="O269" s="104">
        <f>+SUM('[1]EXP TOTAL VINO PAIS'!F171:F182)/1000</f>
        <v>33.631999999999998</v>
      </c>
      <c r="P269" s="6">
        <f>+SUM(C258:C269)</f>
        <v>28.826000000000001</v>
      </c>
      <c r="Q269" s="6">
        <f t="shared" ref="Q269" si="767">+SUM(D258:D269)</f>
        <v>28.803000000000001</v>
      </c>
      <c r="R269" s="6">
        <f>+SUM(E258:E269)</f>
        <v>24.947000000000003</v>
      </c>
      <c r="S269" s="6">
        <f>+SUM(F258:F269)</f>
        <v>30.282999999999998</v>
      </c>
      <c r="T269" s="6">
        <f>+SUM(G258:G269)</f>
        <v>25.791000000000004</v>
      </c>
      <c r="U269" s="6">
        <f>+SUM(H258:H269)</f>
        <v>24.783000000000001</v>
      </c>
      <c r="V269" s="6">
        <f t="shared" ref="V269" si="768">+SUM(I258:I269)</f>
        <v>20.724999999999998</v>
      </c>
      <c r="W269" s="105">
        <f t="shared" ref="W269" si="769">+SUM(J258:J269)</f>
        <v>20.988</v>
      </c>
      <c r="X269" s="105"/>
      <c r="Y269" s="117"/>
      <c r="Z269" s="113"/>
    </row>
    <row r="270" spans="1:26" ht="25.5" x14ac:dyDescent="0.25">
      <c r="A270" s="92" t="s">
        <v>13</v>
      </c>
      <c r="B270" s="218">
        <f t="shared" ref="B270:G270" si="770">SUM(B258:B269)</f>
        <v>33.632000000000005</v>
      </c>
      <c r="C270" s="219">
        <f t="shared" si="770"/>
        <v>28.826000000000001</v>
      </c>
      <c r="D270" s="219">
        <f t="shared" si="770"/>
        <v>28.803000000000001</v>
      </c>
      <c r="E270" s="219">
        <f t="shared" si="770"/>
        <v>24.947000000000003</v>
      </c>
      <c r="F270" s="219">
        <f t="shared" si="770"/>
        <v>30.282999999999998</v>
      </c>
      <c r="G270" s="219">
        <f t="shared" si="770"/>
        <v>25.791000000000004</v>
      </c>
      <c r="H270" s="219">
        <f t="shared" ref="H270:I270" si="771">SUM(H258:H269)</f>
        <v>24.783000000000001</v>
      </c>
      <c r="I270" s="219">
        <f t="shared" si="771"/>
        <v>20.724999999999998</v>
      </c>
      <c r="J270" s="252">
        <f t="shared" ref="J270" si="772">SUM(J258:J269)</f>
        <v>20.988</v>
      </c>
      <c r="K270" s="219"/>
      <c r="L270" s="94"/>
      <c r="M270" s="3"/>
      <c r="N270" s="92" t="s">
        <v>14</v>
      </c>
      <c r="O270" s="106">
        <f t="shared" ref="O270" si="773">+AVERAGE(O258:O269)</f>
        <v>33.313833333333335</v>
      </c>
      <c r="P270" s="83">
        <f>+AVERAGE(P258:P269)</f>
        <v>31.810500000000005</v>
      </c>
      <c r="Q270" s="83">
        <f t="shared" ref="Q270:W270" si="774">+AVERAGE(Q258:Q269)</f>
        <v>28.541499999999999</v>
      </c>
      <c r="R270" s="83">
        <f t="shared" si="774"/>
        <v>26.312249999999995</v>
      </c>
      <c r="S270" s="83">
        <f t="shared" si="774"/>
        <v>27.994916666666668</v>
      </c>
      <c r="T270" s="83">
        <f t="shared" si="774"/>
        <v>28.411249999999999</v>
      </c>
      <c r="U270" s="83">
        <f t="shared" si="774"/>
        <v>25.566833333333335</v>
      </c>
      <c r="V270" s="83">
        <f t="shared" si="774"/>
        <v>22.106916666666667</v>
      </c>
      <c r="W270" s="107">
        <f t="shared" si="774"/>
        <v>21.194999999999997</v>
      </c>
      <c r="X270" s="107">
        <f t="shared" ref="X270" si="775">+AVERAGE(X258:X269)</f>
        <v>20.21</v>
      </c>
      <c r="Y270" s="119">
        <f>+X270/W270-1</f>
        <v>-4.6473224817173642E-2</v>
      </c>
      <c r="Z270" s="173">
        <f>+POWER(X270/S270,0.2)-1</f>
        <v>-6.3090965342399441E-2</v>
      </c>
    </row>
    <row r="271" spans="1:26" ht="25.5" x14ac:dyDescent="0.25">
      <c r="A271" s="95" t="s">
        <v>15</v>
      </c>
      <c r="B271" s="108">
        <f t="shared" ref="B271:G271" si="776">+B270/B$360</f>
        <v>4.1174007683398919E-2</v>
      </c>
      <c r="C271" s="84">
        <f t="shared" si="776"/>
        <v>3.5767551859600011E-2</v>
      </c>
      <c r="D271" s="84">
        <f t="shared" si="776"/>
        <v>3.4944071045543881E-2</v>
      </c>
      <c r="E271" s="84">
        <f t="shared" si="776"/>
        <v>3.1336751690127049E-2</v>
      </c>
      <c r="F271" s="84">
        <f t="shared" si="776"/>
        <v>3.881520256759944E-2</v>
      </c>
      <c r="G271" s="84">
        <f t="shared" si="776"/>
        <v>3.1208404524619683E-2</v>
      </c>
      <c r="H271" s="84">
        <f t="shared" ref="H271:I271" si="777">+H270/H$360</f>
        <v>3.1468877771287811E-2</v>
      </c>
      <c r="I271" s="84">
        <f t="shared" si="777"/>
        <v>3.1777208420155259E-2</v>
      </c>
      <c r="J271" s="109">
        <f t="shared" ref="J271" si="778">+J270/J$360</f>
        <v>3.0809656275918765E-2</v>
      </c>
      <c r="K271" s="84"/>
      <c r="L271" s="97"/>
      <c r="M271" s="3"/>
      <c r="N271" s="95" t="s">
        <v>15</v>
      </c>
      <c r="O271" s="108">
        <f t="shared" ref="O271:W271" si="779">+O270/O$360</f>
        <v>4.1389942361829392E-2</v>
      </c>
      <c r="P271" s="84">
        <f t="shared" si="779"/>
        <v>3.9245134196982771E-2</v>
      </c>
      <c r="Q271" s="84">
        <f t="shared" si="779"/>
        <v>3.5232494157286791E-2</v>
      </c>
      <c r="R271" s="84">
        <f t="shared" si="779"/>
        <v>3.2205469892214934E-2</v>
      </c>
      <c r="S271" s="84">
        <f t="shared" si="779"/>
        <v>3.5610229539003356E-2</v>
      </c>
      <c r="T271" s="84">
        <f t="shared" si="779"/>
        <v>3.5431602826006395E-2</v>
      </c>
      <c r="U271" s="84">
        <f t="shared" si="779"/>
        <v>3.1237667412646084E-2</v>
      </c>
      <c r="V271" s="84">
        <f t="shared" si="779"/>
        <v>3.1033225811659175E-2</v>
      </c>
      <c r="W271" s="109">
        <f t="shared" si="779"/>
        <v>3.2406217039855037E-2</v>
      </c>
      <c r="X271" s="109">
        <f t="shared" ref="X271" si="780">+X270/X$360</f>
        <v>2.9765849836368832E-2</v>
      </c>
      <c r="Y271" s="118"/>
      <c r="Z271" s="114"/>
    </row>
    <row r="272" spans="1:26" ht="26.25" thickBot="1" x14ac:dyDescent="0.3">
      <c r="A272" s="98" t="s">
        <v>12</v>
      </c>
      <c r="B272" s="110"/>
      <c r="C272" s="85">
        <f>+C270/B270-1</f>
        <v>-0.14289961941008578</v>
      </c>
      <c r="D272" s="85">
        <f t="shared" ref="D272:J272" si="781">+D270/C270-1</f>
        <v>-7.9789079303405064E-4</v>
      </c>
      <c r="E272" s="85">
        <f t="shared" si="781"/>
        <v>-0.1338749435822657</v>
      </c>
      <c r="F272" s="85">
        <f t="shared" si="781"/>
        <v>0.21389345412273997</v>
      </c>
      <c r="G272" s="85">
        <f t="shared" si="781"/>
        <v>-0.14833404880626078</v>
      </c>
      <c r="H272" s="85">
        <f t="shared" si="781"/>
        <v>-3.9083401186460476E-2</v>
      </c>
      <c r="I272" s="85">
        <f t="shared" si="781"/>
        <v>-0.16374127426058194</v>
      </c>
      <c r="J272" s="111">
        <f t="shared" si="781"/>
        <v>1.2689987937273939E-2</v>
      </c>
      <c r="K272" s="85"/>
      <c r="L272" s="101"/>
      <c r="M272" s="2"/>
      <c r="N272" s="98" t="s">
        <v>12</v>
      </c>
      <c r="O272" s="110"/>
      <c r="P272" s="85">
        <f>+P270/O270-1</f>
        <v>-4.5126398943381774E-2</v>
      </c>
      <c r="Q272" s="85">
        <f t="shared" ref="Q272" si="782">+Q270/P270-1</f>
        <v>-0.10276481036135887</v>
      </c>
      <c r="R272" s="85">
        <f t="shared" ref="R272" si="783">+R270/Q270-1</f>
        <v>-7.810556557994508E-2</v>
      </c>
      <c r="S272" s="85">
        <f t="shared" ref="S272" si="784">+S270/R270-1</f>
        <v>6.3949934599537128E-2</v>
      </c>
      <c r="T272" s="85">
        <f t="shared" ref="T272" si="785">+T270/S270-1</f>
        <v>1.4871747549406233E-2</v>
      </c>
      <c r="U272" s="85">
        <f t="shared" ref="U272" si="786">+U270/T270-1</f>
        <v>-0.10011585786146915</v>
      </c>
      <c r="V272" s="85">
        <f t="shared" ref="V272" si="787">+V270/U270-1</f>
        <v>-0.13532832250115712</v>
      </c>
      <c r="W272" s="111">
        <f t="shared" ref="W272:X272" si="788">+W270/V270-1</f>
        <v>-4.1250287428896804E-2</v>
      </c>
      <c r="X272" s="111">
        <f t="shared" si="788"/>
        <v>-4.6473224817173642E-2</v>
      </c>
      <c r="Y272" s="99"/>
      <c r="Z272" s="115"/>
    </row>
    <row r="273" spans="1:26" ht="15.75" thickBo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6" ht="15.75" thickBot="1" x14ac:dyDescent="0.3">
      <c r="A274" s="335" t="s">
        <v>128</v>
      </c>
      <c r="B274" s="336"/>
      <c r="C274" s="336"/>
      <c r="D274" s="336"/>
      <c r="E274" s="336"/>
      <c r="F274" s="336"/>
      <c r="G274" s="336"/>
      <c r="H274" s="336"/>
      <c r="I274" s="336"/>
      <c r="J274" s="336"/>
      <c r="K274" s="336"/>
      <c r="L274" s="337"/>
      <c r="M274" s="2"/>
      <c r="N274" s="335" t="s">
        <v>187</v>
      </c>
      <c r="O274" s="336"/>
      <c r="P274" s="336"/>
      <c r="Q274" s="336"/>
      <c r="R274" s="336"/>
      <c r="S274" s="336"/>
      <c r="T274" s="336"/>
      <c r="U274" s="336"/>
      <c r="V274" s="336"/>
      <c r="W274" s="336"/>
      <c r="X274" s="336"/>
      <c r="Y274" s="336"/>
      <c r="Z274" s="337"/>
    </row>
    <row r="275" spans="1:26" ht="38.25" x14ac:dyDescent="0.25">
      <c r="A275" s="86"/>
      <c r="B275" s="102">
        <v>2016</v>
      </c>
      <c r="C275" s="82">
        <f>+B275+1</f>
        <v>2017</v>
      </c>
      <c r="D275" s="82">
        <f t="shared" ref="D275:G275" si="789">+C275+1</f>
        <v>2018</v>
      </c>
      <c r="E275" s="82">
        <f t="shared" si="789"/>
        <v>2019</v>
      </c>
      <c r="F275" s="82">
        <f t="shared" si="789"/>
        <v>2020</v>
      </c>
      <c r="G275" s="82">
        <f t="shared" si="789"/>
        <v>2021</v>
      </c>
      <c r="H275" s="82">
        <v>2022</v>
      </c>
      <c r="I275" s="82">
        <v>2023</v>
      </c>
      <c r="J275" s="103">
        <v>2024</v>
      </c>
      <c r="K275" s="82">
        <v>2025</v>
      </c>
      <c r="L275" s="88" t="s">
        <v>16</v>
      </c>
      <c r="M275" s="2"/>
      <c r="N275" s="86"/>
      <c r="O275" s="102">
        <v>2016</v>
      </c>
      <c r="P275" s="82">
        <f>+O275+1</f>
        <v>2017</v>
      </c>
      <c r="Q275" s="82">
        <f t="shared" ref="Q275" si="790">+P275+1</f>
        <v>2018</v>
      </c>
      <c r="R275" s="82">
        <f t="shared" ref="R275" si="791">+Q275+1</f>
        <v>2019</v>
      </c>
      <c r="S275" s="82">
        <f t="shared" ref="S275" si="792">+R275+1</f>
        <v>2020</v>
      </c>
      <c r="T275" s="82">
        <f t="shared" ref="T275" si="793">+S275+1</f>
        <v>2021</v>
      </c>
      <c r="U275" s="82">
        <v>2022</v>
      </c>
      <c r="V275" s="82">
        <v>2023</v>
      </c>
      <c r="W275" s="103">
        <v>2024</v>
      </c>
      <c r="X275" s="87">
        <v>2025</v>
      </c>
      <c r="Y275" s="116" t="s">
        <v>16</v>
      </c>
      <c r="Z275" s="112" t="s">
        <v>21</v>
      </c>
    </row>
    <row r="276" spans="1:26" x14ac:dyDescent="0.25">
      <c r="A276" s="89" t="s">
        <v>10</v>
      </c>
      <c r="B276" s="217">
        <f>+'[1]EXP TOTAL VINO PAIS'!G171/1000</f>
        <v>1.2410000000000001</v>
      </c>
      <c r="C276" s="158">
        <f>+'[1]EXP TOTAL VINO PAIS'!G183/1000</f>
        <v>1.022</v>
      </c>
      <c r="D276" s="158">
        <f>+'[1]EXP TOTAL VINO PAIS'!G195/1000</f>
        <v>1.575</v>
      </c>
      <c r="E276" s="158">
        <f>+'[1]EXP TOTAL VINO PAIS'!G207/1000</f>
        <v>1.4710000000000001</v>
      </c>
      <c r="F276" s="158">
        <f>+'[1]EXP TOTAL VINO PAIS'!G219/1000</f>
        <v>2.6970000000000001</v>
      </c>
      <c r="G276" s="158">
        <f>+'[1]EXP TOTAL VINO PAIS'!G231/1000</f>
        <v>0.97399999999999998</v>
      </c>
      <c r="H276" s="158">
        <f>+'[1]EXP TOTAL VINO PAIS'!G243/1000</f>
        <v>0.64900000000000002</v>
      </c>
      <c r="I276" s="158">
        <f>+'[1]EXP TOTAL VINO PAIS'!G255/1000</f>
        <v>0.434</v>
      </c>
      <c r="J276" s="253">
        <f>+'[1]EXP TOTAL VINO PAIS'!G267/1000</f>
        <v>0.36199999999999999</v>
      </c>
      <c r="K276" s="158">
        <f>+'[1]EXP TOTAL VINO PAIS'!G279/1000</f>
        <v>0.28699999999999998</v>
      </c>
      <c r="L276" s="91">
        <f>+K276/J276-1</f>
        <v>-0.20718232044198903</v>
      </c>
      <c r="M276" s="2"/>
      <c r="N276" s="89" t="s">
        <v>10</v>
      </c>
      <c r="O276" s="104">
        <f>+SUM('[1]EXP TOTAL VINO PAIS'!G160:G171)/1000</f>
        <v>20.771000000000001</v>
      </c>
      <c r="P276" s="6">
        <f>+SUM(C276)+SUM(B277:B287)</f>
        <v>22.838999999999999</v>
      </c>
      <c r="Q276" s="6">
        <f t="shared" ref="Q276" si="794">+SUM(D276)+SUM(C277:C287)</f>
        <v>22.567000000000004</v>
      </c>
      <c r="R276" s="6">
        <f t="shared" ref="R276:X276" si="795">+SUM(E276)+SUM(D277:D287)</f>
        <v>23.985999999999994</v>
      </c>
      <c r="S276" s="6">
        <f t="shared" si="795"/>
        <v>26.215</v>
      </c>
      <c r="T276" s="6">
        <f t="shared" si="795"/>
        <v>21.397000000000002</v>
      </c>
      <c r="U276" s="6">
        <f t="shared" si="795"/>
        <v>24.946000000000002</v>
      </c>
      <c r="V276" s="6">
        <f t="shared" si="795"/>
        <v>15.37</v>
      </c>
      <c r="W276" s="105">
        <f t="shared" si="795"/>
        <v>14.215</v>
      </c>
      <c r="X276" s="105">
        <f t="shared" si="795"/>
        <v>8.6660000000000004</v>
      </c>
      <c r="Y276" s="117">
        <f>+X276/W276-1</f>
        <v>-0.39036229335209283</v>
      </c>
      <c r="Z276" s="113">
        <f>+POWER(X276/S276,0.2)-1</f>
        <v>-0.19859183189825047</v>
      </c>
    </row>
    <row r="277" spans="1:26" x14ac:dyDescent="0.25">
      <c r="A277" s="89" t="s">
        <v>11</v>
      </c>
      <c r="B277" s="217">
        <f>+'[1]EXP TOTAL VINO PAIS'!G172/1000</f>
        <v>1.2270000000000001</v>
      </c>
      <c r="C277" s="158">
        <f>+'[1]EXP TOTAL VINO PAIS'!G184/1000</f>
        <v>0.86599999999999999</v>
      </c>
      <c r="D277" s="158">
        <f>+'[1]EXP TOTAL VINO PAIS'!G196/1000</f>
        <v>1.33</v>
      </c>
      <c r="E277" s="158">
        <f>+'[1]EXP TOTAL VINO PAIS'!G208/1000</f>
        <v>0.98</v>
      </c>
      <c r="F277" s="158">
        <f>+'[1]EXP TOTAL VINO PAIS'!G220/1000</f>
        <v>1.39</v>
      </c>
      <c r="G277" s="158">
        <f>+'[1]EXP TOTAL VINO PAIS'!G232/1000</f>
        <v>2.7120000000000002</v>
      </c>
      <c r="H277" s="158">
        <f>+'[1]EXP TOTAL VINO PAIS'!G244/1000</f>
        <v>1.4770000000000001</v>
      </c>
      <c r="I277" s="158">
        <f>+'[1]EXP TOTAL VINO PAIS'!G256/1000</f>
        <v>0.97099999999999997</v>
      </c>
      <c r="J277" s="253">
        <f>+'[1]EXP TOTAL VINO PAIS'!G268/1000</f>
        <v>0.48399999999999999</v>
      </c>
      <c r="K277" s="158">
        <f>+'[1]EXP TOTAL VINO PAIS'!G280/1000</f>
        <v>0.58099999999999996</v>
      </c>
      <c r="L277" s="91">
        <f>+K277/J277-1</f>
        <v>0.20041322314049581</v>
      </c>
      <c r="M277" s="2"/>
      <c r="N277" s="89" t="s">
        <v>11</v>
      </c>
      <c r="O277" s="104">
        <f>+SUM('[1]EXP TOTAL VINO PAIS'!G161:G172)/1000</f>
        <v>20.747</v>
      </c>
      <c r="P277" s="6">
        <f>+SUM(C276:C277)+SUM(B278:B287)</f>
        <v>22.478000000000002</v>
      </c>
      <c r="Q277" s="6">
        <f t="shared" ref="Q277" si="796">+SUM(D276:D277)+SUM(C278:C287)</f>
        <v>23.030999999999999</v>
      </c>
      <c r="R277" s="6">
        <f>+SUM(E276:E277)+SUM(D278:D287)</f>
        <v>23.635999999999996</v>
      </c>
      <c r="S277" s="6">
        <f>+SUM(F276:F277)+SUM(E278:E287)</f>
        <v>26.625</v>
      </c>
      <c r="T277" s="6">
        <f>+SUM(G276:G277)+SUM(F278:F287)</f>
        <v>22.719000000000001</v>
      </c>
      <c r="U277" s="6">
        <f>+SUM(H276:H277)+SUM(G278:G287)</f>
        <v>23.711000000000002</v>
      </c>
      <c r="V277" s="6">
        <f>+SUM(I276:I277)+SUM(H278:H287)</f>
        <v>14.863999999999999</v>
      </c>
      <c r="W277" s="105">
        <f t="shared" ref="W277" si="797">+SUM(J276:J277)+SUM(I278:I287)</f>
        <v>13.728</v>
      </c>
      <c r="X277" s="105">
        <f t="shared" ref="X277" si="798">+SUM(K276:K277)+SUM(J278:J287)</f>
        <v>8.7629999999999999</v>
      </c>
      <c r="Y277" s="117">
        <f>+X277/W277-1</f>
        <v>-0.36166958041958042</v>
      </c>
      <c r="Z277" s="113">
        <f>+POWER(X277/S277,0.2)-1</f>
        <v>-0.19929481824327544</v>
      </c>
    </row>
    <row r="278" spans="1:26" x14ac:dyDescent="0.25">
      <c r="A278" s="89" t="s">
        <v>0</v>
      </c>
      <c r="B278" s="217">
        <f>+'[1]EXP TOTAL VINO PAIS'!G173/1000</f>
        <v>1.3009999999999999</v>
      </c>
      <c r="C278" s="158">
        <f>+'[1]EXP TOTAL VINO PAIS'!G185/1000</f>
        <v>1.478</v>
      </c>
      <c r="D278" s="158">
        <f>+'[1]EXP TOTAL VINO PAIS'!G197/1000</f>
        <v>2.2549999999999999</v>
      </c>
      <c r="E278" s="158">
        <f>+'[1]EXP TOTAL VINO PAIS'!G209/1000</f>
        <v>1.46</v>
      </c>
      <c r="F278" s="158">
        <f>+'[1]EXP TOTAL VINO PAIS'!G221/1000</f>
        <v>0.72299999999999998</v>
      </c>
      <c r="G278" s="158">
        <f>+'[1]EXP TOTAL VINO PAIS'!G233/1000</f>
        <v>2.3079999999999998</v>
      </c>
      <c r="H278" s="158">
        <f>+'[1]EXP TOTAL VINO PAIS'!G245/1000</f>
        <v>1.355</v>
      </c>
      <c r="I278" s="158">
        <f>+'[1]EXP TOTAL VINO PAIS'!G257/1000</f>
        <v>1.5609999999999999</v>
      </c>
      <c r="J278" s="253">
        <f>+'[1]EXP TOTAL VINO PAIS'!G269/1000</f>
        <v>0.877</v>
      </c>
      <c r="K278" s="158">
        <f>+'[1]EXP TOTAL VINO PAIS'!G281/1000</f>
        <v>0.58099999999999996</v>
      </c>
      <c r="L278" s="91">
        <f>+K278/J278-1</f>
        <v>-0.33751425313568995</v>
      </c>
      <c r="M278" s="2"/>
      <c r="N278" s="89" t="s">
        <v>0</v>
      </c>
      <c r="O278" s="104">
        <f>+SUM('[1]EXP TOTAL VINO PAIS'!G162:G173)/1000</f>
        <v>20.498000000000001</v>
      </c>
      <c r="P278" s="6">
        <f>+SUM(C276:C278)+SUM(B279:B287)</f>
        <v>22.654999999999998</v>
      </c>
      <c r="Q278" s="6">
        <f t="shared" ref="Q278" si="799">+SUM(D276:D278)+SUM(C279:C287)</f>
        <v>23.808</v>
      </c>
      <c r="R278" s="6">
        <f>+SUM(E276:E278)+SUM(D279:D287)</f>
        <v>22.841000000000001</v>
      </c>
      <c r="S278" s="6">
        <f>+SUM(F276:F278)+SUM(E279:E287)</f>
        <v>25.887999999999998</v>
      </c>
      <c r="T278" s="6">
        <f>+SUM(G276:G278)+SUM(F279:F287)</f>
        <v>24.304000000000002</v>
      </c>
      <c r="U278" s="6">
        <f>+SUM(H276:H278)+SUM(G279:G287)</f>
        <v>22.758000000000003</v>
      </c>
      <c r="V278" s="6">
        <f t="shared" ref="V278" si="800">+SUM(I276:I278)+SUM(H279:H287)</f>
        <v>15.07</v>
      </c>
      <c r="W278" s="105">
        <f t="shared" ref="W278" si="801">+SUM(J276:J278)+SUM(I279:I287)</f>
        <v>13.044</v>
      </c>
      <c r="X278" s="105">
        <f t="shared" ref="X278" si="802">+SUM(K276:K278)+SUM(J279:J287)</f>
        <v>8.4669999999999987</v>
      </c>
      <c r="Y278" s="117">
        <f>+X278/W278-1</f>
        <v>-0.35088929776142297</v>
      </c>
      <c r="Z278" s="113">
        <f>+POWER(X278/S278,0.2)-1</f>
        <v>-0.20030162786677985</v>
      </c>
    </row>
    <row r="279" spans="1:26" x14ac:dyDescent="0.25">
      <c r="A279" s="89" t="s">
        <v>1</v>
      </c>
      <c r="B279" s="217">
        <f>+'[1]EXP TOTAL VINO PAIS'!G174/1000</f>
        <v>1.891</v>
      </c>
      <c r="C279" s="158">
        <f>+'[1]EXP TOTAL VINO PAIS'!G186/1000</f>
        <v>1.79</v>
      </c>
      <c r="D279" s="158">
        <f>+'[1]EXP TOTAL VINO PAIS'!G198/1000</f>
        <v>1.5940000000000001</v>
      </c>
      <c r="E279" s="158">
        <f>+'[1]EXP TOTAL VINO PAIS'!G210/1000</f>
        <v>1.4339999999999999</v>
      </c>
      <c r="F279" s="158">
        <f>+'[1]EXP TOTAL VINO PAIS'!G222/1000</f>
        <v>2.1110000000000002</v>
      </c>
      <c r="G279" s="158">
        <f>+'[1]EXP TOTAL VINO PAIS'!G234/1000</f>
        <v>1.2250000000000001</v>
      </c>
      <c r="H279" s="158">
        <f>+'[1]EXP TOTAL VINO PAIS'!G246/1000</f>
        <v>1.2390000000000001</v>
      </c>
      <c r="I279" s="158">
        <f>+'[1]EXP TOTAL VINO PAIS'!G258/1000</f>
        <v>1.4139999999999999</v>
      </c>
      <c r="J279" s="253">
        <f>+'[1]EXP TOTAL VINO PAIS'!G270/1000</f>
        <v>0.94699999999999995</v>
      </c>
      <c r="K279" s="158">
        <f>+'[1]EXP TOTAL VINO PAIS'!G282/1000</f>
        <v>0.76300000000000001</v>
      </c>
      <c r="L279" s="91">
        <f>+K279/J279-1</f>
        <v>-0.19429778247096086</v>
      </c>
      <c r="M279" s="2"/>
      <c r="N279" s="89" t="s">
        <v>1</v>
      </c>
      <c r="O279" s="104">
        <f>+SUM('[1]EXP TOTAL VINO PAIS'!G163:G174)/1000</f>
        <v>20.771999999999998</v>
      </c>
      <c r="P279" s="6">
        <f>+SUM(C276:C279)+SUM(B280:B287)</f>
        <v>22.553999999999995</v>
      </c>
      <c r="Q279" s="6">
        <f t="shared" ref="Q279" si="803">+SUM(D276:D279)+SUM(C280:C287)</f>
        <v>23.612000000000002</v>
      </c>
      <c r="R279" s="6">
        <f>+SUM(E276:E279)+SUM(D280:D287)</f>
        <v>22.680999999999997</v>
      </c>
      <c r="S279" s="6">
        <f>+SUM(F276:F279)+SUM(E280:E287)</f>
        <v>26.564999999999998</v>
      </c>
      <c r="T279" s="6">
        <f>+SUM(G276:G279)+SUM(F280:F287)</f>
        <v>23.417999999999999</v>
      </c>
      <c r="U279" s="6">
        <f>+SUM(H276:H279)+SUM(G280:G287)</f>
        <v>22.771999999999998</v>
      </c>
      <c r="V279" s="6">
        <f t="shared" ref="V279" si="804">+SUM(I276:I279)+SUM(H280:H287)</f>
        <v>15.244999999999997</v>
      </c>
      <c r="W279" s="67">
        <f t="shared" ref="W279" si="805">+SUM(J276:J279)+SUM(I280:I287)</f>
        <v>12.577</v>
      </c>
      <c r="X279" s="37">
        <f t="shared" ref="X279" si="806">+SUM(K276:K279)+SUM(J280:J287)</f>
        <v>8.2829999999999995</v>
      </c>
      <c r="Y279" s="78">
        <f>+X279/W279-1</f>
        <v>-0.34141687206806082</v>
      </c>
      <c r="Z279" s="7">
        <f>+POWER(X279/S279,0.2)-1</f>
        <v>-0.20790810721722386</v>
      </c>
    </row>
    <row r="280" spans="1:26" x14ac:dyDescent="0.25">
      <c r="A280" s="89" t="s">
        <v>2</v>
      </c>
      <c r="B280" s="217">
        <f>+'[1]EXP TOTAL VINO PAIS'!G175/1000</f>
        <v>2.367</v>
      </c>
      <c r="C280" s="158">
        <f>+'[1]EXP TOTAL VINO PAIS'!G187/1000</f>
        <v>2.3149999999999999</v>
      </c>
      <c r="D280" s="158">
        <f>+'[1]EXP TOTAL VINO PAIS'!G199/1000</f>
        <v>1.3320000000000001</v>
      </c>
      <c r="E280" s="158">
        <f>+'[1]EXP TOTAL VINO PAIS'!G211/1000</f>
        <v>2.9470000000000001</v>
      </c>
      <c r="F280" s="158">
        <f>+'[1]EXP TOTAL VINO PAIS'!G223/1000</f>
        <v>1.6319999999999999</v>
      </c>
      <c r="G280" s="158">
        <f>+'[1]EXP TOTAL VINO PAIS'!G235/1000</f>
        <v>1.9079999999999999</v>
      </c>
      <c r="H280" s="158">
        <f>+'[1]EXP TOTAL VINO PAIS'!G247/1000</f>
        <v>1.538</v>
      </c>
      <c r="I280" s="158">
        <f>+'[1]EXP TOTAL VINO PAIS'!G259/1000</f>
        <v>0.996</v>
      </c>
      <c r="J280" s="253">
        <f>+'[1]EXP TOTAL VINO PAIS'!G271/1000</f>
        <v>0.81899999999999995</v>
      </c>
      <c r="K280" s="158"/>
      <c r="L280" s="91"/>
      <c r="M280" s="2"/>
      <c r="N280" s="89" t="s">
        <v>2</v>
      </c>
      <c r="O280" s="104">
        <f>+SUM('[1]EXP TOTAL VINO PAIS'!G164:G175)/1000</f>
        <v>20.55</v>
      </c>
      <c r="P280" s="6">
        <f>+SUM(C276:C280)+SUM(B281:B287)</f>
        <v>22.501999999999999</v>
      </c>
      <c r="Q280" s="6">
        <f t="shared" ref="Q280" si="807">+SUM(D276:D280)+SUM(C281:C287)</f>
        <v>22.628999999999998</v>
      </c>
      <c r="R280" s="6">
        <f>+SUM(E276:E280)+SUM(D281:D287)</f>
        <v>24.295999999999999</v>
      </c>
      <c r="S280" s="6">
        <f>+SUM(F276:F280)+SUM(E281:E287)</f>
        <v>25.25</v>
      </c>
      <c r="T280" s="6">
        <f>+SUM(G276:G280)+SUM(F281:F287)</f>
        <v>23.693999999999996</v>
      </c>
      <c r="U280" s="6">
        <f>+SUM(H276:H280)+SUM(G281:G287)</f>
        <v>22.402000000000001</v>
      </c>
      <c r="V280" s="6">
        <f t="shared" ref="V280" si="808">+SUM(I276:I280)+SUM(H281:H287)</f>
        <v>14.702999999999999</v>
      </c>
      <c r="W280" s="105">
        <f t="shared" ref="W280" si="809">+SUM(J276:J280)+SUM(I281:I287)</f>
        <v>12.399999999999999</v>
      </c>
      <c r="X280" s="105"/>
      <c r="Y280" s="117"/>
      <c r="Z280" s="113"/>
    </row>
    <row r="281" spans="1:26" x14ac:dyDescent="0.25">
      <c r="A281" s="89" t="s">
        <v>3</v>
      </c>
      <c r="B281" s="217">
        <f>+'[1]EXP TOTAL VINO PAIS'!G176/1000</f>
        <v>1.2809999999999999</v>
      </c>
      <c r="C281" s="158">
        <f>+'[1]EXP TOTAL VINO PAIS'!G188/1000</f>
        <v>1.784</v>
      </c>
      <c r="D281" s="158">
        <f>+'[1]EXP TOTAL VINO PAIS'!G200/1000</f>
        <v>1.56</v>
      </c>
      <c r="E281" s="158">
        <f>+'[1]EXP TOTAL VINO PAIS'!G212/1000</f>
        <v>1.64</v>
      </c>
      <c r="F281" s="158">
        <f>+'[1]EXP TOTAL VINO PAIS'!G224/1000</f>
        <v>1.0289999999999999</v>
      </c>
      <c r="G281" s="158">
        <f>+'[1]EXP TOTAL VINO PAIS'!G236/1000</f>
        <v>1.768</v>
      </c>
      <c r="H281" s="158">
        <f>+'[1]EXP TOTAL VINO PAIS'!G248/1000</f>
        <v>1.2669999999999999</v>
      </c>
      <c r="I281" s="158">
        <f>+'[1]EXP TOTAL VINO PAIS'!G260/1000</f>
        <v>1.4410000000000001</v>
      </c>
      <c r="J281" s="253">
        <f>+'[1]EXP TOTAL VINO PAIS'!G272/1000</f>
        <v>0.54500000000000004</v>
      </c>
      <c r="K281" s="158"/>
      <c r="L281" s="91"/>
      <c r="M281" s="2"/>
      <c r="N281" s="89" t="s">
        <v>3</v>
      </c>
      <c r="O281" s="104">
        <f>+SUM('[1]EXP TOTAL VINO PAIS'!G165:G176)/1000</f>
        <v>19.814</v>
      </c>
      <c r="P281" s="6">
        <f>+SUM(C276:C281)+SUM(B282:B287)</f>
        <v>23.005000000000003</v>
      </c>
      <c r="Q281" s="6">
        <f t="shared" ref="Q281" si="810">+SUM(D276:D281)+SUM(C282:C287)</f>
        <v>22.405000000000001</v>
      </c>
      <c r="R281" s="6">
        <f>+SUM(E276:E281)+SUM(D282:D287)</f>
        <v>24.376000000000001</v>
      </c>
      <c r="S281" s="6">
        <f>+SUM(F276:F281)+SUM(E282:E287)</f>
        <v>24.638999999999996</v>
      </c>
      <c r="T281" s="6">
        <f>+SUM(G276:G281)+SUM(F282:F287)</f>
        <v>24.433</v>
      </c>
      <c r="U281" s="6">
        <f>+SUM(H276:H281)+SUM(G282:G287)</f>
        <v>21.901</v>
      </c>
      <c r="V281" s="6">
        <f t="shared" ref="V281" si="811">+SUM(I276:I281)+SUM(H282:H287)</f>
        <v>14.876999999999999</v>
      </c>
      <c r="W281" s="105">
        <f t="shared" ref="W281" si="812">+SUM(J276:J281)+SUM(I282:I287)</f>
        <v>11.504000000000001</v>
      </c>
      <c r="X281" s="105"/>
      <c r="Y281" s="117"/>
      <c r="Z281" s="113"/>
    </row>
    <row r="282" spans="1:26" x14ac:dyDescent="0.25">
      <c r="A282" s="89" t="s">
        <v>4</v>
      </c>
      <c r="B282" s="217">
        <f>+'[1]EXP TOTAL VINO PAIS'!G177/1000</f>
        <v>1.7390000000000001</v>
      </c>
      <c r="C282" s="158">
        <f>+'[1]EXP TOTAL VINO PAIS'!G189/1000</f>
        <v>1.974</v>
      </c>
      <c r="D282" s="158">
        <f>+'[1]EXP TOTAL VINO PAIS'!G201/1000</f>
        <v>1.716</v>
      </c>
      <c r="E282" s="158">
        <f>+'[1]EXP TOTAL VINO PAIS'!G213/1000</f>
        <v>2.181</v>
      </c>
      <c r="F282" s="158">
        <f>+'[1]EXP TOTAL VINO PAIS'!G225/1000</f>
        <v>1.4570000000000001</v>
      </c>
      <c r="G282" s="158">
        <f>+'[1]EXP TOTAL VINO PAIS'!G237/1000</f>
        <v>2.3260000000000001</v>
      </c>
      <c r="H282" s="158">
        <f>+'[1]EXP TOTAL VINO PAIS'!G249/1000</f>
        <v>0.60599999999999998</v>
      </c>
      <c r="I282" s="158">
        <f>+'[1]EXP TOTAL VINO PAIS'!G261/1000</f>
        <v>1.4670000000000001</v>
      </c>
      <c r="J282" s="253">
        <f>+'[1]EXP TOTAL VINO PAIS'!G273/1000</f>
        <v>0.86699999999999999</v>
      </c>
      <c r="K282" s="158"/>
      <c r="L282" s="91"/>
      <c r="M282" s="2"/>
      <c r="N282" s="89" t="s">
        <v>4</v>
      </c>
      <c r="O282" s="104">
        <f>+SUM('[1]EXP TOTAL VINO PAIS'!G166:G177)/1000</f>
        <v>20.103000000000002</v>
      </c>
      <c r="P282" s="6">
        <f>+SUM(C276:C282)+SUM(B283:B287)</f>
        <v>23.240000000000002</v>
      </c>
      <c r="Q282" s="6">
        <f t="shared" ref="Q282" si="813">+SUM(D276:D282)+SUM(C283:C287)</f>
        <v>22.146999999999998</v>
      </c>
      <c r="R282" s="6">
        <f>+SUM(E276:E282)+SUM(D283:D287)</f>
        <v>24.841000000000001</v>
      </c>
      <c r="S282" s="6">
        <f>+SUM(F276:F282)+SUM(E283:E287)</f>
        <v>23.914999999999999</v>
      </c>
      <c r="T282" s="6">
        <f>+SUM(G276:G282)+SUM(F283:F287)</f>
        <v>25.302</v>
      </c>
      <c r="U282" s="6">
        <f>+SUM(H276:H282)+SUM(G283:G287)</f>
        <v>20.180999999999997</v>
      </c>
      <c r="V282" s="6">
        <f t="shared" ref="V282" si="814">+SUM(I276:I282)+SUM(H283:H287)</f>
        <v>15.738</v>
      </c>
      <c r="W282" s="105">
        <f t="shared" ref="W282" si="815">+SUM(J276:J282)+SUM(I283:I287)</f>
        <v>10.904</v>
      </c>
      <c r="X282" s="105"/>
      <c r="Y282" s="117"/>
      <c r="Z282" s="113"/>
    </row>
    <row r="283" spans="1:26" x14ac:dyDescent="0.25">
      <c r="A283" s="89" t="s">
        <v>5</v>
      </c>
      <c r="B283" s="217">
        <f>+'[1]EXP TOTAL VINO PAIS'!G178/1000</f>
        <v>2.823</v>
      </c>
      <c r="C283" s="158">
        <f>+'[1]EXP TOTAL VINO PAIS'!G190/1000</f>
        <v>2.0539999999999998</v>
      </c>
      <c r="D283" s="158">
        <f>+'[1]EXP TOTAL VINO PAIS'!G202/1000</f>
        <v>3.101</v>
      </c>
      <c r="E283" s="158">
        <f>+'[1]EXP TOTAL VINO PAIS'!G214/1000</f>
        <v>2.044</v>
      </c>
      <c r="F283" s="158">
        <f>+'[1]EXP TOTAL VINO PAIS'!G226/1000</f>
        <v>2.1829999999999998</v>
      </c>
      <c r="G283" s="158">
        <f>+'[1]EXP TOTAL VINO PAIS'!G238/1000</f>
        <v>2.5659999999999998</v>
      </c>
      <c r="H283" s="158">
        <f>+'[1]EXP TOTAL VINO PAIS'!G250/1000</f>
        <v>2.1259999999999999</v>
      </c>
      <c r="I283" s="158">
        <f>+'[1]EXP TOTAL VINO PAIS'!G262/1000</f>
        <v>1.3819999999999999</v>
      </c>
      <c r="J283" s="253">
        <f>+'[1]EXP TOTAL VINO PAIS'!G274/1000</f>
        <v>1.0740000000000001</v>
      </c>
      <c r="K283" s="158"/>
      <c r="L283" s="91"/>
      <c r="M283" s="2"/>
      <c r="N283" s="89" t="s">
        <v>5</v>
      </c>
      <c r="O283" s="104">
        <f>+SUM('[1]EXP TOTAL VINO PAIS'!G167:G178)/1000</f>
        <v>21.818000000000001</v>
      </c>
      <c r="P283" s="6">
        <f>+SUM(C276:C283)+SUM(B284:B287)</f>
        <v>22.471</v>
      </c>
      <c r="Q283" s="6">
        <f t="shared" ref="Q283" si="816">+SUM(D276:D283)+SUM(C284:C287)</f>
        <v>23.194000000000003</v>
      </c>
      <c r="R283" s="6">
        <f>+SUM(E276:E283)+SUM(D284:D287)</f>
        <v>23.783999999999999</v>
      </c>
      <c r="S283" s="6">
        <f>+SUM(F276:F283)+SUM(E284:E287)</f>
        <v>24.054000000000002</v>
      </c>
      <c r="T283" s="6">
        <f>+SUM(G276:G283)+SUM(F284:F287)</f>
        <v>25.684999999999999</v>
      </c>
      <c r="U283" s="6">
        <f>+SUM(H276:H283)+SUM(G284:G287)</f>
        <v>19.741</v>
      </c>
      <c r="V283" s="6">
        <f t="shared" ref="V283" si="817">+SUM(I276:I283)+SUM(H284:H287)</f>
        <v>14.993999999999998</v>
      </c>
      <c r="W283" s="105">
        <f t="shared" ref="W283" si="818">+SUM(J276:J283)+SUM(I284:I287)</f>
        <v>10.596</v>
      </c>
      <c r="X283" s="105"/>
      <c r="Y283" s="117"/>
      <c r="Z283" s="113"/>
    </row>
    <row r="284" spans="1:26" x14ac:dyDescent="0.25">
      <c r="A284" s="89" t="s">
        <v>6</v>
      </c>
      <c r="B284" s="217">
        <f>+'[1]EXP TOTAL VINO PAIS'!G179/1000</f>
        <v>2.1139999999999999</v>
      </c>
      <c r="C284" s="158">
        <f>+'[1]EXP TOTAL VINO PAIS'!G191/1000</f>
        <v>1.595</v>
      </c>
      <c r="D284" s="158">
        <f>+'[1]EXP TOTAL VINO PAIS'!G203/1000</f>
        <v>2.2839999999999998</v>
      </c>
      <c r="E284" s="158">
        <f>+'[1]EXP TOTAL VINO PAIS'!G215/1000</f>
        <v>3.8290000000000002</v>
      </c>
      <c r="F284" s="158">
        <f>+'[1]EXP TOTAL VINO PAIS'!G227/1000</f>
        <v>1.5529999999999999</v>
      </c>
      <c r="G284" s="158">
        <f>+'[1]EXP TOTAL VINO PAIS'!G239/1000</f>
        <v>2.9279999999999999</v>
      </c>
      <c r="H284" s="158">
        <f>+'[1]EXP TOTAL VINO PAIS'!G251/1000</f>
        <v>1.202</v>
      </c>
      <c r="I284" s="158">
        <f>+'[1]EXP TOTAL VINO PAIS'!G263/1000</f>
        <v>1.5580000000000001</v>
      </c>
      <c r="J284" s="253">
        <f>+'[1]EXP TOTAL VINO PAIS'!G275/1000</f>
        <v>1.335</v>
      </c>
      <c r="K284" s="158"/>
      <c r="L284" s="91"/>
      <c r="M284" s="2"/>
      <c r="N284" s="89" t="s">
        <v>6</v>
      </c>
      <c r="O284" s="104">
        <f>+SUM('[1]EXP TOTAL VINO PAIS'!G168:G179)/1000</f>
        <v>22.332999999999998</v>
      </c>
      <c r="P284" s="6">
        <f>+SUM(C276:C284)+SUM(B285:B287)</f>
        <v>21.952000000000002</v>
      </c>
      <c r="Q284" s="6">
        <f t="shared" ref="Q284" si="819">+SUM(D276:D284)+SUM(C285:C287)</f>
        <v>23.882999999999999</v>
      </c>
      <c r="R284" s="6">
        <f>+SUM(E276:E284)+SUM(D285:D287)</f>
        <v>25.329000000000001</v>
      </c>
      <c r="S284" s="6">
        <f>+SUM(F276:F284)+SUM(E285:E287)</f>
        <v>21.777999999999999</v>
      </c>
      <c r="T284" s="6">
        <f>+SUM(G276:G284)+SUM(F285:F287)</f>
        <v>27.06</v>
      </c>
      <c r="U284" s="6">
        <f>+SUM(H276:H284)+SUM(G285:G287)</f>
        <v>18.015000000000001</v>
      </c>
      <c r="V284" s="6">
        <f t="shared" ref="V284" si="820">+SUM(I276:I284)+SUM(H285:H287)</f>
        <v>15.349999999999998</v>
      </c>
      <c r="W284" s="105">
        <f t="shared" ref="W284" si="821">+SUM(J276:J284)+SUM(I285:I287)</f>
        <v>10.372999999999999</v>
      </c>
      <c r="X284" s="105"/>
      <c r="Y284" s="117"/>
      <c r="Z284" s="113"/>
    </row>
    <row r="285" spans="1:26" x14ac:dyDescent="0.25">
      <c r="A285" s="89" t="s">
        <v>7</v>
      </c>
      <c r="B285" s="217">
        <f>+'[1]EXP TOTAL VINO PAIS'!G180/1000</f>
        <v>1.8080000000000001</v>
      </c>
      <c r="C285" s="158">
        <f>+'[1]EXP TOTAL VINO PAIS'!G192/1000</f>
        <v>1.462</v>
      </c>
      <c r="D285" s="158">
        <f>+'[1]EXP TOTAL VINO PAIS'!G204/1000</f>
        <v>2.1989999999999998</v>
      </c>
      <c r="E285" s="158">
        <f>+'[1]EXP TOTAL VINO PAIS'!G216/1000</f>
        <v>2.3730000000000002</v>
      </c>
      <c r="F285" s="158">
        <f>+'[1]EXP TOTAL VINO PAIS'!G228/1000</f>
        <v>1.992</v>
      </c>
      <c r="G285" s="158">
        <f>+'[1]EXP TOTAL VINO PAIS'!G240/1000</f>
        <v>2.1539999999999999</v>
      </c>
      <c r="H285" s="158">
        <f>+'[1]EXP TOTAL VINO PAIS'!G252/1000</f>
        <v>1.274</v>
      </c>
      <c r="I285" s="158">
        <f>+'[1]EXP TOTAL VINO PAIS'!G264/1000</f>
        <v>0.55700000000000005</v>
      </c>
      <c r="J285" s="253">
        <f>+'[1]EXP TOTAL VINO PAIS'!G276/1000</f>
        <v>0.48799999999999999</v>
      </c>
      <c r="K285" s="158"/>
      <c r="L285" s="91"/>
      <c r="M285" s="2"/>
      <c r="N285" s="89" t="s">
        <v>7</v>
      </c>
      <c r="O285" s="104">
        <f>+SUM('[1]EXP TOTAL VINO PAIS'!G169:G180)/1000</f>
        <v>22.512</v>
      </c>
      <c r="P285" s="6">
        <f>+SUM(C276:C285)+SUM(B286:B287)</f>
        <v>21.606000000000002</v>
      </c>
      <c r="Q285" s="6">
        <f t="shared" ref="Q285" si="822">+SUM(D276:D285)+SUM(C286:C287)</f>
        <v>24.619999999999997</v>
      </c>
      <c r="R285" s="6">
        <f>+SUM(E276:E285)+SUM(D286:D287)</f>
        <v>25.503</v>
      </c>
      <c r="S285" s="6">
        <f>+SUM(F276:F285)+SUM(E286:E287)</f>
        <v>21.396999999999998</v>
      </c>
      <c r="T285" s="6">
        <f>+SUM(G276:G285)+SUM(F286:F287)</f>
        <v>27.222000000000001</v>
      </c>
      <c r="U285" s="6">
        <f>+SUM(H276:H285)+SUM(G286:G287)</f>
        <v>17.134999999999998</v>
      </c>
      <c r="V285" s="6">
        <f t="shared" ref="V285" si="823">+SUM(I276:I285)+SUM(H286:H287)</f>
        <v>14.632999999999999</v>
      </c>
      <c r="W285" s="105">
        <f t="shared" ref="W285" si="824">+SUM(J276:J285)+SUM(I286:I287)</f>
        <v>10.304</v>
      </c>
      <c r="X285" s="105"/>
      <c r="Y285" s="117"/>
      <c r="Z285" s="113"/>
    </row>
    <row r="286" spans="1:26" x14ac:dyDescent="0.25">
      <c r="A286" s="89" t="s">
        <v>8</v>
      </c>
      <c r="B286" s="217">
        <f>+'[1]EXP TOTAL VINO PAIS'!G181/1000</f>
        <v>2.2839999999999998</v>
      </c>
      <c r="C286" s="158">
        <f>+'[1]EXP TOTAL VINO PAIS'!G193/1000</f>
        <v>2.879</v>
      </c>
      <c r="D286" s="158">
        <f>+'[1]EXP TOTAL VINO PAIS'!G205/1000</f>
        <v>1.8520000000000001</v>
      </c>
      <c r="E286" s="158">
        <f>+'[1]EXP TOTAL VINO PAIS'!G217/1000</f>
        <v>2.157</v>
      </c>
      <c r="F286" s="158">
        <f>+'[1]EXP TOTAL VINO PAIS'!G229/1000</f>
        <v>4.0579999999999998</v>
      </c>
      <c r="G286" s="158">
        <f>+'[1]EXP TOTAL VINO PAIS'!G241/1000</f>
        <v>2.1869999999999998</v>
      </c>
      <c r="H286" s="158">
        <f>+'[1]EXP TOTAL VINO PAIS'!G253/1000</f>
        <v>1.4330000000000001</v>
      </c>
      <c r="I286" s="158">
        <f>+'[1]EXP TOTAL VINO PAIS'!G265/1000</f>
        <v>1.214</v>
      </c>
      <c r="J286" s="253">
        <f>+'[1]EXP TOTAL VINO PAIS'!G277/1000</f>
        <v>0.54</v>
      </c>
      <c r="K286" s="158"/>
      <c r="L286" s="91"/>
      <c r="M286" s="2"/>
      <c r="N286" s="89" t="s">
        <v>8</v>
      </c>
      <c r="O286" s="104">
        <f>+SUM('[1]EXP TOTAL VINO PAIS'!G170:G181)/1000</f>
        <v>22.263999999999999</v>
      </c>
      <c r="P286" s="6">
        <f>+SUM(C276:C286)+SUM(B287)</f>
        <v>22.201000000000004</v>
      </c>
      <c r="Q286" s="6">
        <f t="shared" ref="Q286" si="825">+SUM(D276:D286)+SUM(C287)</f>
        <v>23.592999999999996</v>
      </c>
      <c r="R286" s="6">
        <f>+SUM(E276:E286)+SUM(D287)</f>
        <v>25.808</v>
      </c>
      <c r="S286" s="6">
        <f>+SUM(F276:F286)+SUM(E287)</f>
        <v>23.297999999999998</v>
      </c>
      <c r="T286" s="6">
        <f>+SUM(G276:G286)+SUM(F287)</f>
        <v>25.350999999999999</v>
      </c>
      <c r="U286" s="6">
        <f>+SUM(H276:H286)+SUM(G287)</f>
        <v>16.381</v>
      </c>
      <c r="V286" s="6">
        <f t="shared" ref="V286" si="826">+SUM(I276:I286)+SUM(H287)</f>
        <v>14.414</v>
      </c>
      <c r="W286" s="105">
        <f t="shared" ref="W286" si="827">+SUM(J276:J286)+SUM(I287)</f>
        <v>9.6300000000000008</v>
      </c>
      <c r="X286" s="105"/>
      <c r="Y286" s="117"/>
      <c r="Z286" s="113"/>
    </row>
    <row r="287" spans="1:26" x14ac:dyDescent="0.25">
      <c r="A287" s="89" t="s">
        <v>9</v>
      </c>
      <c r="B287" s="217">
        <f>+'[1]EXP TOTAL VINO PAIS'!G182/1000</f>
        <v>2.9820000000000002</v>
      </c>
      <c r="C287" s="158">
        <f>+'[1]EXP TOTAL VINO PAIS'!G194/1000</f>
        <v>2.7949999999999999</v>
      </c>
      <c r="D287" s="158">
        <f>+'[1]EXP TOTAL VINO PAIS'!G206/1000</f>
        <v>3.2919999999999998</v>
      </c>
      <c r="E287" s="158">
        <f>+'[1]EXP TOTAL VINO PAIS'!G218/1000</f>
        <v>2.4729999999999999</v>
      </c>
      <c r="F287" s="158">
        <f>+'[1]EXP TOTAL VINO PAIS'!G230/1000</f>
        <v>2.2949999999999999</v>
      </c>
      <c r="G287" s="158">
        <f>+'[1]EXP TOTAL VINO PAIS'!G242/1000</f>
        <v>2.2149999999999999</v>
      </c>
      <c r="H287" s="158">
        <f>+'[1]EXP TOTAL VINO PAIS'!G254/1000</f>
        <v>1.419</v>
      </c>
      <c r="I287" s="158">
        <f>+'[1]EXP TOTAL VINO PAIS'!G266/1000</f>
        <v>1.292</v>
      </c>
      <c r="J287" s="253">
        <f>+'[1]EXP TOTAL VINO PAIS'!G278/1000</f>
        <v>0.40300000000000002</v>
      </c>
      <c r="K287" s="158"/>
      <c r="L287" s="91"/>
      <c r="M287" s="2"/>
      <c r="N287" s="89" t="s">
        <v>9</v>
      </c>
      <c r="O287" s="104">
        <f>+SUM('[1]EXP TOTAL VINO PAIS'!G171:G182)/1000</f>
        <v>23.058</v>
      </c>
      <c r="P287" s="6">
        <f>+SUM(C276:C287)</f>
        <v>22.014000000000003</v>
      </c>
      <c r="Q287" s="6">
        <f t="shared" ref="Q287" si="828">+SUM(D276:D287)</f>
        <v>24.089999999999996</v>
      </c>
      <c r="R287" s="6">
        <f>+SUM(E276:E287)</f>
        <v>24.989000000000001</v>
      </c>
      <c r="S287" s="6">
        <f>+SUM(F276:F287)</f>
        <v>23.119999999999997</v>
      </c>
      <c r="T287" s="6">
        <f>+SUM(G276:G287)</f>
        <v>25.271000000000001</v>
      </c>
      <c r="U287" s="6">
        <f>+SUM(H276:H287)</f>
        <v>15.585000000000001</v>
      </c>
      <c r="V287" s="6">
        <f t="shared" ref="V287" si="829">+SUM(I276:I287)</f>
        <v>14.286999999999999</v>
      </c>
      <c r="W287" s="105">
        <f t="shared" ref="W287" si="830">+SUM(J276:J287)</f>
        <v>8.7410000000000014</v>
      </c>
      <c r="X287" s="105"/>
      <c r="Y287" s="117"/>
      <c r="Z287" s="113"/>
    </row>
    <row r="288" spans="1:26" ht="25.5" x14ac:dyDescent="0.25">
      <c r="A288" s="92" t="s">
        <v>13</v>
      </c>
      <c r="B288" s="218">
        <f>SUM(B276:B287)</f>
        <v>23.058</v>
      </c>
      <c r="C288" s="219">
        <f t="shared" ref="C288:F288" si="831">SUM(C276:C287)</f>
        <v>22.014000000000003</v>
      </c>
      <c r="D288" s="219">
        <f t="shared" si="831"/>
        <v>24.089999999999996</v>
      </c>
      <c r="E288" s="219">
        <f t="shared" si="831"/>
        <v>24.989000000000001</v>
      </c>
      <c r="F288" s="219">
        <f t="shared" si="831"/>
        <v>23.119999999999997</v>
      </c>
      <c r="G288" s="219">
        <f t="shared" ref="G288:I288" si="832">SUM(G276:G287)</f>
        <v>25.271000000000001</v>
      </c>
      <c r="H288" s="219">
        <f t="shared" si="832"/>
        <v>15.585000000000001</v>
      </c>
      <c r="I288" s="219">
        <f t="shared" si="832"/>
        <v>14.286999999999999</v>
      </c>
      <c r="J288" s="252">
        <f t="shared" ref="J288" si="833">SUM(J276:J287)</f>
        <v>8.7410000000000014</v>
      </c>
      <c r="K288" s="219"/>
      <c r="L288" s="94"/>
      <c r="M288" s="3"/>
      <c r="N288" s="92" t="s">
        <v>14</v>
      </c>
      <c r="O288" s="106">
        <f>+AVERAGE(O276:O287)</f>
        <v>21.270000000000003</v>
      </c>
      <c r="P288" s="83">
        <f>+AVERAGE(P276:P287)</f>
        <v>22.45975</v>
      </c>
      <c r="Q288" s="83">
        <f t="shared" ref="Q288:W288" si="834">+AVERAGE(Q276:Q287)</f>
        <v>23.298249999999996</v>
      </c>
      <c r="R288" s="83">
        <f t="shared" si="834"/>
        <v>24.339166666666667</v>
      </c>
      <c r="S288" s="83">
        <f t="shared" si="834"/>
        <v>24.39533333333333</v>
      </c>
      <c r="T288" s="83">
        <f t="shared" si="834"/>
        <v>24.654666666666667</v>
      </c>
      <c r="U288" s="83">
        <f t="shared" si="834"/>
        <v>20.460666666666665</v>
      </c>
      <c r="V288" s="83">
        <f t="shared" si="834"/>
        <v>14.962083333333332</v>
      </c>
      <c r="W288" s="107">
        <f t="shared" si="834"/>
        <v>11.501333333333335</v>
      </c>
      <c r="X288" s="107">
        <f t="shared" ref="X288" si="835">+AVERAGE(X276:X287)</f>
        <v>8.5447500000000005</v>
      </c>
      <c r="Y288" s="119">
        <f>+X288/W288-1</f>
        <v>-0.25706439833062844</v>
      </c>
      <c r="Z288" s="173">
        <f>+POWER(X288/S288,0.2)-1</f>
        <v>-0.18926574930446893</v>
      </c>
    </row>
    <row r="289" spans="1:26" ht="25.5" x14ac:dyDescent="0.25">
      <c r="A289" s="95" t="s">
        <v>15</v>
      </c>
      <c r="B289" s="108">
        <f t="shared" ref="B289:G289" si="836">+B288/B$360</f>
        <v>2.822877822204484E-2</v>
      </c>
      <c r="C289" s="84">
        <f t="shared" si="836"/>
        <v>2.7315162930591646E-2</v>
      </c>
      <c r="D289" s="84">
        <f t="shared" si="836"/>
        <v>2.9226215029238344E-2</v>
      </c>
      <c r="E289" s="84">
        <f t="shared" si="836"/>
        <v>3.1389509279054983E-2</v>
      </c>
      <c r="F289" s="84">
        <f t="shared" si="836"/>
        <v>2.9634035048142486E-2</v>
      </c>
      <c r="G289" s="84">
        <f t="shared" si="836"/>
        <v>3.0579178424321042E-2</v>
      </c>
      <c r="H289" s="84">
        <f t="shared" ref="H289:I289" si="837">+H288/H$360</f>
        <v>1.9789471010996269E-2</v>
      </c>
      <c r="I289" s="84">
        <f t="shared" si="837"/>
        <v>2.1905957862425003E-2</v>
      </c>
      <c r="J289" s="109">
        <f t="shared" ref="J289" si="838">+J288/J$360</f>
        <v>1.2831484920326186E-2</v>
      </c>
      <c r="K289" s="84"/>
      <c r="L289" s="97"/>
      <c r="M289" s="3"/>
      <c r="N289" s="95" t="s">
        <v>15</v>
      </c>
      <c r="O289" s="108">
        <f t="shared" ref="O289:W289" si="839">+O288/O$360</f>
        <v>2.6426381654351135E-2</v>
      </c>
      <c r="P289" s="84">
        <f t="shared" si="839"/>
        <v>2.7708960965111638E-2</v>
      </c>
      <c r="Q289" s="84">
        <f t="shared" si="839"/>
        <v>2.8760067165355951E-2</v>
      </c>
      <c r="R289" s="84">
        <f t="shared" si="839"/>
        <v>2.9790470191068223E-2</v>
      </c>
      <c r="S289" s="84">
        <f t="shared" si="839"/>
        <v>3.1031470106674116E-2</v>
      </c>
      <c r="T289" s="84">
        <f t="shared" si="839"/>
        <v>3.0746776616337273E-2</v>
      </c>
      <c r="U289" s="84">
        <f t="shared" si="839"/>
        <v>2.4998930921220089E-2</v>
      </c>
      <c r="V289" s="84">
        <f t="shared" si="839"/>
        <v>2.1003458677541893E-2</v>
      </c>
      <c r="W289" s="109">
        <f t="shared" si="839"/>
        <v>1.7585029688498208E-2</v>
      </c>
      <c r="X289" s="109">
        <f t="shared" ref="X289" si="840">+X288/X$360</f>
        <v>1.2584945343360346E-2</v>
      </c>
      <c r="Y289" s="118"/>
      <c r="Z289" s="114"/>
    </row>
    <row r="290" spans="1:26" ht="26.25" thickBot="1" x14ac:dyDescent="0.3">
      <c r="A290" s="98" t="s">
        <v>12</v>
      </c>
      <c r="B290" s="110"/>
      <c r="C290" s="85">
        <f>+C288/B288-1</f>
        <v>-4.5277127244340187E-2</v>
      </c>
      <c r="D290" s="85">
        <f t="shared" ref="D290:J290" si="841">+D288/C288-1</f>
        <v>9.4303624965930366E-2</v>
      </c>
      <c r="E290" s="85">
        <f t="shared" si="841"/>
        <v>3.7318389373184102E-2</v>
      </c>
      <c r="F290" s="85">
        <f t="shared" si="841"/>
        <v>-7.4792908879907305E-2</v>
      </c>
      <c r="G290" s="85">
        <f t="shared" si="841"/>
        <v>9.3036332179931014E-2</v>
      </c>
      <c r="H290" s="85">
        <f t="shared" si="841"/>
        <v>-0.38328518855605243</v>
      </c>
      <c r="I290" s="85">
        <f t="shared" si="841"/>
        <v>-8.3285210137953314E-2</v>
      </c>
      <c r="J290" s="111">
        <f t="shared" si="841"/>
        <v>-0.38818506334429892</v>
      </c>
      <c r="K290" s="85"/>
      <c r="L290" s="101"/>
      <c r="M290" s="2"/>
      <c r="N290" s="98" t="s">
        <v>12</v>
      </c>
      <c r="O290" s="110"/>
      <c r="P290" s="85">
        <f>+P288/O288-1</f>
        <v>5.5935590032909932E-2</v>
      </c>
      <c r="Q290" s="85">
        <f t="shared" ref="Q290" si="842">+Q288/P288-1</f>
        <v>3.7333452064248096E-2</v>
      </c>
      <c r="R290" s="85">
        <f t="shared" ref="R290" si="843">+R288/Q288-1</f>
        <v>4.4677890685638211E-2</v>
      </c>
      <c r="S290" s="85">
        <f t="shared" ref="S290" si="844">+S288/R288-1</f>
        <v>2.3076659704863722E-3</v>
      </c>
      <c r="T290" s="85">
        <f t="shared" ref="T290" si="845">+T288/S288-1</f>
        <v>1.0630448446424356E-2</v>
      </c>
      <c r="U290" s="85">
        <f t="shared" ref="U290" si="846">+U288/T288-1</f>
        <v>-0.17010978313774283</v>
      </c>
      <c r="V290" s="85">
        <f t="shared" ref="V290" si="847">+V288/U288-1</f>
        <v>-0.26873920693362874</v>
      </c>
      <c r="W290" s="111">
        <f t="shared" ref="W290:X290" si="848">+W288/V288-1</f>
        <v>-0.2313013450666962</v>
      </c>
      <c r="X290" s="111">
        <f t="shared" si="848"/>
        <v>-0.25706439833062844</v>
      </c>
      <c r="Y290" s="99"/>
      <c r="Z290" s="115"/>
    </row>
    <row r="291" spans="1:26" ht="15.75" thickBot="1" x14ac:dyDescent="0.3"/>
    <row r="292" spans="1:26" ht="15.75" thickBot="1" x14ac:dyDescent="0.3">
      <c r="A292" s="335" t="s">
        <v>131</v>
      </c>
      <c r="B292" s="336"/>
      <c r="C292" s="336"/>
      <c r="D292" s="336"/>
      <c r="E292" s="336"/>
      <c r="F292" s="336"/>
      <c r="G292" s="336"/>
      <c r="H292" s="336"/>
      <c r="I292" s="336"/>
      <c r="J292" s="336"/>
      <c r="K292" s="336"/>
      <c r="L292" s="337"/>
      <c r="M292" s="2"/>
      <c r="N292" s="335" t="s">
        <v>132</v>
      </c>
      <c r="O292" s="336"/>
      <c r="P292" s="336"/>
      <c r="Q292" s="336"/>
      <c r="R292" s="336"/>
      <c r="S292" s="336"/>
      <c r="T292" s="336"/>
      <c r="U292" s="336"/>
      <c r="V292" s="336"/>
      <c r="W292" s="336"/>
      <c r="X292" s="336"/>
      <c r="Y292" s="336"/>
      <c r="Z292" s="337"/>
    </row>
    <row r="293" spans="1:26" ht="38.25" x14ac:dyDescent="0.25">
      <c r="A293" s="86"/>
      <c r="B293" s="102">
        <v>2016</v>
      </c>
      <c r="C293" s="82">
        <f>+B293+1</f>
        <v>2017</v>
      </c>
      <c r="D293" s="82">
        <f t="shared" ref="D293:G293" si="849">+C293+1</f>
        <v>2018</v>
      </c>
      <c r="E293" s="82">
        <f t="shared" si="849"/>
        <v>2019</v>
      </c>
      <c r="F293" s="82">
        <f t="shared" si="849"/>
        <v>2020</v>
      </c>
      <c r="G293" s="82">
        <f t="shared" si="849"/>
        <v>2021</v>
      </c>
      <c r="H293" s="82">
        <v>2022</v>
      </c>
      <c r="I293" s="82">
        <v>2023</v>
      </c>
      <c r="J293" s="103">
        <v>2024</v>
      </c>
      <c r="K293" s="82">
        <v>2025</v>
      </c>
      <c r="L293" s="88" t="s">
        <v>16</v>
      </c>
      <c r="M293" s="2"/>
      <c r="N293" s="86"/>
      <c r="O293" s="102">
        <v>2016</v>
      </c>
      <c r="P293" s="82">
        <f>+O293+1</f>
        <v>2017</v>
      </c>
      <c r="Q293" s="82">
        <f t="shared" ref="Q293" si="850">+P293+1</f>
        <v>2018</v>
      </c>
      <c r="R293" s="82">
        <f t="shared" ref="R293" si="851">+Q293+1</f>
        <v>2019</v>
      </c>
      <c r="S293" s="82">
        <f t="shared" ref="S293" si="852">+R293+1</f>
        <v>2020</v>
      </c>
      <c r="T293" s="82">
        <f t="shared" ref="T293" si="853">+S293+1</f>
        <v>2021</v>
      </c>
      <c r="U293" s="82">
        <v>2022</v>
      </c>
      <c r="V293" s="82">
        <v>2023</v>
      </c>
      <c r="W293" s="103">
        <v>2024</v>
      </c>
      <c r="X293" s="87">
        <v>2025</v>
      </c>
      <c r="Y293" s="116" t="s">
        <v>16</v>
      </c>
      <c r="Z293" s="112" t="s">
        <v>21</v>
      </c>
    </row>
    <row r="294" spans="1:26" x14ac:dyDescent="0.25">
      <c r="A294" s="89" t="s">
        <v>10</v>
      </c>
      <c r="B294" s="217">
        <f>+'[1]EXP TOTAL VINO PAIS'!H171/1000</f>
        <v>1.4259999999999999</v>
      </c>
      <c r="C294" s="158">
        <f>+'[1]EXP TOTAL VINO PAIS'!H183/1000</f>
        <v>0.91600000000000004</v>
      </c>
      <c r="D294" s="158">
        <f>+'[1]EXP TOTAL VINO PAIS'!H195/1000</f>
        <v>0.74</v>
      </c>
      <c r="E294" s="158">
        <f>+'[1]EXP TOTAL VINO PAIS'!H207/1000</f>
        <v>0.47499999999999998</v>
      </c>
      <c r="F294" s="158">
        <f>+'[1]EXP TOTAL VINO PAIS'!H219/1000</f>
        <v>0.94699999999999995</v>
      </c>
      <c r="G294" s="158">
        <f>+'[1]EXP TOTAL VINO PAIS'!H231/1000</f>
        <v>1.282</v>
      </c>
      <c r="H294" s="158">
        <f>+'[1]EXP TOTAL VINO PAIS'!H243/1000</f>
        <v>0.99199999999999999</v>
      </c>
      <c r="I294" s="158">
        <f>+'[1]EXP TOTAL VINO PAIS'!H255/1000</f>
        <v>1.6719999999999999</v>
      </c>
      <c r="J294" s="253">
        <f>+'[1]EXP TOTAL VINO PAIS'!H267/1000</f>
        <v>0.95</v>
      </c>
      <c r="K294" s="158">
        <f>+'[1]EXP TOTAL VINO PAIS'!H279/1000</f>
        <v>0.85099999999999998</v>
      </c>
      <c r="L294" s="91">
        <f>+K294/J294-1</f>
        <v>-0.10421052631578942</v>
      </c>
      <c r="M294" s="2"/>
      <c r="N294" s="89" t="s">
        <v>10</v>
      </c>
      <c r="O294" s="104">
        <f>+SUM('[1]EXP TOTAL VINO PAIS'!H160:H171)/1000</f>
        <v>22.271000000000001</v>
      </c>
      <c r="P294" s="6">
        <f>+SUM(C294)+SUM(B295:B305)</f>
        <v>26.288000000000004</v>
      </c>
      <c r="Q294" s="6">
        <f t="shared" ref="Q294" si="854">+SUM(D294)+SUM(C295:C305)</f>
        <v>19.911999999999999</v>
      </c>
      <c r="R294" s="6">
        <f t="shared" ref="R294:X294" si="855">+SUM(E294)+SUM(D295:D305)</f>
        <v>20.489000000000001</v>
      </c>
      <c r="S294" s="6">
        <f t="shared" si="855"/>
        <v>21.276999999999997</v>
      </c>
      <c r="T294" s="6">
        <f t="shared" si="855"/>
        <v>18.841000000000001</v>
      </c>
      <c r="U294" s="6">
        <f t="shared" si="855"/>
        <v>23.666</v>
      </c>
      <c r="V294" s="6">
        <f t="shared" si="855"/>
        <v>30.631999999999998</v>
      </c>
      <c r="W294" s="105">
        <f t="shared" si="855"/>
        <v>25.460999999999999</v>
      </c>
      <c r="X294" s="105">
        <f t="shared" si="855"/>
        <v>22.640999999999998</v>
      </c>
      <c r="Y294" s="117">
        <f>+X294/W294-1</f>
        <v>-0.11075762931542366</v>
      </c>
      <c r="Z294" s="113">
        <f>+POWER(X294/S294,0.2)-1</f>
        <v>1.2504686850358659E-2</v>
      </c>
    </row>
    <row r="295" spans="1:26" x14ac:dyDescent="0.25">
      <c r="A295" s="89" t="s">
        <v>11</v>
      </c>
      <c r="B295" s="217">
        <f>+'[1]EXP TOTAL VINO PAIS'!H172/1000</f>
        <v>2.11</v>
      </c>
      <c r="C295" s="158">
        <f>+'[1]EXP TOTAL VINO PAIS'!H184/1000</f>
        <v>0.55400000000000005</v>
      </c>
      <c r="D295" s="158">
        <f>+'[1]EXP TOTAL VINO PAIS'!H196/1000</f>
        <v>0.82699999999999996</v>
      </c>
      <c r="E295" s="158">
        <f>+'[1]EXP TOTAL VINO PAIS'!H208/1000</f>
        <v>0.95</v>
      </c>
      <c r="F295" s="158">
        <f>+'[1]EXP TOTAL VINO PAIS'!H220/1000</f>
        <v>1.65</v>
      </c>
      <c r="G295" s="158">
        <f>+'[1]EXP TOTAL VINO PAIS'!H232/1000</f>
        <v>2.2949999999999999</v>
      </c>
      <c r="H295" s="158">
        <f>+'[1]EXP TOTAL VINO PAIS'!H244/1000</f>
        <v>2.0179999999999998</v>
      </c>
      <c r="I295" s="158">
        <f>+'[1]EXP TOTAL VINO PAIS'!H256/1000</f>
        <v>2.2429999999999999</v>
      </c>
      <c r="J295" s="253">
        <f>+'[1]EXP TOTAL VINO PAIS'!H268/1000</f>
        <v>0.92600000000000005</v>
      </c>
      <c r="K295" s="158">
        <f>+'[1]EXP TOTAL VINO PAIS'!H280/1000</f>
        <v>1.4039999999999999</v>
      </c>
      <c r="L295" s="91">
        <f>+K295/J295-1</f>
        <v>0.51619870410367152</v>
      </c>
      <c r="M295" s="2"/>
      <c r="N295" s="89" t="s">
        <v>11</v>
      </c>
      <c r="O295" s="104">
        <f>+SUM('[1]EXP TOTAL VINO PAIS'!H161:H172)/1000</f>
        <v>23.117000000000001</v>
      </c>
      <c r="P295" s="6">
        <f>+SUM(C294:C295)+SUM(B296:B305)</f>
        <v>24.731999999999999</v>
      </c>
      <c r="Q295" s="6">
        <f t="shared" ref="Q295" si="856">+SUM(D294:D295)+SUM(C296:C305)</f>
        <v>20.184999999999999</v>
      </c>
      <c r="R295" s="6">
        <f>+SUM(E294:E295)+SUM(D296:D305)</f>
        <v>20.612000000000002</v>
      </c>
      <c r="S295" s="6">
        <f>+SUM(F294:F295)+SUM(E296:E305)</f>
        <v>21.976999999999997</v>
      </c>
      <c r="T295" s="6">
        <f>+SUM(G294:G295)+SUM(F296:F305)</f>
        <v>19.486000000000001</v>
      </c>
      <c r="U295" s="6">
        <f>+SUM(H294:H295)+SUM(G296:G305)</f>
        <v>23.388999999999996</v>
      </c>
      <c r="V295" s="6">
        <f>+SUM(I294:I295)+SUM(H296:H305)</f>
        <v>30.857000000000003</v>
      </c>
      <c r="W295" s="105">
        <f t="shared" ref="W295" si="857">+SUM(J294:J295)+SUM(I296:I305)</f>
        <v>24.143999999999998</v>
      </c>
      <c r="X295" s="105">
        <f t="shared" ref="X295" si="858">+SUM(K294:K295)+SUM(J296:J305)</f>
        <v>23.118999999999996</v>
      </c>
      <c r="Y295" s="117">
        <f>+X295/W295-1</f>
        <v>-4.2453611663353263E-2</v>
      </c>
      <c r="Z295" s="113">
        <f>+POWER(X295/S295,0.2)-1</f>
        <v>1.0183166787803399E-2</v>
      </c>
    </row>
    <row r="296" spans="1:26" x14ac:dyDescent="0.25">
      <c r="A296" s="89" t="s">
        <v>0</v>
      </c>
      <c r="B296" s="217">
        <f>+'[1]EXP TOTAL VINO PAIS'!H173/1000</f>
        <v>1.502</v>
      </c>
      <c r="C296" s="158">
        <f>+'[1]EXP TOTAL VINO PAIS'!H185/1000</f>
        <v>0.84799999999999998</v>
      </c>
      <c r="D296" s="158">
        <f>+'[1]EXP TOTAL VINO PAIS'!H197/1000</f>
        <v>1.163</v>
      </c>
      <c r="E296" s="158">
        <f>+'[1]EXP TOTAL VINO PAIS'!H209/1000</f>
        <v>1.22</v>
      </c>
      <c r="F296" s="158">
        <f>+'[1]EXP TOTAL VINO PAIS'!H221/1000</f>
        <v>0.90700000000000003</v>
      </c>
      <c r="G296" s="158">
        <f>+'[1]EXP TOTAL VINO PAIS'!H233/1000</f>
        <v>2.1480000000000001</v>
      </c>
      <c r="H296" s="158">
        <f>+'[1]EXP TOTAL VINO PAIS'!H245/1000</f>
        <v>2.5539999999999998</v>
      </c>
      <c r="I296" s="158">
        <f>+'[1]EXP TOTAL VINO PAIS'!H257/1000</f>
        <v>1.9690000000000001</v>
      </c>
      <c r="J296" s="253">
        <f>+'[1]EXP TOTAL VINO PAIS'!H269/1000</f>
        <v>1.5960000000000001</v>
      </c>
      <c r="K296" s="158">
        <f>+'[1]EXP TOTAL VINO PAIS'!H281/1000</f>
        <v>1.518</v>
      </c>
      <c r="L296" s="91">
        <f>+K296/J296-1</f>
        <v>-4.8872180451127845E-2</v>
      </c>
      <c r="M296" s="2"/>
      <c r="N296" s="89" t="s">
        <v>0</v>
      </c>
      <c r="O296" s="104">
        <f>+SUM('[1]EXP TOTAL VINO PAIS'!H162:H173)/1000</f>
        <v>21.814</v>
      </c>
      <c r="P296" s="6">
        <f>+SUM(C294:C296)+SUM(B297:B305)</f>
        <v>24.078000000000003</v>
      </c>
      <c r="Q296" s="6">
        <f t="shared" ref="Q296" si="859">+SUM(D294:D296)+SUM(C297:C305)</f>
        <v>20.5</v>
      </c>
      <c r="R296" s="6">
        <f>+SUM(E294:E296)+SUM(D297:D305)</f>
        <v>20.668999999999997</v>
      </c>
      <c r="S296" s="6">
        <f>+SUM(F294:F296)+SUM(E297:E305)</f>
        <v>21.663999999999998</v>
      </c>
      <c r="T296" s="6">
        <f>+SUM(G294:G296)+SUM(F297:F305)</f>
        <v>20.727</v>
      </c>
      <c r="U296" s="6">
        <f>+SUM(H294:H296)+SUM(G297:G305)</f>
        <v>23.794999999999998</v>
      </c>
      <c r="V296" s="6">
        <f t="shared" ref="V296" si="860">+SUM(I294:I296)+SUM(H297:H305)</f>
        <v>30.272000000000002</v>
      </c>
      <c r="W296" s="105">
        <f t="shared" ref="W296" si="861">+SUM(J294:J296)+SUM(I297:I305)</f>
        <v>23.771000000000001</v>
      </c>
      <c r="X296" s="105">
        <f t="shared" ref="X296" si="862">+SUM(K294:K296)+SUM(J297:J305)</f>
        <v>23.041</v>
      </c>
      <c r="Y296" s="117">
        <f>+X296/W296-1</f>
        <v>-3.0709688275630032E-2</v>
      </c>
      <c r="Z296" s="113">
        <f>+POWER(X296/S296,0.2)-1</f>
        <v>1.240092988771524E-2</v>
      </c>
    </row>
    <row r="297" spans="1:26" x14ac:dyDescent="0.25">
      <c r="A297" s="89" t="s">
        <v>1</v>
      </c>
      <c r="B297" s="217">
        <f>+'[1]EXP TOTAL VINO PAIS'!H174/1000</f>
        <v>1.167</v>
      </c>
      <c r="C297" s="158">
        <f>+'[1]EXP TOTAL VINO PAIS'!H186/1000</f>
        <v>0.74199999999999999</v>
      </c>
      <c r="D297" s="158">
        <f>+'[1]EXP TOTAL VINO PAIS'!H198/1000</f>
        <v>1.1599999999999999</v>
      </c>
      <c r="E297" s="158">
        <f>+'[1]EXP TOTAL VINO PAIS'!H210/1000</f>
        <v>1.7270000000000001</v>
      </c>
      <c r="F297" s="158">
        <f>+'[1]EXP TOTAL VINO PAIS'!H222/1000</f>
        <v>0.48799999999999999</v>
      </c>
      <c r="G297" s="158">
        <f>+'[1]EXP TOTAL VINO PAIS'!H234/1000</f>
        <v>1.7330000000000001</v>
      </c>
      <c r="H297" s="158">
        <f>+'[1]EXP TOTAL VINO PAIS'!H246/1000</f>
        <v>2.8010000000000002</v>
      </c>
      <c r="I297" s="158">
        <f>+'[1]EXP TOTAL VINO PAIS'!H258/1000</f>
        <v>2.3959999999999999</v>
      </c>
      <c r="J297" s="253">
        <f>+'[1]EXP TOTAL VINO PAIS'!H270/1000</f>
        <v>2.1890000000000001</v>
      </c>
      <c r="K297" s="158">
        <f>+'[1]EXP TOTAL VINO PAIS'!H282/1000</f>
        <v>1.889</v>
      </c>
      <c r="L297" s="91">
        <f>+K297/J297-1</f>
        <v>-0.13704888076747379</v>
      </c>
      <c r="M297" s="2"/>
      <c r="N297" s="89" t="s">
        <v>1</v>
      </c>
      <c r="O297" s="104">
        <f>+SUM('[1]EXP TOTAL VINO PAIS'!H163:H174)/1000</f>
        <v>21.283999999999999</v>
      </c>
      <c r="P297" s="6">
        <f>+SUM(C294:C297)+SUM(B298:B305)</f>
        <v>23.652999999999999</v>
      </c>
      <c r="Q297" s="6">
        <f t="shared" ref="Q297" si="863">+SUM(D294:D297)+SUM(C298:C305)</f>
        <v>20.918000000000003</v>
      </c>
      <c r="R297" s="6">
        <f>+SUM(E294:E297)+SUM(D298:D305)</f>
        <v>21.236000000000001</v>
      </c>
      <c r="S297" s="6">
        <f>+SUM(F294:F297)+SUM(E298:E305)</f>
        <v>20.425000000000001</v>
      </c>
      <c r="T297" s="6">
        <f>+SUM(G294:G297)+SUM(F298:F305)</f>
        <v>21.972000000000001</v>
      </c>
      <c r="U297" s="6">
        <f>+SUM(H294:H297)+SUM(G298:G305)</f>
        <v>24.863</v>
      </c>
      <c r="V297" s="6">
        <f t="shared" ref="V297" si="864">+SUM(I294:I297)+SUM(H298:H305)</f>
        <v>29.867000000000001</v>
      </c>
      <c r="W297" s="67">
        <f t="shared" ref="W297" si="865">+SUM(J294:J297)+SUM(I298:I305)</f>
        <v>23.564</v>
      </c>
      <c r="X297" s="37">
        <f t="shared" ref="X297" si="866">+SUM(K294:K297)+SUM(J298:J305)</f>
        <v>22.741</v>
      </c>
      <c r="Y297" s="78">
        <f>+X297/W297-1</f>
        <v>-3.4926158546936037E-2</v>
      </c>
      <c r="Z297" s="7">
        <f>+POWER(X297/S297,0.2)-1</f>
        <v>2.1714362936215981E-2</v>
      </c>
    </row>
    <row r="298" spans="1:26" x14ac:dyDescent="0.25">
      <c r="A298" s="89" t="s">
        <v>2</v>
      </c>
      <c r="B298" s="217">
        <f>+'[1]EXP TOTAL VINO PAIS'!H175/1000</f>
        <v>2.9340000000000002</v>
      </c>
      <c r="C298" s="158">
        <f>+'[1]EXP TOTAL VINO PAIS'!H187/1000</f>
        <v>2.0339999999999998</v>
      </c>
      <c r="D298" s="158">
        <f>+'[1]EXP TOTAL VINO PAIS'!H199/1000</f>
        <v>0.89700000000000002</v>
      </c>
      <c r="E298" s="158">
        <f>+'[1]EXP TOTAL VINO PAIS'!H211/1000</f>
        <v>1.9319999999999999</v>
      </c>
      <c r="F298" s="158">
        <f>+'[1]EXP TOTAL VINO PAIS'!H223/1000</f>
        <v>1.264</v>
      </c>
      <c r="G298" s="158">
        <f>+'[1]EXP TOTAL VINO PAIS'!H235/1000</f>
        <v>2.5449999999999999</v>
      </c>
      <c r="H298" s="158">
        <f>+'[1]EXP TOTAL VINO PAIS'!H247/1000</f>
        <v>2.984</v>
      </c>
      <c r="I298" s="158">
        <f>+'[1]EXP TOTAL VINO PAIS'!H259/1000</f>
        <v>2.7679999999999998</v>
      </c>
      <c r="J298" s="253">
        <f>+'[1]EXP TOTAL VINO PAIS'!H271/1000</f>
        <v>2.3530000000000002</v>
      </c>
      <c r="K298" s="158"/>
      <c r="L298" s="91"/>
      <c r="M298" s="2"/>
      <c r="N298" s="89" t="s">
        <v>2</v>
      </c>
      <c r="O298" s="104">
        <f>+SUM('[1]EXP TOTAL VINO PAIS'!H164:H175)/1000</f>
        <v>22.532</v>
      </c>
      <c r="P298" s="6">
        <f>+SUM(C294:C298)+SUM(B299:B305)</f>
        <v>22.753</v>
      </c>
      <c r="Q298" s="6">
        <f t="shared" ref="Q298" si="867">+SUM(D294:D298)+SUM(C299:C305)</f>
        <v>19.780999999999999</v>
      </c>
      <c r="R298" s="6">
        <f>+SUM(E294:E298)+SUM(D299:D305)</f>
        <v>22.271000000000001</v>
      </c>
      <c r="S298" s="6">
        <f>+SUM(F294:F298)+SUM(E299:E305)</f>
        <v>19.757000000000001</v>
      </c>
      <c r="T298" s="6">
        <f>+SUM(G294:G298)+SUM(F299:F305)</f>
        <v>23.253</v>
      </c>
      <c r="U298" s="6">
        <f>+SUM(H294:H298)+SUM(G299:G305)</f>
        <v>25.302</v>
      </c>
      <c r="V298" s="6">
        <f t="shared" ref="V298" si="868">+SUM(I294:I298)+SUM(H299:H305)</f>
        <v>29.651000000000003</v>
      </c>
      <c r="W298" s="105">
        <f t="shared" ref="W298" si="869">+SUM(J294:J298)+SUM(I299:I305)</f>
        <v>23.148999999999997</v>
      </c>
      <c r="X298" s="105"/>
      <c r="Y298" s="117"/>
      <c r="Z298" s="113"/>
    </row>
    <row r="299" spans="1:26" x14ac:dyDescent="0.25">
      <c r="A299" s="89" t="s">
        <v>3</v>
      </c>
      <c r="B299" s="217">
        <f>+'[1]EXP TOTAL VINO PAIS'!H176/1000</f>
        <v>0.88900000000000001</v>
      </c>
      <c r="C299" s="158">
        <f>+'[1]EXP TOTAL VINO PAIS'!H188/1000</f>
        <v>1.018</v>
      </c>
      <c r="D299" s="158">
        <f>+'[1]EXP TOTAL VINO PAIS'!H200/1000</f>
        <v>1.2410000000000001</v>
      </c>
      <c r="E299" s="158">
        <f>+'[1]EXP TOTAL VINO PAIS'!H212/1000</f>
        <v>1.7150000000000001</v>
      </c>
      <c r="F299" s="158">
        <f>+'[1]EXP TOTAL VINO PAIS'!H224/1000</f>
        <v>0.748</v>
      </c>
      <c r="G299" s="158">
        <f>+'[1]EXP TOTAL VINO PAIS'!H236/1000</f>
        <v>1.8979999999999999</v>
      </c>
      <c r="H299" s="158">
        <f>+'[1]EXP TOTAL VINO PAIS'!H248/1000</f>
        <v>2.5609999999999999</v>
      </c>
      <c r="I299" s="158">
        <f>+'[1]EXP TOTAL VINO PAIS'!H260/1000</f>
        <v>2.59</v>
      </c>
      <c r="J299" s="253">
        <f>+'[1]EXP TOTAL VINO PAIS'!H272/1000</f>
        <v>1.74</v>
      </c>
      <c r="K299" s="158"/>
      <c r="L299" s="91"/>
      <c r="M299" s="2"/>
      <c r="N299" s="89" t="s">
        <v>3</v>
      </c>
      <c r="O299" s="104">
        <f>+SUM('[1]EXP TOTAL VINO PAIS'!H165:H176)/1000</f>
        <v>20.608000000000001</v>
      </c>
      <c r="P299" s="6">
        <f>+SUM(C294:C299)+SUM(B300:B305)</f>
        <v>22.881999999999998</v>
      </c>
      <c r="Q299" s="6">
        <f t="shared" ref="Q299" si="870">+SUM(D294:D299)+SUM(C300:C305)</f>
        <v>20.004000000000001</v>
      </c>
      <c r="R299" s="6">
        <f>+SUM(E294:E299)+SUM(D300:D305)</f>
        <v>22.744999999999997</v>
      </c>
      <c r="S299" s="6">
        <f>+SUM(F294:F299)+SUM(E300:E305)</f>
        <v>18.790000000000003</v>
      </c>
      <c r="T299" s="6">
        <f>+SUM(G294:G299)+SUM(F300:F305)</f>
        <v>24.402999999999999</v>
      </c>
      <c r="U299" s="6">
        <f>+SUM(H294:H299)+SUM(G300:G305)</f>
        <v>25.965000000000003</v>
      </c>
      <c r="V299" s="6">
        <f t="shared" ref="V299" si="871">+SUM(I294:I299)+SUM(H300:H305)</f>
        <v>29.680000000000003</v>
      </c>
      <c r="W299" s="105">
        <f t="shared" ref="W299" si="872">+SUM(J294:J299)+SUM(I300:I305)</f>
        <v>22.298999999999999</v>
      </c>
      <c r="X299" s="105"/>
      <c r="Y299" s="117"/>
      <c r="Z299" s="113"/>
    </row>
    <row r="300" spans="1:26" x14ac:dyDescent="0.25">
      <c r="A300" s="89" t="s">
        <v>4</v>
      </c>
      <c r="B300" s="217">
        <f>+'[1]EXP TOTAL VINO PAIS'!H177/1000</f>
        <v>2.4889999999999999</v>
      </c>
      <c r="C300" s="158">
        <f>+'[1]EXP TOTAL VINO PAIS'!H189/1000</f>
        <v>4.1269999999999998</v>
      </c>
      <c r="D300" s="158">
        <f>+'[1]EXP TOTAL VINO PAIS'!H201/1000</f>
        <v>2.2040000000000002</v>
      </c>
      <c r="E300" s="158">
        <f>+'[1]EXP TOTAL VINO PAIS'!H213/1000</f>
        <v>3.0670000000000002</v>
      </c>
      <c r="F300" s="158">
        <f>+'[1]EXP TOTAL VINO PAIS'!H225/1000</f>
        <v>2.875</v>
      </c>
      <c r="G300" s="158">
        <f>+'[1]EXP TOTAL VINO PAIS'!H237/1000</f>
        <v>2.1930000000000001</v>
      </c>
      <c r="H300" s="158">
        <f>+'[1]EXP TOTAL VINO PAIS'!H249/1000</f>
        <v>2.778</v>
      </c>
      <c r="I300" s="158">
        <f>+'[1]EXP TOTAL VINO PAIS'!H261/1000</f>
        <v>4.0069999999999997</v>
      </c>
      <c r="J300" s="253">
        <f>+'[1]EXP TOTAL VINO PAIS'!H273/1000</f>
        <v>3.6219999999999999</v>
      </c>
      <c r="K300" s="158"/>
      <c r="L300" s="91"/>
      <c r="M300" s="2"/>
      <c r="N300" s="89" t="s">
        <v>4</v>
      </c>
      <c r="O300" s="104">
        <f>+SUM('[1]EXP TOTAL VINO PAIS'!H166:H177)/1000</f>
        <v>20.678000000000001</v>
      </c>
      <c r="P300" s="6">
        <f>+SUM(C294:C300)+SUM(B301:B305)</f>
        <v>24.519999999999996</v>
      </c>
      <c r="Q300" s="6">
        <f t="shared" ref="Q300" si="873">+SUM(D294:D300)+SUM(C301:C305)</f>
        <v>18.081000000000003</v>
      </c>
      <c r="R300" s="6">
        <f>+SUM(E294:E300)+SUM(D301:D305)</f>
        <v>23.608000000000001</v>
      </c>
      <c r="S300" s="6">
        <f>+SUM(F294:F300)+SUM(E301:E305)</f>
        <v>18.598000000000003</v>
      </c>
      <c r="T300" s="6">
        <f>+SUM(G294:G300)+SUM(F301:F305)</f>
        <v>23.721</v>
      </c>
      <c r="U300" s="6">
        <f>+SUM(H294:H300)+SUM(G301:G305)</f>
        <v>26.549999999999997</v>
      </c>
      <c r="V300" s="6">
        <f t="shared" ref="V300" si="874">+SUM(I294:I300)+SUM(H301:H305)</f>
        <v>30.909000000000002</v>
      </c>
      <c r="W300" s="105">
        <f t="shared" ref="W300" si="875">+SUM(J294:J300)+SUM(I301:I305)</f>
        <v>21.914000000000001</v>
      </c>
      <c r="X300" s="105"/>
      <c r="Y300" s="117"/>
      <c r="Z300" s="113"/>
    </row>
    <row r="301" spans="1:26" x14ac:dyDescent="0.25">
      <c r="A301" s="89" t="s">
        <v>5</v>
      </c>
      <c r="B301" s="217">
        <f>+'[1]EXP TOTAL VINO PAIS'!H178/1000</f>
        <v>5.0540000000000003</v>
      </c>
      <c r="C301" s="158">
        <f>+'[1]EXP TOTAL VINO PAIS'!H190/1000</f>
        <v>3.9550000000000001</v>
      </c>
      <c r="D301" s="158">
        <f>+'[1]EXP TOTAL VINO PAIS'!H202/1000</f>
        <v>2.2810000000000001</v>
      </c>
      <c r="E301" s="158">
        <f>+'[1]EXP TOTAL VINO PAIS'!H214/1000</f>
        <v>4.1790000000000003</v>
      </c>
      <c r="F301" s="158">
        <f>+'[1]EXP TOTAL VINO PAIS'!H226/1000</f>
        <v>3.089</v>
      </c>
      <c r="G301" s="158">
        <f>+'[1]EXP TOTAL VINO PAIS'!H238/1000</f>
        <v>1.4239999999999999</v>
      </c>
      <c r="H301" s="158">
        <f>+'[1]EXP TOTAL VINO PAIS'!H250/1000</f>
        <v>4.7629999999999999</v>
      </c>
      <c r="I301" s="158">
        <f>+'[1]EXP TOTAL VINO PAIS'!H262/1000</f>
        <v>1.86</v>
      </c>
      <c r="J301" s="253">
        <f>+'[1]EXP TOTAL VINO PAIS'!H274/1000</f>
        <v>2.8239999999999998</v>
      </c>
      <c r="K301" s="158"/>
      <c r="L301" s="91"/>
      <c r="M301" s="2"/>
      <c r="N301" s="89" t="s">
        <v>5</v>
      </c>
      <c r="O301" s="104">
        <f>+SUM('[1]EXP TOTAL VINO PAIS'!H167:H178)/1000</f>
        <v>22.972999999999999</v>
      </c>
      <c r="P301" s="6">
        <f>+SUM(C294:C301)+SUM(B302:B305)</f>
        <v>23.420999999999999</v>
      </c>
      <c r="Q301" s="6">
        <f t="shared" ref="Q301" si="876">+SUM(D294:D301)+SUM(C302:C305)</f>
        <v>16.407000000000004</v>
      </c>
      <c r="R301" s="6">
        <f>+SUM(E294:E301)+SUM(D302:D305)</f>
        <v>25.506</v>
      </c>
      <c r="S301" s="6">
        <f>+SUM(F294:F301)+SUM(E302:E305)</f>
        <v>17.508000000000003</v>
      </c>
      <c r="T301" s="6">
        <f>+SUM(G294:G301)+SUM(F302:F305)</f>
        <v>22.055999999999997</v>
      </c>
      <c r="U301" s="6">
        <f>+SUM(H294:H301)+SUM(G302:G305)</f>
        <v>29.889000000000003</v>
      </c>
      <c r="V301" s="6">
        <f t="shared" ref="V301" si="877">+SUM(I294:I301)+SUM(H302:H305)</f>
        <v>28.006</v>
      </c>
      <c r="W301" s="105">
        <f t="shared" ref="W301" si="878">+SUM(J294:J301)+SUM(I302:I305)</f>
        <v>22.878</v>
      </c>
      <c r="X301" s="105"/>
      <c r="Y301" s="117"/>
      <c r="Z301" s="113"/>
    </row>
    <row r="302" spans="1:26" x14ac:dyDescent="0.25">
      <c r="A302" s="89" t="s">
        <v>6</v>
      </c>
      <c r="B302" s="217">
        <f>+'[1]EXP TOTAL VINO PAIS'!H179/1000</f>
        <v>5.1520000000000001</v>
      </c>
      <c r="C302" s="158">
        <f>+'[1]EXP TOTAL VINO PAIS'!H191/1000</f>
        <v>1.046</v>
      </c>
      <c r="D302" s="158">
        <f>+'[1]EXP TOTAL VINO PAIS'!H203/1000</f>
        <v>6.0839999999999996</v>
      </c>
      <c r="E302" s="158">
        <f>+'[1]EXP TOTAL VINO PAIS'!H215/1000</f>
        <v>1.1739999999999999</v>
      </c>
      <c r="F302" s="158">
        <f>+'[1]EXP TOTAL VINO PAIS'!H227/1000</f>
        <v>1.454</v>
      </c>
      <c r="G302" s="158">
        <f>+'[1]EXP TOTAL VINO PAIS'!H239/1000</f>
        <v>1.8560000000000001</v>
      </c>
      <c r="H302" s="158">
        <f>+'[1]EXP TOTAL VINO PAIS'!H251/1000</f>
        <v>3.2669999999999999</v>
      </c>
      <c r="I302" s="158">
        <f>+'[1]EXP TOTAL VINO PAIS'!H263/1000</f>
        <v>1.8140000000000001</v>
      </c>
      <c r="J302" s="253">
        <f>+'[1]EXP TOTAL VINO PAIS'!H275/1000</f>
        <v>2.2879999999999998</v>
      </c>
      <c r="K302" s="158"/>
      <c r="L302" s="91"/>
      <c r="M302" s="2"/>
      <c r="N302" s="89" t="s">
        <v>6</v>
      </c>
      <c r="O302" s="104">
        <f>+SUM('[1]EXP TOTAL VINO PAIS'!H168:H179)/1000</f>
        <v>26.076000000000001</v>
      </c>
      <c r="P302" s="6">
        <f>+SUM(C294:C302)+SUM(B303:B305)</f>
        <v>19.314999999999998</v>
      </c>
      <c r="Q302" s="6">
        <f t="shared" ref="Q302" si="879">+SUM(D294:D302)+SUM(C303:C305)</f>
        <v>21.445</v>
      </c>
      <c r="R302" s="6">
        <f>+SUM(E294:E302)+SUM(D303:D305)</f>
        <v>20.596</v>
      </c>
      <c r="S302" s="6">
        <f>+SUM(F294:F302)+SUM(E303:E305)</f>
        <v>17.788000000000004</v>
      </c>
      <c r="T302" s="6">
        <f>+SUM(G294:G302)+SUM(F303:F305)</f>
        <v>22.457999999999998</v>
      </c>
      <c r="U302" s="6">
        <f>+SUM(H294:H302)+SUM(G303:G305)</f>
        <v>31.3</v>
      </c>
      <c r="V302" s="6">
        <f t="shared" ref="V302" si="880">+SUM(I294:I302)+SUM(H303:H305)</f>
        <v>26.553000000000004</v>
      </c>
      <c r="W302" s="105">
        <f t="shared" ref="W302" si="881">+SUM(J294:J302)+SUM(I303:I305)</f>
        <v>23.352</v>
      </c>
      <c r="X302" s="105"/>
      <c r="Y302" s="117"/>
      <c r="Z302" s="113"/>
    </row>
    <row r="303" spans="1:26" x14ac:dyDescent="0.25">
      <c r="A303" s="89" t="s">
        <v>7</v>
      </c>
      <c r="B303" s="217">
        <f>+'[1]EXP TOTAL VINO PAIS'!H180/1000</f>
        <v>1.905</v>
      </c>
      <c r="C303" s="158">
        <f>+'[1]EXP TOTAL VINO PAIS'!H192/1000</f>
        <v>1.2649999999999999</v>
      </c>
      <c r="D303" s="158">
        <f>+'[1]EXP TOTAL VINO PAIS'!H204/1000</f>
        <v>2.2370000000000001</v>
      </c>
      <c r="E303" s="158">
        <f>+'[1]EXP TOTAL VINO PAIS'!H216/1000</f>
        <v>1.1180000000000001</v>
      </c>
      <c r="F303" s="158">
        <f>+'[1]EXP TOTAL VINO PAIS'!H228/1000</f>
        <v>1.94</v>
      </c>
      <c r="G303" s="158">
        <f>+'[1]EXP TOTAL VINO PAIS'!H240/1000</f>
        <v>2.6640000000000001</v>
      </c>
      <c r="H303" s="158">
        <f>+'[1]EXP TOTAL VINO PAIS'!H252/1000</f>
        <v>2.0859999999999999</v>
      </c>
      <c r="I303" s="158">
        <f>+'[1]EXP TOTAL VINO PAIS'!H264/1000</f>
        <v>2.274</v>
      </c>
      <c r="J303" s="253">
        <f>+'[1]EXP TOTAL VINO PAIS'!H276/1000</f>
        <v>0.79900000000000004</v>
      </c>
      <c r="K303" s="158"/>
      <c r="L303" s="91"/>
      <c r="M303" s="2"/>
      <c r="N303" s="89" t="s">
        <v>7</v>
      </c>
      <c r="O303" s="104">
        <f>+SUM('[1]EXP TOTAL VINO PAIS'!H169:H180)/1000</f>
        <v>26.710999999999999</v>
      </c>
      <c r="P303" s="6">
        <f>+SUM(C294:C303)+SUM(B304:B305)</f>
        <v>18.674999999999997</v>
      </c>
      <c r="Q303" s="6">
        <f t="shared" ref="Q303" si="882">+SUM(D294:D303)+SUM(C304:C305)</f>
        <v>22.417000000000002</v>
      </c>
      <c r="R303" s="6">
        <f>+SUM(E294:E303)+SUM(D304:D305)</f>
        <v>19.476999999999997</v>
      </c>
      <c r="S303" s="6">
        <f>+SUM(F294:F303)+SUM(E304:E305)</f>
        <v>18.610000000000003</v>
      </c>
      <c r="T303" s="6">
        <f>+SUM(G294:G303)+SUM(F304:F305)</f>
        <v>23.182000000000002</v>
      </c>
      <c r="U303" s="6">
        <f>+SUM(H294:H303)+SUM(G304:G305)</f>
        <v>30.721999999999998</v>
      </c>
      <c r="V303" s="6">
        <f t="shared" ref="V303" si="883">+SUM(I294:I303)+SUM(H304:H305)</f>
        <v>26.741000000000003</v>
      </c>
      <c r="W303" s="105">
        <f t="shared" ref="W303" si="884">+SUM(J294:J303)+SUM(I304:I305)</f>
        <v>21.876999999999999</v>
      </c>
      <c r="X303" s="105"/>
      <c r="Y303" s="117"/>
      <c r="Z303" s="113"/>
    </row>
    <row r="304" spans="1:26" x14ac:dyDescent="0.25">
      <c r="A304" s="89" t="s">
        <v>8</v>
      </c>
      <c r="B304" s="217">
        <f>+'[1]EXP TOTAL VINO PAIS'!H181/1000</f>
        <v>1.429</v>
      </c>
      <c r="C304" s="158">
        <f>+'[1]EXP TOTAL VINO PAIS'!H193/1000</f>
        <v>2.0249999999999999</v>
      </c>
      <c r="D304" s="158">
        <f>+'[1]EXP TOTAL VINO PAIS'!H205/1000</f>
        <v>0.97899999999999998</v>
      </c>
      <c r="E304" s="158">
        <f>+'[1]EXP TOTAL VINO PAIS'!H217/1000</f>
        <v>1.9059999999999999</v>
      </c>
      <c r="F304" s="158">
        <f>+'[1]EXP TOTAL VINO PAIS'!H229/1000</f>
        <v>1.5029999999999999</v>
      </c>
      <c r="G304" s="158">
        <f>+'[1]EXP TOTAL VINO PAIS'!H241/1000</f>
        <v>2.1429999999999998</v>
      </c>
      <c r="H304" s="158">
        <f>+'[1]EXP TOTAL VINO PAIS'!H253/1000</f>
        <v>1.33</v>
      </c>
      <c r="I304" s="158">
        <f>+'[1]EXP TOTAL VINO PAIS'!H265/1000</f>
        <v>0.53600000000000003</v>
      </c>
      <c r="J304" s="253">
        <f>+'[1]EXP TOTAL VINO PAIS'!H277/1000</f>
        <v>1.613</v>
      </c>
      <c r="K304" s="158"/>
      <c r="L304" s="91"/>
      <c r="M304" s="2"/>
      <c r="N304" s="89" t="s">
        <v>8</v>
      </c>
      <c r="O304" s="104">
        <f>+SUM('[1]EXP TOTAL VINO PAIS'!H170:H181)/1000</f>
        <v>27.335999999999999</v>
      </c>
      <c r="P304" s="6">
        <f>+SUM(C294:C304)+SUM(B305)</f>
        <v>19.270999999999997</v>
      </c>
      <c r="Q304" s="6">
        <f t="shared" ref="Q304" si="885">+SUM(D294:D304)+SUM(C305)</f>
        <v>21.371000000000002</v>
      </c>
      <c r="R304" s="6">
        <f>+SUM(E294:E304)+SUM(D305)</f>
        <v>20.403999999999996</v>
      </c>
      <c r="S304" s="6">
        <f>+SUM(F294:F304)+SUM(E305)</f>
        <v>18.207000000000001</v>
      </c>
      <c r="T304" s="6">
        <f>+SUM(G294:G304)+SUM(F305)</f>
        <v>23.822000000000003</v>
      </c>
      <c r="U304" s="6">
        <f>+SUM(H294:H304)+SUM(G305)</f>
        <v>29.908999999999999</v>
      </c>
      <c r="V304" s="6">
        <f t="shared" ref="V304" si="886">+SUM(I294:I304)+SUM(H305)</f>
        <v>25.947000000000006</v>
      </c>
      <c r="W304" s="105">
        <f t="shared" ref="W304" si="887">+SUM(J294:J304)+SUM(I305)</f>
        <v>22.953999999999997</v>
      </c>
      <c r="X304" s="105"/>
      <c r="Y304" s="117"/>
      <c r="Z304" s="113"/>
    </row>
    <row r="305" spans="1:26" x14ac:dyDescent="0.25">
      <c r="A305" s="89" t="s">
        <v>9</v>
      </c>
      <c r="B305" s="217">
        <f>+'[1]EXP TOTAL VINO PAIS'!H182/1000</f>
        <v>0.74099999999999999</v>
      </c>
      <c r="C305" s="158">
        <f>+'[1]EXP TOTAL VINO PAIS'!H194/1000</f>
        <v>1.5580000000000001</v>
      </c>
      <c r="D305" s="158">
        <f>+'[1]EXP TOTAL VINO PAIS'!H206/1000</f>
        <v>0.94099999999999995</v>
      </c>
      <c r="E305" s="158">
        <f>+'[1]EXP TOTAL VINO PAIS'!H218/1000</f>
        <v>1.3420000000000001</v>
      </c>
      <c r="F305" s="158">
        <f>+'[1]EXP TOTAL VINO PAIS'!H230/1000</f>
        <v>1.641</v>
      </c>
      <c r="G305" s="158">
        <f>+'[1]EXP TOTAL VINO PAIS'!H242/1000</f>
        <v>1.7749999999999999</v>
      </c>
      <c r="H305" s="158">
        <f>+'[1]EXP TOTAL VINO PAIS'!H254/1000</f>
        <v>1.8180000000000001</v>
      </c>
      <c r="I305" s="158">
        <f>+'[1]EXP TOTAL VINO PAIS'!H266/1000</f>
        <v>2.0539999999999998</v>
      </c>
      <c r="J305" s="253">
        <f>+'[1]EXP TOTAL VINO PAIS'!H278/1000</f>
        <v>1.84</v>
      </c>
      <c r="K305" s="158"/>
      <c r="L305" s="91"/>
      <c r="M305" s="2"/>
      <c r="N305" s="89" t="s">
        <v>9</v>
      </c>
      <c r="O305" s="104">
        <f>+SUM('[1]EXP TOTAL VINO PAIS'!H171:H182)/1000</f>
        <v>26.797999999999998</v>
      </c>
      <c r="P305" s="6">
        <f>+SUM(C294:C305)</f>
        <v>20.087999999999997</v>
      </c>
      <c r="Q305" s="6">
        <f t="shared" ref="Q305" si="888">+SUM(D294:D305)</f>
        <v>20.754000000000001</v>
      </c>
      <c r="R305" s="6">
        <f>+SUM(E294:E305)</f>
        <v>20.804999999999996</v>
      </c>
      <c r="S305" s="6">
        <f>+SUM(F294:F305)</f>
        <v>18.506</v>
      </c>
      <c r="T305" s="6">
        <f>+SUM(G294:G305)</f>
        <v>23.956</v>
      </c>
      <c r="U305" s="6">
        <f>+SUM(H294:H305)</f>
        <v>29.952000000000002</v>
      </c>
      <c r="V305" s="6">
        <f t="shared" ref="V305" si="889">+SUM(I294:I305)</f>
        <v>26.183000000000003</v>
      </c>
      <c r="W305" s="105">
        <f t="shared" ref="W305" si="890">+SUM(J294:J305)</f>
        <v>22.74</v>
      </c>
      <c r="X305" s="105"/>
      <c r="Y305" s="117"/>
      <c r="Z305" s="113"/>
    </row>
    <row r="306" spans="1:26" ht="25.5" x14ac:dyDescent="0.25">
      <c r="A306" s="92" t="s">
        <v>13</v>
      </c>
      <c r="B306" s="218">
        <f>SUM(B294:B305)</f>
        <v>26.797999999999998</v>
      </c>
      <c r="C306" s="219">
        <f t="shared" ref="C306:F306" si="891">SUM(C294:C305)</f>
        <v>20.087999999999997</v>
      </c>
      <c r="D306" s="219">
        <f t="shared" si="891"/>
        <v>20.754000000000001</v>
      </c>
      <c r="E306" s="219">
        <f t="shared" si="891"/>
        <v>20.804999999999996</v>
      </c>
      <c r="F306" s="219">
        <f t="shared" si="891"/>
        <v>18.506</v>
      </c>
      <c r="G306" s="219">
        <f t="shared" ref="G306" si="892">SUM(G294:G305)</f>
        <v>23.956</v>
      </c>
      <c r="H306" s="219">
        <f t="shared" ref="H306:I306" si="893">SUM(H294:H305)</f>
        <v>29.952000000000002</v>
      </c>
      <c r="I306" s="219">
        <f t="shared" si="893"/>
        <v>26.183000000000003</v>
      </c>
      <c r="J306" s="252">
        <f t="shared" ref="J306" si="894">SUM(J294:J305)</f>
        <v>22.74</v>
      </c>
      <c r="K306" s="219"/>
      <c r="L306" s="94"/>
      <c r="M306" s="3"/>
      <c r="N306" s="92" t="s">
        <v>14</v>
      </c>
      <c r="O306" s="106">
        <f t="shared" ref="O306" si="895">+AVERAGE(O294:O305)</f>
        <v>23.516499999999997</v>
      </c>
      <c r="P306" s="83">
        <f>+AVERAGE(P294:P305)</f>
        <v>22.472999999999999</v>
      </c>
      <c r="Q306" s="83">
        <f t="shared" ref="Q306:W306" si="896">+AVERAGE(Q294:Q305)</f>
        <v>20.147916666666667</v>
      </c>
      <c r="R306" s="83">
        <f t="shared" si="896"/>
        <v>21.534833333333335</v>
      </c>
      <c r="S306" s="83">
        <f t="shared" si="896"/>
        <v>19.425583333333336</v>
      </c>
      <c r="T306" s="83">
        <f t="shared" si="896"/>
        <v>22.323083333333333</v>
      </c>
      <c r="U306" s="83">
        <f t="shared" si="896"/>
        <v>27.108499999999996</v>
      </c>
      <c r="V306" s="83">
        <f t="shared" si="896"/>
        <v>28.774833333333333</v>
      </c>
      <c r="W306" s="107">
        <f t="shared" si="896"/>
        <v>23.175250000000002</v>
      </c>
      <c r="X306" s="107">
        <f t="shared" ref="X306" si="897">+AVERAGE(X294:X305)</f>
        <v>22.885499999999997</v>
      </c>
      <c r="Y306" s="119">
        <f>+X306/W306-1</f>
        <v>-1.2502562000410111E-2</v>
      </c>
      <c r="Z306" s="173">
        <f>+POWER(X306/S306,0.2)-1</f>
        <v>3.3325786367787824E-2</v>
      </c>
    </row>
    <row r="307" spans="1:26" ht="25.5" x14ac:dyDescent="0.25">
      <c r="A307" s="95" t="s">
        <v>15</v>
      </c>
      <c r="B307" s="108">
        <f t="shared" ref="B307:G307" si="898">+B306/B$360</f>
        <v>3.2807476745353351E-2</v>
      </c>
      <c r="C307" s="84">
        <f t="shared" si="898"/>
        <v>2.4925365356124503E-2</v>
      </c>
      <c r="D307" s="84">
        <f t="shared" si="898"/>
        <v>2.5178948390071097E-2</v>
      </c>
      <c r="E307" s="84">
        <f t="shared" si="898"/>
        <v>2.6133848515376319E-2</v>
      </c>
      <c r="F307" s="84">
        <f t="shared" si="898"/>
        <v>2.3720045527721667E-2</v>
      </c>
      <c r="G307" s="84">
        <f t="shared" si="898"/>
        <v>2.8987962420681208E-2</v>
      </c>
      <c r="H307" s="84">
        <f t="shared" ref="H307:I307" si="899">+H306/H$360</f>
        <v>3.8032353912182244E-2</v>
      </c>
      <c r="I307" s="84">
        <f t="shared" si="899"/>
        <v>4.0145845503735837E-2</v>
      </c>
      <c r="J307" s="109">
        <f t="shared" ref="J307" si="900">+J306/J$360</f>
        <v>3.3381531528225303E-2</v>
      </c>
      <c r="K307" s="84"/>
      <c r="L307" s="97"/>
      <c r="M307" s="3"/>
      <c r="N307" s="95" t="s">
        <v>15</v>
      </c>
      <c r="O307" s="108">
        <f t="shared" ref="O307:W307" si="901">+O306/O$360</f>
        <v>2.9217489617985343E-2</v>
      </c>
      <c r="P307" s="84">
        <f t="shared" si="901"/>
        <v>2.7725307706851315E-2</v>
      </c>
      <c r="Q307" s="84">
        <f t="shared" si="901"/>
        <v>2.4871200050447052E-2</v>
      </c>
      <c r="R307" s="84">
        <f t="shared" si="901"/>
        <v>2.6358043365752967E-2</v>
      </c>
      <c r="S307" s="84">
        <f t="shared" si="901"/>
        <v>2.4709824632294718E-2</v>
      </c>
      <c r="T307" s="84">
        <f t="shared" si="901"/>
        <v>2.7839064543746211E-2</v>
      </c>
      <c r="U307" s="84">
        <f t="shared" si="901"/>
        <v>3.3121282405814155E-2</v>
      </c>
      <c r="V307" s="84">
        <f t="shared" si="901"/>
        <v>4.0393507334862355E-2</v>
      </c>
      <c r="W307" s="109">
        <f t="shared" si="901"/>
        <v>3.5433931656187807E-2</v>
      </c>
      <c r="X307" s="109">
        <f t="shared" ref="X307" si="902">+X306/X$360</f>
        <v>3.3706400615052881E-2</v>
      </c>
      <c r="Y307" s="118"/>
      <c r="Z307" s="114"/>
    </row>
    <row r="308" spans="1:26" ht="26.25" thickBot="1" x14ac:dyDescent="0.3">
      <c r="A308" s="98" t="s">
        <v>12</v>
      </c>
      <c r="B308" s="110"/>
      <c r="C308" s="85">
        <f>+C306/B306-1</f>
        <v>-0.25039182028509599</v>
      </c>
      <c r="D308" s="85">
        <f t="shared" ref="D308:J308" si="903">+D306/C306-1</f>
        <v>3.3154121863799402E-2</v>
      </c>
      <c r="E308" s="85">
        <f t="shared" si="903"/>
        <v>2.4573576178084089E-3</v>
      </c>
      <c r="F308" s="85">
        <f t="shared" si="903"/>
        <v>-0.11050228310502264</v>
      </c>
      <c r="G308" s="85">
        <f t="shared" si="903"/>
        <v>0.29449908137901226</v>
      </c>
      <c r="H308" s="85">
        <f t="shared" si="903"/>
        <v>0.25029220237101368</v>
      </c>
      <c r="I308" s="85">
        <f t="shared" si="903"/>
        <v>-0.12583466880341876</v>
      </c>
      <c r="J308" s="111">
        <f t="shared" si="903"/>
        <v>-0.13149753656953</v>
      </c>
      <c r="K308" s="85"/>
      <c r="L308" s="101"/>
      <c r="M308" s="2"/>
      <c r="N308" s="98" t="s">
        <v>12</v>
      </c>
      <c r="O308" s="110"/>
      <c r="P308" s="85">
        <f>+P306/O306-1</f>
        <v>-4.437309973848147E-2</v>
      </c>
      <c r="Q308" s="85">
        <f t="shared" ref="Q308" si="904">+Q306/P306-1</f>
        <v>-0.10346119046559565</v>
      </c>
      <c r="R308" s="85">
        <f t="shared" ref="R308" si="905">+R306/Q306-1</f>
        <v>6.8836728363147692E-2</v>
      </c>
      <c r="S308" s="85">
        <f t="shared" ref="S308" si="906">+S306/R306-1</f>
        <v>-9.7945963516473222E-2</v>
      </c>
      <c r="T308" s="85">
        <f t="shared" ref="T308" si="907">+T306/S306-1</f>
        <v>0.14915896991510325</v>
      </c>
      <c r="U308" s="85">
        <f t="shared" ref="U308" si="908">+U306/T306-1</f>
        <v>0.21437077464657261</v>
      </c>
      <c r="V308" s="85">
        <f t="shared" ref="V308" si="909">+V306/U306-1</f>
        <v>6.1469034927544408E-2</v>
      </c>
      <c r="W308" s="111">
        <f t="shared" ref="W308:X308" si="910">+W306/V306-1</f>
        <v>-0.19460002664365261</v>
      </c>
      <c r="X308" s="111">
        <f t="shared" si="910"/>
        <v>-1.2502562000410111E-2</v>
      </c>
      <c r="Y308" s="99"/>
      <c r="Z308" s="115"/>
    </row>
    <row r="309" spans="1:26" ht="15.75" thickBo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6" ht="15.75" thickBot="1" x14ac:dyDescent="0.3">
      <c r="A310" s="335" t="s">
        <v>133</v>
      </c>
      <c r="B310" s="336"/>
      <c r="C310" s="336"/>
      <c r="D310" s="336"/>
      <c r="E310" s="336"/>
      <c r="F310" s="336"/>
      <c r="G310" s="336"/>
      <c r="H310" s="336"/>
      <c r="I310" s="336"/>
      <c r="J310" s="336"/>
      <c r="K310" s="336"/>
      <c r="L310" s="337"/>
      <c r="M310" s="2"/>
      <c r="N310" s="335" t="s">
        <v>134</v>
      </c>
      <c r="O310" s="336"/>
      <c r="P310" s="336"/>
      <c r="Q310" s="336"/>
      <c r="R310" s="336"/>
      <c r="S310" s="336"/>
      <c r="T310" s="336"/>
      <c r="U310" s="336"/>
      <c r="V310" s="336"/>
      <c r="W310" s="336"/>
      <c r="X310" s="336"/>
      <c r="Y310" s="336"/>
      <c r="Z310" s="337"/>
    </row>
    <row r="311" spans="1:26" ht="38.25" x14ac:dyDescent="0.25">
      <c r="A311" s="86"/>
      <c r="B311" s="102">
        <v>2016</v>
      </c>
      <c r="C311" s="82">
        <f>+B311+1</f>
        <v>2017</v>
      </c>
      <c r="D311" s="82">
        <f t="shared" ref="D311:G311" si="911">+C311+1</f>
        <v>2018</v>
      </c>
      <c r="E311" s="82">
        <f t="shared" si="911"/>
        <v>2019</v>
      </c>
      <c r="F311" s="82">
        <f t="shared" si="911"/>
        <v>2020</v>
      </c>
      <c r="G311" s="82">
        <f t="shared" si="911"/>
        <v>2021</v>
      </c>
      <c r="H311" s="82">
        <v>2022</v>
      </c>
      <c r="I311" s="82">
        <v>2023</v>
      </c>
      <c r="J311" s="103">
        <v>2024</v>
      </c>
      <c r="K311" s="82">
        <v>2025</v>
      </c>
      <c r="L311" s="88" t="s">
        <v>16</v>
      </c>
      <c r="M311" s="2"/>
      <c r="N311" s="86"/>
      <c r="O311" s="102">
        <v>2016</v>
      </c>
      <c r="P311" s="82">
        <f>+O311+1</f>
        <v>2017</v>
      </c>
      <c r="Q311" s="82">
        <f t="shared" ref="Q311" si="912">+P311+1</f>
        <v>2018</v>
      </c>
      <c r="R311" s="82">
        <f t="shared" ref="R311" si="913">+Q311+1</f>
        <v>2019</v>
      </c>
      <c r="S311" s="82">
        <f t="shared" ref="S311" si="914">+R311+1</f>
        <v>2020</v>
      </c>
      <c r="T311" s="82">
        <f t="shared" ref="T311" si="915">+S311+1</f>
        <v>2021</v>
      </c>
      <c r="U311" s="82">
        <v>2022</v>
      </c>
      <c r="V311" s="82">
        <v>2023</v>
      </c>
      <c r="W311" s="103">
        <v>2024</v>
      </c>
      <c r="X311" s="87">
        <v>2025</v>
      </c>
      <c r="Y311" s="116" t="s">
        <v>16</v>
      </c>
      <c r="Z311" s="112" t="s">
        <v>21</v>
      </c>
    </row>
    <row r="312" spans="1:26" x14ac:dyDescent="0.25">
      <c r="A312" s="89" t="s">
        <v>10</v>
      </c>
      <c r="B312" s="217">
        <f>+'[1]EXP TOTAL VINO PAIS'!I171/1000</f>
        <v>0.435</v>
      </c>
      <c r="C312" s="158">
        <f>+'[1]EXP TOTAL VINO PAIS'!I183/1000</f>
        <v>1.238</v>
      </c>
      <c r="D312" s="158">
        <f>+'[1]EXP TOTAL VINO PAIS'!I195/1000</f>
        <v>1.212</v>
      </c>
      <c r="E312" s="158">
        <f>+'[1]EXP TOTAL VINO PAIS'!I207/1000</f>
        <v>1.0109999999999999</v>
      </c>
      <c r="F312" s="158">
        <f>+'[1]EXP TOTAL VINO PAIS'!I219/1000</f>
        <v>0.60599999999999998</v>
      </c>
      <c r="G312" s="158">
        <f>+'[1]EXP TOTAL VINO PAIS'!I231/1000</f>
        <v>0.45500000000000002</v>
      </c>
      <c r="H312" s="158">
        <f>+'[1]EXP TOTAL VINO PAIS'!I243/1000</f>
        <v>0.83399999999999996</v>
      </c>
      <c r="I312" s="158">
        <f>+'[1]EXP TOTAL VINO PAIS'!I255/1000</f>
        <v>1.34</v>
      </c>
      <c r="J312" s="253">
        <f>+'[1]EXP TOTAL VINO PAIS'!I267/1000</f>
        <v>0.26200000000000001</v>
      </c>
      <c r="K312" s="158">
        <f>+'[1]EXP TOTAL VINO PAIS'!I279/1000</f>
        <v>0.54400000000000004</v>
      </c>
      <c r="L312" s="91">
        <f>+K312/J312-1</f>
        <v>1.0763358778625953</v>
      </c>
      <c r="M312" s="2"/>
      <c r="N312" s="89" t="s">
        <v>10</v>
      </c>
      <c r="O312" s="104">
        <f>+SUM('[1]EXP TOTAL VINO PAIS'!I160:I171)/1000</f>
        <v>10.369</v>
      </c>
      <c r="P312" s="6">
        <f>+SUM(C312)+SUM(B313:B323)</f>
        <v>17.204000000000001</v>
      </c>
      <c r="Q312" s="6">
        <f t="shared" ref="Q312" si="916">+SUM(D312)+SUM(C313:C323)</f>
        <v>20.227</v>
      </c>
      <c r="R312" s="6">
        <f t="shared" ref="R312:X312" si="917">+SUM(E312)+SUM(D313:D323)</f>
        <v>18.009999999999998</v>
      </c>
      <c r="S312" s="6">
        <f t="shared" si="917"/>
        <v>13.75</v>
      </c>
      <c r="T312" s="6">
        <f t="shared" si="917"/>
        <v>12.577</v>
      </c>
      <c r="U312" s="6">
        <f t="shared" si="917"/>
        <v>17.052</v>
      </c>
      <c r="V312" s="6">
        <f t="shared" si="917"/>
        <v>15.709</v>
      </c>
      <c r="W312" s="105">
        <f t="shared" si="917"/>
        <v>9.0310000000000006</v>
      </c>
      <c r="X312" s="105">
        <f t="shared" si="917"/>
        <v>11.547000000000001</v>
      </c>
      <c r="Y312" s="117">
        <f>+X312/W312-1</f>
        <v>0.27859594729265869</v>
      </c>
      <c r="Z312" s="113">
        <f>+POWER(X312/S312,0.2)-1</f>
        <v>-3.4319874113277637E-2</v>
      </c>
    </row>
    <row r="313" spans="1:26" x14ac:dyDescent="0.25">
      <c r="A313" s="89" t="s">
        <v>11</v>
      </c>
      <c r="B313" s="217">
        <f>+'[1]EXP TOTAL VINO PAIS'!I172/1000</f>
        <v>0.57999999999999996</v>
      </c>
      <c r="C313" s="158">
        <f>+'[1]EXP TOTAL VINO PAIS'!I184/1000</f>
        <v>1.1339999999999999</v>
      </c>
      <c r="D313" s="158">
        <f>+'[1]EXP TOTAL VINO PAIS'!I196/1000</f>
        <v>0.88400000000000001</v>
      </c>
      <c r="E313" s="158">
        <f>+'[1]EXP TOTAL VINO PAIS'!I208/1000</f>
        <v>0.71799999999999997</v>
      </c>
      <c r="F313" s="158">
        <f>+'[1]EXP TOTAL VINO PAIS'!I220/1000</f>
        <v>0.503</v>
      </c>
      <c r="G313" s="158">
        <f>+'[1]EXP TOTAL VINO PAIS'!I232/1000</f>
        <v>0.92100000000000004</v>
      </c>
      <c r="H313" s="158">
        <f>+'[1]EXP TOTAL VINO PAIS'!I244/1000</f>
        <v>0.80100000000000005</v>
      </c>
      <c r="I313" s="158">
        <f>+'[1]EXP TOTAL VINO PAIS'!I256/1000</f>
        <v>0.495</v>
      </c>
      <c r="J313" s="253">
        <f>+'[1]EXP TOTAL VINO PAIS'!I268/1000</f>
        <v>0.17899999999999999</v>
      </c>
      <c r="K313" s="158">
        <f>+'[1]EXP TOTAL VINO PAIS'!I280/1000</f>
        <v>0.73299999999999998</v>
      </c>
      <c r="L313" s="91">
        <f>+K313/J313-1</f>
        <v>3.0949720670391061</v>
      </c>
      <c r="M313" s="2"/>
      <c r="N313" s="89" t="s">
        <v>11</v>
      </c>
      <c r="O313" s="104">
        <f>+SUM('[1]EXP TOTAL VINO PAIS'!I161:I172)/1000</f>
        <v>10.5</v>
      </c>
      <c r="P313" s="6">
        <f>+SUM(C312:C313)+SUM(B314:B323)</f>
        <v>17.757999999999999</v>
      </c>
      <c r="Q313" s="6">
        <f t="shared" ref="Q313" si="918">+SUM(D312:D313)+SUM(C314:C323)</f>
        <v>19.977</v>
      </c>
      <c r="R313" s="6">
        <f>+SUM(E312:E313)+SUM(D314:D323)</f>
        <v>17.843999999999998</v>
      </c>
      <c r="S313" s="6">
        <f>+SUM(F312:F313)+SUM(E314:E323)</f>
        <v>13.535</v>
      </c>
      <c r="T313" s="6">
        <f>+SUM(G312:G313)+SUM(F314:F323)</f>
        <v>12.994999999999999</v>
      </c>
      <c r="U313" s="6">
        <f>+SUM(H312:H313)+SUM(G314:G323)</f>
        <v>16.931999999999999</v>
      </c>
      <c r="V313" s="6">
        <f>+SUM(I312:I313)+SUM(H314:H323)</f>
        <v>15.403000000000002</v>
      </c>
      <c r="W313" s="105">
        <f t="shared" ref="W313" si="919">+SUM(J312:J313)+SUM(I314:I323)</f>
        <v>8.7149999999999999</v>
      </c>
      <c r="X313" s="105">
        <f t="shared" ref="X313" si="920">+SUM(K312:K313)+SUM(J314:J323)</f>
        <v>12.100999999999999</v>
      </c>
      <c r="Y313" s="117">
        <f>+X313/W313-1</f>
        <v>0.38852553069420526</v>
      </c>
      <c r="Z313" s="113">
        <f>+POWER(X313/S313,0.2)-1</f>
        <v>-2.2149189270673775E-2</v>
      </c>
    </row>
    <row r="314" spans="1:26" x14ac:dyDescent="0.25">
      <c r="A314" s="89" t="s">
        <v>0</v>
      </c>
      <c r="B314" s="217">
        <f>+'[1]EXP TOTAL VINO PAIS'!I173/1000</f>
        <v>1.177</v>
      </c>
      <c r="C314" s="158">
        <f>+'[1]EXP TOTAL VINO PAIS'!I185/1000</f>
        <v>0.48799999999999999</v>
      </c>
      <c r="D314" s="158">
        <f>+'[1]EXP TOTAL VINO PAIS'!I197/1000</f>
        <v>2.089</v>
      </c>
      <c r="E314" s="158">
        <f>+'[1]EXP TOTAL VINO PAIS'!I209/1000</f>
        <v>0.85599999999999998</v>
      </c>
      <c r="F314" s="158">
        <f>+'[1]EXP TOTAL VINO PAIS'!I221/1000</f>
        <v>0.51900000000000002</v>
      </c>
      <c r="G314" s="158">
        <f>+'[1]EXP TOTAL VINO PAIS'!I233/1000</f>
        <v>1.393</v>
      </c>
      <c r="H314" s="158">
        <f>+'[1]EXP TOTAL VINO PAIS'!I245/1000</f>
        <v>1.048</v>
      </c>
      <c r="I314" s="158">
        <f>+'[1]EXP TOTAL VINO PAIS'!I257/1000</f>
        <v>0.97</v>
      </c>
      <c r="J314" s="253">
        <f>+'[1]EXP TOTAL VINO PAIS'!I269/1000</f>
        <v>0.52</v>
      </c>
      <c r="K314" s="158">
        <f>+'[1]EXP TOTAL VINO PAIS'!I281/1000</f>
        <v>0.85499999999999998</v>
      </c>
      <c r="L314" s="91">
        <f>+K314/J314-1</f>
        <v>0.64423076923076916</v>
      </c>
      <c r="M314" s="2"/>
      <c r="N314" s="89" t="s">
        <v>0</v>
      </c>
      <c r="O314" s="104">
        <f>+SUM('[1]EXP TOTAL VINO PAIS'!I162:I173)/1000</f>
        <v>10.866</v>
      </c>
      <c r="P314" s="6">
        <f>+SUM(C312:C314)+SUM(B315:B323)</f>
        <v>17.068999999999999</v>
      </c>
      <c r="Q314" s="6">
        <f t="shared" ref="Q314" si="921">+SUM(D312:D314)+SUM(C315:C323)</f>
        <v>21.578000000000003</v>
      </c>
      <c r="R314" s="6">
        <f>+SUM(E312:E314)+SUM(D315:D323)</f>
        <v>16.611000000000001</v>
      </c>
      <c r="S314" s="6">
        <f>+SUM(F312:F314)+SUM(E315:E323)</f>
        <v>13.198000000000002</v>
      </c>
      <c r="T314" s="6">
        <f>+SUM(G312:G314)+SUM(F315:F323)</f>
        <v>13.869</v>
      </c>
      <c r="U314" s="6">
        <f>+SUM(H312:H314)+SUM(G315:G323)</f>
        <v>16.586999999999996</v>
      </c>
      <c r="V314" s="6">
        <f t="shared" ref="V314" si="922">+SUM(I312:I314)+SUM(H315:H323)</f>
        <v>15.324999999999999</v>
      </c>
      <c r="W314" s="105">
        <f t="shared" ref="W314" si="923">+SUM(J312:J314)+SUM(I315:I323)</f>
        <v>8.2650000000000006</v>
      </c>
      <c r="X314" s="105">
        <f t="shared" ref="X314" si="924">+SUM(K312:K314)+SUM(J315:J323)</f>
        <v>12.436</v>
      </c>
      <c r="Y314" s="117">
        <f>+X314/W314-1</f>
        <v>0.50465819721718086</v>
      </c>
      <c r="Z314" s="113">
        <f>+POWER(X314/S314,0.2)-1</f>
        <v>-1.1823508585753317E-2</v>
      </c>
    </row>
    <row r="315" spans="1:26" x14ac:dyDescent="0.25">
      <c r="A315" s="89" t="s">
        <v>1</v>
      </c>
      <c r="B315" s="217">
        <f>+'[1]EXP TOTAL VINO PAIS'!I174/1000</f>
        <v>1.2170000000000001</v>
      </c>
      <c r="C315" s="158">
        <f>+'[1]EXP TOTAL VINO PAIS'!I186/1000</f>
        <v>1.232</v>
      </c>
      <c r="D315" s="158">
        <f>+'[1]EXP TOTAL VINO PAIS'!I198/1000</f>
        <v>1.55</v>
      </c>
      <c r="E315" s="158">
        <f>+'[1]EXP TOTAL VINO PAIS'!I210/1000</f>
        <v>1.151</v>
      </c>
      <c r="F315" s="158">
        <f>+'[1]EXP TOTAL VINO PAIS'!I222/1000</f>
        <v>0.47599999999999998</v>
      </c>
      <c r="G315" s="158">
        <f>+'[1]EXP TOTAL VINO PAIS'!I234/1000</f>
        <v>1.5489999999999999</v>
      </c>
      <c r="H315" s="158">
        <f>+'[1]EXP TOTAL VINO PAIS'!I246/1000</f>
        <v>1.0960000000000001</v>
      </c>
      <c r="I315" s="158">
        <f>+'[1]EXP TOTAL VINO PAIS'!I258/1000</f>
        <v>0.83399999999999996</v>
      </c>
      <c r="J315" s="253">
        <f>+'[1]EXP TOTAL VINO PAIS'!I270/1000</f>
        <v>0.79200000000000004</v>
      </c>
      <c r="K315" s="158">
        <f>+'[1]EXP TOTAL VINO PAIS'!I282/1000</f>
        <v>0.88</v>
      </c>
      <c r="L315" s="91">
        <f>+K315/J315-1</f>
        <v>0.11111111111111116</v>
      </c>
      <c r="M315" s="2"/>
      <c r="N315" s="89" t="s">
        <v>1</v>
      </c>
      <c r="O315" s="104">
        <f>+SUM('[1]EXP TOTAL VINO PAIS'!I163:I174)/1000</f>
        <v>11.316000000000001</v>
      </c>
      <c r="P315" s="6">
        <f>+SUM(C312:C315)+SUM(B316:B323)</f>
        <v>17.084</v>
      </c>
      <c r="Q315" s="6">
        <f t="shared" ref="Q315" si="925">+SUM(D312:D315)+SUM(C316:C323)</f>
        <v>21.896000000000001</v>
      </c>
      <c r="R315" s="6">
        <f>+SUM(E312:E315)+SUM(D316:D323)</f>
        <v>16.212</v>
      </c>
      <c r="S315" s="6">
        <f>+SUM(F312:F315)+SUM(E316:E323)</f>
        <v>12.523</v>
      </c>
      <c r="T315" s="6">
        <f>+SUM(G312:G315)+SUM(F316:F323)</f>
        <v>14.942</v>
      </c>
      <c r="U315" s="6">
        <f>+SUM(H312:H315)+SUM(G316:G323)</f>
        <v>16.134</v>
      </c>
      <c r="V315" s="6">
        <f t="shared" ref="V315" si="926">+SUM(I312:I315)+SUM(H316:H323)</f>
        <v>15.062999999999999</v>
      </c>
      <c r="W315" s="67">
        <f t="shared" ref="W315" si="927">+SUM(J312:J315)+SUM(I316:I323)</f>
        <v>8.2230000000000008</v>
      </c>
      <c r="X315" s="37">
        <f t="shared" ref="X315" si="928">+SUM(K312:K315)+SUM(J316:J323)</f>
        <v>12.524000000000001</v>
      </c>
      <c r="Y315" s="78">
        <f>+X315/W315-1</f>
        <v>0.5230451173537638</v>
      </c>
      <c r="Z315" s="7">
        <f>+POWER(X315/S315,0.2)-1</f>
        <v>1.597010397347276E-5</v>
      </c>
    </row>
    <row r="316" spans="1:26" x14ac:dyDescent="0.25">
      <c r="A316" s="89" t="s">
        <v>2</v>
      </c>
      <c r="B316" s="217">
        <f>+'[1]EXP TOTAL VINO PAIS'!I175/1000</f>
        <v>1.4379999999999999</v>
      </c>
      <c r="C316" s="158">
        <f>+'[1]EXP TOTAL VINO PAIS'!I187/1000</f>
        <v>2.411</v>
      </c>
      <c r="D316" s="158">
        <f>+'[1]EXP TOTAL VINO PAIS'!I199/1000</f>
        <v>1.2050000000000001</v>
      </c>
      <c r="E316" s="158">
        <f>+'[1]EXP TOTAL VINO PAIS'!I211/1000</f>
        <v>1.167</v>
      </c>
      <c r="F316" s="158">
        <f>+'[1]EXP TOTAL VINO PAIS'!I223/1000</f>
        <v>1.577</v>
      </c>
      <c r="G316" s="158">
        <f>+'[1]EXP TOTAL VINO PAIS'!I235/1000</f>
        <v>2.7360000000000002</v>
      </c>
      <c r="H316" s="158">
        <f>+'[1]EXP TOTAL VINO PAIS'!I247/1000</f>
        <v>1.345</v>
      </c>
      <c r="I316" s="158">
        <f>+'[1]EXP TOTAL VINO PAIS'!I259/1000</f>
        <v>0.57199999999999995</v>
      </c>
      <c r="J316" s="253">
        <f>+'[1]EXP TOTAL VINO PAIS'!I271/1000</f>
        <v>1.2210000000000001</v>
      </c>
      <c r="K316" s="158"/>
      <c r="L316" s="91"/>
      <c r="M316" s="2"/>
      <c r="N316" s="89" t="s">
        <v>2</v>
      </c>
      <c r="O316" s="104">
        <f>+SUM('[1]EXP TOTAL VINO PAIS'!I164:I175)/1000</f>
        <v>11.85</v>
      </c>
      <c r="P316" s="6">
        <f>+SUM(C312:C316)+SUM(B317:B323)</f>
        <v>18.057000000000002</v>
      </c>
      <c r="Q316" s="6">
        <f t="shared" ref="Q316" si="929">+SUM(D312:D316)+SUM(C317:C323)</f>
        <v>20.69</v>
      </c>
      <c r="R316" s="6">
        <f>+SUM(E312:E316)+SUM(D317:D323)</f>
        <v>16.173999999999999</v>
      </c>
      <c r="S316" s="6">
        <f>+SUM(F312:F316)+SUM(E317:E323)</f>
        <v>12.933</v>
      </c>
      <c r="T316" s="6">
        <f>+SUM(G312:G316)+SUM(F317:F323)</f>
        <v>16.100999999999999</v>
      </c>
      <c r="U316" s="6">
        <f>+SUM(H312:H316)+SUM(G317:G323)</f>
        <v>14.742999999999999</v>
      </c>
      <c r="V316" s="6">
        <f t="shared" ref="V316" si="930">+SUM(I312:I316)+SUM(H317:H323)</f>
        <v>14.29</v>
      </c>
      <c r="W316" s="105">
        <f t="shared" ref="W316" si="931">+SUM(J312:J316)+SUM(I317:I323)</f>
        <v>8.8719999999999999</v>
      </c>
      <c r="X316" s="105"/>
      <c r="Y316" s="117"/>
      <c r="Z316" s="113"/>
    </row>
    <row r="317" spans="1:26" x14ac:dyDescent="0.25">
      <c r="A317" s="89" t="s">
        <v>3</v>
      </c>
      <c r="B317" s="217">
        <f>+'[1]EXP TOTAL VINO PAIS'!I176/1000</f>
        <v>1.5660000000000001</v>
      </c>
      <c r="C317" s="158">
        <f>+'[1]EXP TOTAL VINO PAIS'!I188/1000</f>
        <v>2.3620000000000001</v>
      </c>
      <c r="D317" s="158">
        <f>+'[1]EXP TOTAL VINO PAIS'!I200/1000</f>
        <v>1.55</v>
      </c>
      <c r="E317" s="158">
        <f>+'[1]EXP TOTAL VINO PAIS'!I212/1000</f>
        <v>1.292</v>
      </c>
      <c r="F317" s="158">
        <f>+'[1]EXP TOTAL VINO PAIS'!I224/1000</f>
        <v>1.9359999999999999</v>
      </c>
      <c r="G317" s="158">
        <f>+'[1]EXP TOTAL VINO PAIS'!I236/1000</f>
        <v>1.0980000000000001</v>
      </c>
      <c r="H317" s="158">
        <f>+'[1]EXP TOTAL VINO PAIS'!I248/1000</f>
        <v>1.4119999999999999</v>
      </c>
      <c r="I317" s="158">
        <f>+'[1]EXP TOTAL VINO PAIS'!I260/1000</f>
        <v>0.79</v>
      </c>
      <c r="J317" s="253">
        <f>+'[1]EXP TOTAL VINO PAIS'!I272/1000</f>
        <v>1.212</v>
      </c>
      <c r="K317" s="158"/>
      <c r="L317" s="91"/>
      <c r="M317" s="2"/>
      <c r="N317" s="89" t="s">
        <v>3</v>
      </c>
      <c r="O317" s="104">
        <f>+SUM('[1]EXP TOTAL VINO PAIS'!I165:I176)/1000</f>
        <v>11.864000000000001</v>
      </c>
      <c r="P317" s="6">
        <f>+SUM(C312:C317)+SUM(B318:B323)</f>
        <v>18.853000000000002</v>
      </c>
      <c r="Q317" s="6">
        <f t="shared" ref="Q317" si="932">+SUM(D312:D317)+SUM(C318:C323)</f>
        <v>19.878</v>
      </c>
      <c r="R317" s="6">
        <f>+SUM(E312:E317)+SUM(D318:D323)</f>
        <v>15.916</v>
      </c>
      <c r="S317" s="6">
        <f>+SUM(F312:F317)+SUM(E318:E323)</f>
        <v>13.577000000000002</v>
      </c>
      <c r="T317" s="6">
        <f>+SUM(G312:G317)+SUM(F318:F323)</f>
        <v>15.263000000000002</v>
      </c>
      <c r="U317" s="6">
        <f>+SUM(H312:H317)+SUM(G318:G323)</f>
        <v>15.056999999999999</v>
      </c>
      <c r="V317" s="6">
        <f t="shared" ref="V317" si="933">+SUM(I312:I317)+SUM(H318:H323)</f>
        <v>13.667999999999999</v>
      </c>
      <c r="W317" s="105">
        <f t="shared" ref="W317" si="934">+SUM(J312:J317)+SUM(I318:I323)</f>
        <v>9.2940000000000005</v>
      </c>
      <c r="X317" s="105"/>
      <c r="Y317" s="117"/>
      <c r="Z317" s="113"/>
    </row>
    <row r="318" spans="1:26" x14ac:dyDescent="0.25">
      <c r="A318" s="89" t="s">
        <v>4</v>
      </c>
      <c r="B318" s="217">
        <f>+'[1]EXP TOTAL VINO PAIS'!I177/1000</f>
        <v>1.742</v>
      </c>
      <c r="C318" s="158">
        <f>+'[1]EXP TOTAL VINO PAIS'!I189/1000</f>
        <v>2.4580000000000002</v>
      </c>
      <c r="D318" s="158">
        <f>+'[1]EXP TOTAL VINO PAIS'!I201/1000</f>
        <v>2.012</v>
      </c>
      <c r="E318" s="158">
        <f>+'[1]EXP TOTAL VINO PAIS'!I213/1000</f>
        <v>1.444</v>
      </c>
      <c r="F318" s="158">
        <f>+'[1]EXP TOTAL VINO PAIS'!I225/1000</f>
        <v>1.4319999999999999</v>
      </c>
      <c r="G318" s="158">
        <f>+'[1]EXP TOTAL VINO PAIS'!I237/1000</f>
        <v>1.486</v>
      </c>
      <c r="H318" s="158">
        <f>+'[1]EXP TOTAL VINO PAIS'!I249/1000</f>
        <v>3.0579999999999998</v>
      </c>
      <c r="I318" s="158">
        <f>+'[1]EXP TOTAL VINO PAIS'!I261/1000</f>
        <v>0.83099999999999996</v>
      </c>
      <c r="J318" s="253">
        <f>+'[1]EXP TOTAL VINO PAIS'!I273/1000</f>
        <v>0.85</v>
      </c>
      <c r="K318" s="158"/>
      <c r="L318" s="91"/>
      <c r="M318" s="2"/>
      <c r="N318" s="89" t="s">
        <v>4</v>
      </c>
      <c r="O318" s="104">
        <f>+SUM('[1]EXP TOTAL VINO PAIS'!I166:I177)/1000</f>
        <v>12.494999999999999</v>
      </c>
      <c r="P318" s="6">
        <f>+SUM(C312:C318)+SUM(B319:B323)</f>
        <v>19.569000000000003</v>
      </c>
      <c r="Q318" s="6">
        <f t="shared" ref="Q318" si="935">+SUM(D312:D318)+SUM(C319:C323)</f>
        <v>19.432000000000002</v>
      </c>
      <c r="R318" s="6">
        <f>+SUM(E312:E318)+SUM(D319:D323)</f>
        <v>15.347999999999999</v>
      </c>
      <c r="S318" s="6">
        <f>+SUM(F312:F318)+SUM(E319:E323)</f>
        <v>13.565</v>
      </c>
      <c r="T318" s="6">
        <f>+SUM(G312:G318)+SUM(F319:F323)</f>
        <v>15.317000000000002</v>
      </c>
      <c r="U318" s="6">
        <f>+SUM(H312:H318)+SUM(G319:G323)</f>
        <v>16.628999999999998</v>
      </c>
      <c r="V318" s="6">
        <f t="shared" ref="V318" si="936">+SUM(I312:I318)+SUM(H319:H323)</f>
        <v>11.440999999999999</v>
      </c>
      <c r="W318" s="105">
        <f t="shared" ref="W318" si="937">+SUM(J312:J318)+SUM(I319:I323)</f>
        <v>9.3129999999999988</v>
      </c>
      <c r="X318" s="105"/>
      <c r="Y318" s="117"/>
      <c r="Z318" s="113"/>
    </row>
    <row r="319" spans="1:26" x14ac:dyDescent="0.25">
      <c r="A319" s="89" t="s">
        <v>5</v>
      </c>
      <c r="B319" s="217">
        <f>+'[1]EXP TOTAL VINO PAIS'!I178/1000</f>
        <v>1.4259999999999999</v>
      </c>
      <c r="C319" s="158">
        <f>+'[1]EXP TOTAL VINO PAIS'!I190/1000</f>
        <v>1.863</v>
      </c>
      <c r="D319" s="158">
        <f>+'[1]EXP TOTAL VINO PAIS'!I202/1000</f>
        <v>0.82199999999999995</v>
      </c>
      <c r="E319" s="158">
        <f>+'[1]EXP TOTAL VINO PAIS'!I214/1000</f>
        <v>0.79</v>
      </c>
      <c r="F319" s="158">
        <f>+'[1]EXP TOTAL VINO PAIS'!I226/1000</f>
        <v>1.43</v>
      </c>
      <c r="G319" s="158">
        <f>+'[1]EXP TOTAL VINO PAIS'!I238/1000</f>
        <v>1.482</v>
      </c>
      <c r="H319" s="158">
        <f>+'[1]EXP TOTAL VINO PAIS'!I250/1000</f>
        <v>1.7450000000000001</v>
      </c>
      <c r="I319" s="158">
        <f>+'[1]EXP TOTAL VINO PAIS'!I262/1000</f>
        <v>0.68899999999999995</v>
      </c>
      <c r="J319" s="253">
        <f>+'[1]EXP TOTAL VINO PAIS'!I274/1000</f>
        <v>1.921</v>
      </c>
      <c r="K319" s="158"/>
      <c r="L319" s="91"/>
      <c r="M319" s="2"/>
      <c r="N319" s="89" t="s">
        <v>5</v>
      </c>
      <c r="O319" s="104">
        <f>+SUM('[1]EXP TOTAL VINO PAIS'!I167:I178)/1000</f>
        <v>12.984</v>
      </c>
      <c r="P319" s="6">
        <f>+SUM(C312:C319)+SUM(B320:B323)</f>
        <v>20.006</v>
      </c>
      <c r="Q319" s="6">
        <f t="shared" ref="Q319" si="938">+SUM(D312:D319)+SUM(C320:C323)</f>
        <v>18.390999999999998</v>
      </c>
      <c r="R319" s="6">
        <f>+SUM(E312:E319)+SUM(D320:D323)</f>
        <v>15.315999999999999</v>
      </c>
      <c r="S319" s="6">
        <f>+SUM(F312:F319)+SUM(E320:E323)</f>
        <v>14.205</v>
      </c>
      <c r="T319" s="6">
        <f>+SUM(G312:G319)+SUM(F320:F323)</f>
        <v>15.369</v>
      </c>
      <c r="U319" s="6">
        <f>+SUM(H312:H319)+SUM(G320:G323)</f>
        <v>16.891999999999999</v>
      </c>
      <c r="V319" s="6">
        <f t="shared" ref="V319" si="939">+SUM(I312:I319)+SUM(H320:H323)</f>
        <v>10.384999999999998</v>
      </c>
      <c r="W319" s="105">
        <f t="shared" ref="W319" si="940">+SUM(J312:J319)+SUM(I320:I323)</f>
        <v>10.545</v>
      </c>
      <c r="X319" s="105"/>
      <c r="Y319" s="117"/>
      <c r="Z319" s="113"/>
    </row>
    <row r="320" spans="1:26" x14ac:dyDescent="0.25">
      <c r="A320" s="89" t="s">
        <v>6</v>
      </c>
      <c r="B320" s="217">
        <f>+'[1]EXP TOTAL VINO PAIS'!I179/1000</f>
        <v>1.7070000000000001</v>
      </c>
      <c r="C320" s="158">
        <f>+'[1]EXP TOTAL VINO PAIS'!I191/1000</f>
        <v>1.9770000000000001</v>
      </c>
      <c r="D320" s="158">
        <f>+'[1]EXP TOTAL VINO PAIS'!I203/1000</f>
        <v>1.87</v>
      </c>
      <c r="E320" s="158">
        <f>+'[1]EXP TOTAL VINO PAIS'!I215/1000</f>
        <v>1.4770000000000001</v>
      </c>
      <c r="F320" s="158">
        <f>+'[1]EXP TOTAL VINO PAIS'!I227/1000</f>
        <v>1.127</v>
      </c>
      <c r="G320" s="158">
        <f>+'[1]EXP TOTAL VINO PAIS'!I239/1000</f>
        <v>1.2669999999999999</v>
      </c>
      <c r="H320" s="158">
        <f>+'[1]EXP TOTAL VINO PAIS'!I251/1000</f>
        <v>1.1659999999999999</v>
      </c>
      <c r="I320" s="158">
        <f>+'[1]EXP TOTAL VINO PAIS'!I263/1000</f>
        <v>1.2509999999999999</v>
      </c>
      <c r="J320" s="253">
        <f>+'[1]EXP TOTAL VINO PAIS'!I275/1000</f>
        <v>1.5269999999999999</v>
      </c>
      <c r="K320" s="158"/>
      <c r="L320" s="91"/>
      <c r="M320" s="2"/>
      <c r="N320" s="89" t="s">
        <v>6</v>
      </c>
      <c r="O320" s="104">
        <f>+SUM('[1]EXP TOTAL VINO PAIS'!I168:I179)/1000</f>
        <v>13.502000000000001</v>
      </c>
      <c r="P320" s="6">
        <f>+SUM(C312:C320)+SUM(B321:B323)</f>
        <v>20.276</v>
      </c>
      <c r="Q320" s="6">
        <f t="shared" ref="Q320" si="941">+SUM(D312:D320)+SUM(C321:C323)</f>
        <v>18.283999999999999</v>
      </c>
      <c r="R320" s="6">
        <f>+SUM(E312:E320)+SUM(D321:D323)</f>
        <v>14.922999999999998</v>
      </c>
      <c r="S320" s="6">
        <f>+SUM(F312:F320)+SUM(E321:E323)</f>
        <v>13.855</v>
      </c>
      <c r="T320" s="6">
        <f>+SUM(G312:G320)+SUM(F321:F323)</f>
        <v>15.509</v>
      </c>
      <c r="U320" s="6">
        <f>+SUM(H312:H320)+SUM(G321:G323)</f>
        <v>16.791</v>
      </c>
      <c r="V320" s="6">
        <f t="shared" ref="V320" si="942">+SUM(I312:I320)+SUM(H321:H323)</f>
        <v>10.469999999999999</v>
      </c>
      <c r="W320" s="105">
        <f t="shared" ref="W320" si="943">+SUM(J312:J320)+SUM(I321:I323)</f>
        <v>10.821</v>
      </c>
      <c r="X320" s="105"/>
      <c r="Y320" s="117"/>
      <c r="Z320" s="113"/>
    </row>
    <row r="321" spans="1:26" x14ac:dyDescent="0.25">
      <c r="A321" s="89" t="s">
        <v>7</v>
      </c>
      <c r="B321" s="217">
        <f>+'[1]EXP TOTAL VINO PAIS'!I180/1000</f>
        <v>1.9139999999999999</v>
      </c>
      <c r="C321" s="158">
        <f>+'[1]EXP TOTAL VINO PAIS'!I192/1000</f>
        <v>1.377</v>
      </c>
      <c r="D321" s="158">
        <f>+'[1]EXP TOTAL VINO PAIS'!I204/1000</f>
        <v>1.782</v>
      </c>
      <c r="E321" s="158">
        <f>+'[1]EXP TOTAL VINO PAIS'!I216/1000</f>
        <v>1.0780000000000001</v>
      </c>
      <c r="F321" s="158">
        <f>+'[1]EXP TOTAL VINO PAIS'!I228/1000</f>
        <v>1.33</v>
      </c>
      <c r="G321" s="158">
        <f>+'[1]EXP TOTAL VINO PAIS'!I240/1000</f>
        <v>1.6719999999999999</v>
      </c>
      <c r="H321" s="158">
        <f>+'[1]EXP TOTAL VINO PAIS'!I252/1000</f>
        <v>0.77500000000000002</v>
      </c>
      <c r="I321" s="158">
        <f>+'[1]EXP TOTAL VINO PAIS'!I264/1000</f>
        <v>0.26700000000000002</v>
      </c>
      <c r="J321" s="253">
        <f>+'[1]EXP TOTAL VINO PAIS'!I276/1000</f>
        <v>0.99</v>
      </c>
      <c r="K321" s="158"/>
      <c r="L321" s="91"/>
      <c r="M321" s="2"/>
      <c r="N321" s="89" t="s">
        <v>7</v>
      </c>
      <c r="O321" s="104">
        <f>+SUM('[1]EXP TOTAL VINO PAIS'!I169:I180)/1000</f>
        <v>14.621</v>
      </c>
      <c r="P321" s="6">
        <f>+SUM(C312:C321)+SUM(B322:B323)</f>
        <v>19.738999999999997</v>
      </c>
      <c r="Q321" s="6">
        <f t="shared" ref="Q321" si="944">+SUM(D312:D321)+SUM(C322:C323)</f>
        <v>18.689</v>
      </c>
      <c r="R321" s="6">
        <f>+SUM(E312:E321)+SUM(D322:D323)</f>
        <v>14.218999999999998</v>
      </c>
      <c r="S321" s="6">
        <f>+SUM(F312:F321)+SUM(E322:E323)</f>
        <v>14.106999999999999</v>
      </c>
      <c r="T321" s="6">
        <f>+SUM(G312:G321)+SUM(F322:F323)</f>
        <v>15.851000000000001</v>
      </c>
      <c r="U321" s="6">
        <f>+SUM(H312:H321)+SUM(G322:G323)</f>
        <v>15.893999999999998</v>
      </c>
      <c r="V321" s="6">
        <f t="shared" ref="V321" si="945">+SUM(I312:I321)+SUM(H322:H323)</f>
        <v>9.961999999999998</v>
      </c>
      <c r="W321" s="105">
        <f t="shared" ref="W321" si="946">+SUM(J312:J321)+SUM(I322:I323)</f>
        <v>11.544</v>
      </c>
      <c r="X321" s="105"/>
      <c r="Y321" s="117"/>
      <c r="Z321" s="113"/>
    </row>
    <row r="322" spans="1:26" x14ac:dyDescent="0.25">
      <c r="A322" s="89" t="s">
        <v>8</v>
      </c>
      <c r="B322" s="217">
        <f>+'[1]EXP TOTAL VINO PAIS'!I181/1000</f>
        <v>1.609</v>
      </c>
      <c r="C322" s="158">
        <f>+'[1]EXP TOTAL VINO PAIS'!I193/1000</f>
        <v>1.637</v>
      </c>
      <c r="D322" s="158">
        <f>+'[1]EXP TOTAL VINO PAIS'!I205/1000</f>
        <v>2.1640000000000001</v>
      </c>
      <c r="E322" s="158">
        <f>+'[1]EXP TOTAL VINO PAIS'!I217/1000</f>
        <v>1.643</v>
      </c>
      <c r="F322" s="158">
        <f>+'[1]EXP TOTAL VINO PAIS'!I229/1000</f>
        <v>1.145</v>
      </c>
      <c r="G322" s="158">
        <f>+'[1]EXP TOTAL VINO PAIS'!I241/1000</f>
        <v>1.02</v>
      </c>
      <c r="H322" s="158">
        <f>+'[1]EXP TOTAL VINO PAIS'!I253/1000</f>
        <v>0.61899999999999999</v>
      </c>
      <c r="I322" s="158">
        <f>+'[1]EXP TOTAL VINO PAIS'!I265/1000</f>
        <v>0.72599999999999998</v>
      </c>
      <c r="J322" s="253">
        <f>+'[1]EXP TOTAL VINO PAIS'!I277/1000</f>
        <v>0.95499999999999996</v>
      </c>
      <c r="K322" s="158"/>
      <c r="L322" s="91"/>
      <c r="M322" s="2"/>
      <c r="N322" s="89" t="s">
        <v>8</v>
      </c>
      <c r="O322" s="104">
        <f>+SUM('[1]EXP TOTAL VINO PAIS'!I170:I181)/1000</f>
        <v>15.321</v>
      </c>
      <c r="P322" s="6">
        <f>+SUM(C312:C322)+SUM(B323)</f>
        <v>19.766999999999999</v>
      </c>
      <c r="Q322" s="6">
        <f t="shared" ref="Q322" si="947">+SUM(D312:D322)+SUM(C323)</f>
        <v>19.216000000000001</v>
      </c>
      <c r="R322" s="6">
        <f>+SUM(E312:E322)+SUM(D323)</f>
        <v>13.697999999999999</v>
      </c>
      <c r="S322" s="6">
        <f>+SUM(F312:F322)+SUM(E323)</f>
        <v>13.609</v>
      </c>
      <c r="T322" s="6">
        <f>+SUM(G312:G322)+SUM(F323)</f>
        <v>15.726000000000001</v>
      </c>
      <c r="U322" s="6">
        <f>+SUM(H312:H322)+SUM(G323)</f>
        <v>15.492999999999999</v>
      </c>
      <c r="V322" s="6">
        <f t="shared" ref="V322" si="948">+SUM(I312:I322)+SUM(H323)</f>
        <v>10.068999999999997</v>
      </c>
      <c r="W322" s="105">
        <f t="shared" ref="W322" si="949">+SUM(J312:J322)+SUM(I323)</f>
        <v>11.773</v>
      </c>
      <c r="X322" s="105"/>
      <c r="Y322" s="117"/>
      <c r="Z322" s="113"/>
    </row>
    <row r="323" spans="1:26" x14ac:dyDescent="0.25">
      <c r="A323" s="89" t="s">
        <v>9</v>
      </c>
      <c r="B323" s="217">
        <f>+'[1]EXP TOTAL VINO PAIS'!I182/1000</f>
        <v>1.59</v>
      </c>
      <c r="C323" s="158">
        <f>+'[1]EXP TOTAL VINO PAIS'!I194/1000</f>
        <v>2.0760000000000001</v>
      </c>
      <c r="D323" s="158">
        <f>+'[1]EXP TOTAL VINO PAIS'!I206/1000</f>
        <v>1.071</v>
      </c>
      <c r="E323" s="158">
        <f>+'[1]EXP TOTAL VINO PAIS'!I218/1000</f>
        <v>1.528</v>
      </c>
      <c r="F323" s="158">
        <f>+'[1]EXP TOTAL VINO PAIS'!I230/1000</f>
        <v>0.64700000000000002</v>
      </c>
      <c r="G323" s="158">
        <f>+'[1]EXP TOTAL VINO PAIS'!I242/1000</f>
        <v>1.5940000000000001</v>
      </c>
      <c r="H323" s="158">
        <f>+'[1]EXP TOTAL VINO PAIS'!I254/1000</f>
        <v>1.304</v>
      </c>
      <c r="I323" s="158">
        <f>+'[1]EXP TOTAL VINO PAIS'!I266/1000</f>
        <v>1.3440000000000001</v>
      </c>
      <c r="J323" s="253">
        <f>+'[1]EXP TOTAL VINO PAIS'!I278/1000</f>
        <v>0.83599999999999997</v>
      </c>
      <c r="K323" s="158"/>
      <c r="L323" s="91"/>
      <c r="M323" s="2"/>
      <c r="N323" s="89" t="s">
        <v>9</v>
      </c>
      <c r="O323" s="104">
        <f>+SUM('[1]EXP TOTAL VINO PAIS'!I171:I182)/1000</f>
        <v>16.401</v>
      </c>
      <c r="P323" s="6">
        <f>+SUM(C312:C323)</f>
        <v>20.253</v>
      </c>
      <c r="Q323" s="6">
        <f t="shared" ref="Q323" si="950">+SUM(D312:D323)</f>
        <v>18.211000000000002</v>
      </c>
      <c r="R323" s="6">
        <f>+SUM(E312:E323)</f>
        <v>14.154999999999999</v>
      </c>
      <c r="S323" s="6">
        <f>+SUM(F312:F323)</f>
        <v>12.728</v>
      </c>
      <c r="T323" s="6">
        <f>+SUM(G312:G323)</f>
        <v>16.673000000000002</v>
      </c>
      <c r="U323" s="6">
        <f>+SUM(H312:H323)</f>
        <v>15.202999999999999</v>
      </c>
      <c r="V323" s="6">
        <f t="shared" ref="V323" si="951">+SUM(I312:I323)</f>
        <v>10.108999999999996</v>
      </c>
      <c r="W323" s="105">
        <f t="shared" ref="W323" si="952">+SUM(J312:J323)</f>
        <v>11.265000000000001</v>
      </c>
      <c r="X323" s="105"/>
      <c r="Y323" s="117"/>
      <c r="Z323" s="113"/>
    </row>
    <row r="324" spans="1:26" ht="25.5" x14ac:dyDescent="0.25">
      <c r="A324" s="92" t="s">
        <v>13</v>
      </c>
      <c r="B324" s="218">
        <f>SUM(B312:B323)</f>
        <v>16.401000000000003</v>
      </c>
      <c r="C324" s="219">
        <f t="shared" ref="C324:F324" si="953">SUM(C312:C323)</f>
        <v>20.253</v>
      </c>
      <c r="D324" s="219">
        <f t="shared" si="953"/>
        <v>18.211000000000002</v>
      </c>
      <c r="E324" s="219">
        <f t="shared" si="953"/>
        <v>14.154999999999999</v>
      </c>
      <c r="F324" s="219">
        <f t="shared" si="953"/>
        <v>12.728</v>
      </c>
      <c r="G324" s="219">
        <f t="shared" ref="G324" si="954">SUM(G312:G323)</f>
        <v>16.673000000000002</v>
      </c>
      <c r="H324" s="219">
        <f t="shared" ref="H324" si="955">SUM(H312:H323)</f>
        <v>15.202999999999999</v>
      </c>
      <c r="I324" s="219">
        <f t="shared" ref="I324:J324" si="956">SUM(I312:I323)</f>
        <v>10.108999999999996</v>
      </c>
      <c r="J324" s="252">
        <f t="shared" si="956"/>
        <v>11.265000000000001</v>
      </c>
      <c r="K324" s="219"/>
      <c r="L324" s="94"/>
      <c r="M324" s="3"/>
      <c r="N324" s="92" t="s">
        <v>14</v>
      </c>
      <c r="O324" s="106">
        <f t="shared" ref="O324" si="957">+AVERAGE(O312:O323)</f>
        <v>12.674083333333334</v>
      </c>
      <c r="P324" s="83">
        <f>+AVERAGE(P312:P323)</f>
        <v>18.802916666666672</v>
      </c>
      <c r="Q324" s="83">
        <f t="shared" ref="Q324:W324" si="958">+AVERAGE(Q312:Q323)</f>
        <v>19.705749999999998</v>
      </c>
      <c r="R324" s="83">
        <f t="shared" si="958"/>
        <v>15.702166666666665</v>
      </c>
      <c r="S324" s="83">
        <f t="shared" si="958"/>
        <v>13.465416666666668</v>
      </c>
      <c r="T324" s="83">
        <f t="shared" si="958"/>
        <v>15.016</v>
      </c>
      <c r="U324" s="83">
        <f t="shared" si="958"/>
        <v>16.117249999999999</v>
      </c>
      <c r="V324" s="83">
        <f t="shared" si="958"/>
        <v>12.657833333333331</v>
      </c>
      <c r="W324" s="107">
        <f t="shared" si="958"/>
        <v>9.805083333333334</v>
      </c>
      <c r="X324" s="107">
        <f t="shared" ref="X324" si="959">+AVERAGE(X312:X323)</f>
        <v>12.152000000000001</v>
      </c>
      <c r="Y324" s="119">
        <f>+X324/W324-1</f>
        <v>0.23935713617936272</v>
      </c>
      <c r="Z324" s="173">
        <f>+POWER(X324/S324,0.2)-1</f>
        <v>-2.031695292647151E-2</v>
      </c>
    </row>
    <row r="325" spans="1:26" ht="25.5" x14ac:dyDescent="0.25">
      <c r="A325" s="95" t="s">
        <v>15</v>
      </c>
      <c r="B325" s="108">
        <f t="shared" ref="B325:G325" si="960">+B324/B$360</f>
        <v>2.0078939700744102E-2</v>
      </c>
      <c r="C325" s="84">
        <f t="shared" si="960"/>
        <v>2.5130098793189448E-2</v>
      </c>
      <c r="D325" s="84">
        <f t="shared" si="960"/>
        <v>2.2093756824303014E-2</v>
      </c>
      <c r="E325" s="84">
        <f t="shared" si="960"/>
        <v>1.7780563601785718E-2</v>
      </c>
      <c r="F325" s="84">
        <f t="shared" si="960"/>
        <v>1.631410026352758E-2</v>
      </c>
      <c r="G325" s="84">
        <f t="shared" si="960"/>
        <v>2.01751668659216E-2</v>
      </c>
      <c r="H325" s="84">
        <f t="shared" ref="H325" si="961">+H324/H$360</f>
        <v>1.9304416283617339E-2</v>
      </c>
      <c r="I325" s="84">
        <f t="shared" ref="I325:J325" si="962">+I324/I$360</f>
        <v>1.5499917969570539E-2</v>
      </c>
      <c r="J325" s="109">
        <f t="shared" si="962"/>
        <v>1.6536629404813461E-2</v>
      </c>
      <c r="K325" s="84"/>
      <c r="L325" s="97"/>
      <c r="M325" s="3"/>
      <c r="N325" s="95" t="s">
        <v>15</v>
      </c>
      <c r="O325" s="108">
        <f t="shared" ref="O325:W325" si="963">+O324/O$360</f>
        <v>1.5746599120155969E-2</v>
      </c>
      <c r="P325" s="84">
        <f t="shared" si="963"/>
        <v>2.3197465864353513E-2</v>
      </c>
      <c r="Q325" s="84">
        <f t="shared" si="963"/>
        <v>2.4325376092355137E-2</v>
      </c>
      <c r="R325" s="84">
        <f t="shared" si="963"/>
        <v>1.9219019879557025E-2</v>
      </c>
      <c r="S325" s="84">
        <f t="shared" si="963"/>
        <v>1.7128344550825767E-2</v>
      </c>
      <c r="T325" s="84">
        <f t="shared" si="963"/>
        <v>1.8726418163062589E-2</v>
      </c>
      <c r="U325" s="84">
        <f t="shared" si="963"/>
        <v>1.9692125674792341E-2</v>
      </c>
      <c r="V325" s="84">
        <f t="shared" si="963"/>
        <v>1.7768800870904496E-2</v>
      </c>
      <c r="W325" s="109">
        <f t="shared" si="963"/>
        <v>1.4991538504074798E-2</v>
      </c>
      <c r="X325" s="109">
        <f t="shared" ref="X325" si="964">+X324/X$360</f>
        <v>1.7897803424619201E-2</v>
      </c>
      <c r="Y325" s="118"/>
      <c r="Z325" s="114"/>
    </row>
    <row r="326" spans="1:26" ht="26.25" thickBot="1" x14ac:dyDescent="0.3">
      <c r="A326" s="98" t="s">
        <v>12</v>
      </c>
      <c r="B326" s="110"/>
      <c r="C326" s="85">
        <f>+C324/B324-1</f>
        <v>0.23486372782147402</v>
      </c>
      <c r="D326" s="85">
        <f t="shared" ref="D326:J326" si="965">+D324/C324-1</f>
        <v>-0.10082456919962468</v>
      </c>
      <c r="E326" s="85">
        <f t="shared" si="965"/>
        <v>-0.22272253033880629</v>
      </c>
      <c r="F326" s="85">
        <f t="shared" si="965"/>
        <v>-0.10081243376898619</v>
      </c>
      <c r="G326" s="85">
        <f t="shared" si="965"/>
        <v>0.30994657448145846</v>
      </c>
      <c r="H326" s="85">
        <f t="shared" si="965"/>
        <v>-8.8166496731242217E-2</v>
      </c>
      <c r="I326" s="85">
        <f t="shared" si="965"/>
        <v>-0.33506544760902479</v>
      </c>
      <c r="J326" s="111">
        <f t="shared" si="965"/>
        <v>0.11435354634484174</v>
      </c>
      <c r="K326" s="85"/>
      <c r="L326" s="101"/>
      <c r="M326" s="2"/>
      <c r="N326" s="98" t="s">
        <v>12</v>
      </c>
      <c r="O326" s="110"/>
      <c r="P326" s="85">
        <f>+P324/O324-1</f>
        <v>0.48357211895666397</v>
      </c>
      <c r="Q326" s="85">
        <f t="shared" ref="Q326" si="966">+Q324/P324-1</f>
        <v>4.8015600416601689E-2</v>
      </c>
      <c r="R326" s="85">
        <f t="shared" ref="R326" si="967">+R324/Q324-1</f>
        <v>-0.2031682799859601</v>
      </c>
      <c r="S326" s="85">
        <f t="shared" ref="S326" si="968">+S324/R324-1</f>
        <v>-0.14244849436914209</v>
      </c>
      <c r="T326" s="85">
        <f t="shared" ref="T326" si="969">+T324/S324-1</f>
        <v>0.1151530154407896</v>
      </c>
      <c r="U326" s="85">
        <f t="shared" ref="U326" si="970">+U324/T324-1</f>
        <v>7.3338438998401534E-2</v>
      </c>
      <c r="V326" s="85">
        <f t="shared" ref="V326" si="971">+V324/U324-1</f>
        <v>-0.21464062831231556</v>
      </c>
      <c r="W326" s="111">
        <f t="shared" ref="W326:X326" si="972">+W324/V324-1</f>
        <v>-0.22537427416487787</v>
      </c>
      <c r="X326" s="111">
        <f t="shared" si="972"/>
        <v>0.23935713617936272</v>
      </c>
      <c r="Y326" s="99"/>
      <c r="Z326" s="115"/>
    </row>
    <row r="327" spans="1:26" ht="15.75" thickBo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6" ht="15.75" thickBot="1" x14ac:dyDescent="0.3">
      <c r="A328" s="335" t="s">
        <v>135</v>
      </c>
      <c r="B328" s="336"/>
      <c r="C328" s="336"/>
      <c r="D328" s="336"/>
      <c r="E328" s="336"/>
      <c r="F328" s="336"/>
      <c r="G328" s="336"/>
      <c r="H328" s="336"/>
      <c r="I328" s="336"/>
      <c r="J328" s="336"/>
      <c r="K328" s="336"/>
      <c r="L328" s="337"/>
      <c r="M328" s="2"/>
      <c r="N328" s="335" t="s">
        <v>136</v>
      </c>
      <c r="O328" s="336"/>
      <c r="P328" s="336"/>
      <c r="Q328" s="336"/>
      <c r="R328" s="336"/>
      <c r="S328" s="336"/>
      <c r="T328" s="336"/>
      <c r="U328" s="336"/>
      <c r="V328" s="336"/>
      <c r="W328" s="336"/>
      <c r="X328" s="336"/>
      <c r="Y328" s="336"/>
      <c r="Z328" s="337"/>
    </row>
    <row r="329" spans="1:26" ht="38.25" x14ac:dyDescent="0.25">
      <c r="A329" s="86"/>
      <c r="B329" s="102">
        <v>2016</v>
      </c>
      <c r="C329" s="82">
        <f>+B329+1</f>
        <v>2017</v>
      </c>
      <c r="D329" s="82">
        <f t="shared" ref="D329" si="973">+C329+1</f>
        <v>2018</v>
      </c>
      <c r="E329" s="82">
        <f t="shared" ref="E329" si="974">+D329+1</f>
        <v>2019</v>
      </c>
      <c r="F329" s="82">
        <f t="shared" ref="F329" si="975">+E329+1</f>
        <v>2020</v>
      </c>
      <c r="G329" s="82">
        <f t="shared" ref="G329" si="976">+F329+1</f>
        <v>2021</v>
      </c>
      <c r="H329" s="82">
        <v>2022</v>
      </c>
      <c r="I329" s="82">
        <v>2023</v>
      </c>
      <c r="J329" s="103">
        <v>2024</v>
      </c>
      <c r="K329" s="82">
        <v>2025</v>
      </c>
      <c r="L329" s="88" t="s">
        <v>16</v>
      </c>
      <c r="M329" s="2"/>
      <c r="N329" s="86"/>
      <c r="O329" s="102">
        <v>2016</v>
      </c>
      <c r="P329" s="82">
        <f>+O329+1</f>
        <v>2017</v>
      </c>
      <c r="Q329" s="82">
        <f t="shared" ref="Q329" si="977">+P329+1</f>
        <v>2018</v>
      </c>
      <c r="R329" s="82">
        <f t="shared" ref="R329" si="978">+Q329+1</f>
        <v>2019</v>
      </c>
      <c r="S329" s="82">
        <f t="shared" ref="S329" si="979">+R329+1</f>
        <v>2020</v>
      </c>
      <c r="T329" s="82">
        <f t="shared" ref="T329" si="980">+S329+1</f>
        <v>2021</v>
      </c>
      <c r="U329" s="82">
        <v>2022</v>
      </c>
      <c r="V329" s="82">
        <v>2023</v>
      </c>
      <c r="W329" s="103">
        <v>2024</v>
      </c>
      <c r="X329" s="87">
        <v>2025</v>
      </c>
      <c r="Y329" s="116" t="s">
        <v>16</v>
      </c>
      <c r="Z329" s="112" t="s">
        <v>21</v>
      </c>
    </row>
    <row r="330" spans="1:26" x14ac:dyDescent="0.25">
      <c r="A330" s="89" t="s">
        <v>10</v>
      </c>
      <c r="B330" s="217">
        <f>+'[1]EXP TOTAL VINO PAIS'!J171/1000</f>
        <v>0.624</v>
      </c>
      <c r="C330" s="158">
        <f>+'[1]EXP TOTAL VINO PAIS'!J183/1000</f>
        <v>0.82499999999999996</v>
      </c>
      <c r="D330" s="158">
        <f>+'[1]EXP TOTAL VINO PAIS'!J195/1000</f>
        <v>0.94799999999999995</v>
      </c>
      <c r="E330" s="158">
        <f>+'[1]EXP TOTAL VINO PAIS'!J207/1000</f>
        <v>0.64500000000000002</v>
      </c>
      <c r="F330" s="158">
        <f>+'[1]EXP TOTAL VINO PAIS'!J219/1000</f>
        <v>0.99399999999999999</v>
      </c>
      <c r="G330" s="158">
        <f>+'[1]EXP TOTAL VINO PAIS'!J231/1000</f>
        <v>1.778</v>
      </c>
      <c r="H330" s="158">
        <f>+'[1]EXP TOTAL VINO PAIS'!J243/1000</f>
        <v>0.65</v>
      </c>
      <c r="I330" s="158">
        <f>+'[1]EXP TOTAL VINO PAIS'!J255/1000</f>
        <v>1.159</v>
      </c>
      <c r="J330" s="253">
        <f>+'[1]EXP TOTAL VINO PAIS'!J267/1000</f>
        <v>0.45500000000000002</v>
      </c>
      <c r="K330" s="158">
        <f>+'[1]EXP TOTAL VINO PAIS'!J279/1000</f>
        <v>0.57599999999999996</v>
      </c>
      <c r="L330" s="91">
        <f>+K330/J330-1</f>
        <v>0.26593406593406588</v>
      </c>
      <c r="M330" s="2"/>
      <c r="N330" s="89" t="s">
        <v>10</v>
      </c>
      <c r="O330" s="104">
        <f>+SUM('[1]EXP TOTAL VINO PAIS'!J160:J171)/1000</f>
        <v>15.834</v>
      </c>
      <c r="P330" s="6">
        <f>+SUM(C330)+SUM(B331:B341)</f>
        <v>14.875999999999999</v>
      </c>
      <c r="Q330" s="6">
        <f t="shared" ref="Q330" si="981">+SUM(D330)+SUM(C331:C341)</f>
        <v>16.526</v>
      </c>
      <c r="R330" s="6">
        <f t="shared" ref="R330:X330" si="982">+SUM(E330)+SUM(D331:D341)</f>
        <v>16.315000000000001</v>
      </c>
      <c r="S330" s="6">
        <f t="shared" si="982"/>
        <v>13.053000000000001</v>
      </c>
      <c r="T330" s="6">
        <f t="shared" si="982"/>
        <v>12.303000000000001</v>
      </c>
      <c r="U330" s="6">
        <f t="shared" si="982"/>
        <v>14.052</v>
      </c>
      <c r="V330" s="6">
        <f t="shared" si="982"/>
        <v>11.45</v>
      </c>
      <c r="W330" s="105">
        <f t="shared" si="982"/>
        <v>11.013</v>
      </c>
      <c r="X330" s="105">
        <f t="shared" si="982"/>
        <v>10.715000000000002</v>
      </c>
      <c r="Y330" s="117">
        <f>+X330/W330-1</f>
        <v>-2.7058930355034816E-2</v>
      </c>
      <c r="Z330" s="113">
        <f>+POWER(X330/S330,0.2)-1</f>
        <v>-3.8705699324948162E-2</v>
      </c>
    </row>
    <row r="331" spans="1:26" x14ac:dyDescent="0.25">
      <c r="A331" s="89" t="s">
        <v>11</v>
      </c>
      <c r="B331" s="217">
        <f>+'[1]EXP TOTAL VINO PAIS'!J172/1000</f>
        <v>1.113</v>
      </c>
      <c r="C331" s="158">
        <f>+'[1]EXP TOTAL VINO PAIS'!J184/1000</f>
        <v>1.0740000000000001</v>
      </c>
      <c r="D331" s="158">
        <f>+'[1]EXP TOTAL VINO PAIS'!J196/1000</f>
        <v>1.0940000000000001</v>
      </c>
      <c r="E331" s="158">
        <f>+'[1]EXP TOTAL VINO PAIS'!J208/1000</f>
        <v>0.87</v>
      </c>
      <c r="F331" s="158">
        <f>+'[1]EXP TOTAL VINO PAIS'!J220/1000</f>
        <v>0.88</v>
      </c>
      <c r="G331" s="158">
        <f>+'[1]EXP TOTAL VINO PAIS'!J232/1000</f>
        <v>1.194</v>
      </c>
      <c r="H331" s="158">
        <f>+'[1]EXP TOTAL VINO PAIS'!J244/1000</f>
        <v>1.3939999999999999</v>
      </c>
      <c r="I331" s="158">
        <f>+'[1]EXP TOTAL VINO PAIS'!J256/1000</f>
        <v>0.80300000000000005</v>
      </c>
      <c r="J331" s="253">
        <f>+'[1]EXP TOTAL VINO PAIS'!J268/1000</f>
        <v>0.89700000000000002</v>
      </c>
      <c r="K331" s="158">
        <f>+'[1]EXP TOTAL VINO PAIS'!J280/1000</f>
        <v>0.378</v>
      </c>
      <c r="L331" s="91">
        <f>+K331/J331-1</f>
        <v>-0.57859531772575257</v>
      </c>
      <c r="M331" s="2"/>
      <c r="N331" s="89" t="s">
        <v>11</v>
      </c>
      <c r="O331" s="104">
        <f>+SUM('[1]EXP TOTAL VINO PAIS'!J161:J172)/1000</f>
        <v>15.170999999999999</v>
      </c>
      <c r="P331" s="6">
        <f>+SUM(C330:C331)+SUM(B332:B341)</f>
        <v>14.837</v>
      </c>
      <c r="Q331" s="6">
        <f t="shared" ref="Q331" si="983">+SUM(D330:D331)+SUM(C332:C341)</f>
        <v>16.545999999999999</v>
      </c>
      <c r="R331" s="6">
        <f>+SUM(E330:E331)+SUM(D332:D341)</f>
        <v>16.091000000000001</v>
      </c>
      <c r="S331" s="6">
        <f>+SUM(F330:F331)+SUM(E332:E341)</f>
        <v>13.063000000000001</v>
      </c>
      <c r="T331" s="6">
        <f>+SUM(G330:G331)+SUM(F332:F341)</f>
        <v>12.616999999999999</v>
      </c>
      <c r="U331" s="6">
        <f>+SUM(H330:H331)+SUM(G332:G341)</f>
        <v>14.252000000000001</v>
      </c>
      <c r="V331" s="6">
        <f>+SUM(I330:I331)+SUM(H332:H341)</f>
        <v>10.859</v>
      </c>
      <c r="W331" s="105">
        <f t="shared" ref="W331" si="984">+SUM(J330:J331)+SUM(I332:I341)</f>
        <v>11.106999999999999</v>
      </c>
      <c r="X331" s="105">
        <f t="shared" ref="X331" si="985">+SUM(K330:K331)+SUM(J332:J341)</f>
        <v>10.196000000000003</v>
      </c>
      <c r="Y331" s="117">
        <f>+X331/W331-1</f>
        <v>-8.2020347528585225E-2</v>
      </c>
      <c r="Z331" s="113">
        <f>+POWER(X331/S331,0.2)-1</f>
        <v>-4.8349719405734737E-2</v>
      </c>
    </row>
    <row r="332" spans="1:26" x14ac:dyDescent="0.25">
      <c r="A332" s="89" t="s">
        <v>0</v>
      </c>
      <c r="B332" s="217">
        <f>+'[1]EXP TOTAL VINO PAIS'!J173/1000</f>
        <v>1.7490000000000001</v>
      </c>
      <c r="C332" s="158">
        <f>+'[1]EXP TOTAL VINO PAIS'!J185/1000</f>
        <v>1.911</v>
      </c>
      <c r="D332" s="158">
        <f>+'[1]EXP TOTAL VINO PAIS'!J197/1000</f>
        <v>2.298</v>
      </c>
      <c r="E332" s="158">
        <f>+'[1]EXP TOTAL VINO PAIS'!J209/1000</f>
        <v>0.90200000000000002</v>
      </c>
      <c r="F332" s="158">
        <f>+'[1]EXP TOTAL VINO PAIS'!J221/1000</f>
        <v>0.46700000000000003</v>
      </c>
      <c r="G332" s="158">
        <f>+'[1]EXP TOTAL VINO PAIS'!J233/1000</f>
        <v>0.95</v>
      </c>
      <c r="H332" s="158">
        <f>+'[1]EXP TOTAL VINO PAIS'!J245/1000</f>
        <v>0.45800000000000002</v>
      </c>
      <c r="I332" s="158">
        <f>+'[1]EXP TOTAL VINO PAIS'!J257/1000</f>
        <v>0.97399999999999998</v>
      </c>
      <c r="J332" s="253">
        <f>+'[1]EXP TOTAL VINO PAIS'!J269/1000</f>
        <v>0.63100000000000001</v>
      </c>
      <c r="K332" s="158">
        <f>+'[1]EXP TOTAL VINO PAIS'!J281/1000</f>
        <v>1.0629999999999999</v>
      </c>
      <c r="L332" s="91">
        <f>+K332/J332-1</f>
        <v>0.68462757527733742</v>
      </c>
      <c r="M332" s="2"/>
      <c r="N332" s="89" t="s">
        <v>0</v>
      </c>
      <c r="O332" s="104">
        <f>+SUM('[1]EXP TOTAL VINO PAIS'!J162:J173)/1000</f>
        <v>15.206</v>
      </c>
      <c r="P332" s="6">
        <f>+SUM(C330:C332)+SUM(B333:B341)</f>
        <v>14.998999999999999</v>
      </c>
      <c r="Q332" s="6">
        <f t="shared" ref="Q332" si="986">+SUM(D330:D332)+SUM(C333:C341)</f>
        <v>16.933</v>
      </c>
      <c r="R332" s="6">
        <f>+SUM(E330:E332)+SUM(D333:D341)</f>
        <v>14.695</v>
      </c>
      <c r="S332" s="6">
        <f>+SUM(F330:F332)+SUM(E333:E341)</f>
        <v>12.628</v>
      </c>
      <c r="T332" s="6">
        <f>+SUM(G330:G332)+SUM(F333:F341)</f>
        <v>13.099999999999998</v>
      </c>
      <c r="U332" s="6">
        <f>+SUM(H330:H332)+SUM(G333:G341)</f>
        <v>13.760000000000002</v>
      </c>
      <c r="V332" s="6">
        <f t="shared" ref="V332" si="987">+SUM(I330:I332)+SUM(H333:H341)</f>
        <v>11.375</v>
      </c>
      <c r="W332" s="105">
        <f t="shared" ref="W332" si="988">+SUM(J330:J332)+SUM(I333:I341)</f>
        <v>10.763999999999999</v>
      </c>
      <c r="X332" s="105">
        <f t="shared" ref="X332" si="989">+SUM(K330:K332)+SUM(J333:J341)</f>
        <v>10.627999999999998</v>
      </c>
      <c r="Y332" s="117">
        <f>+X332/W332-1</f>
        <v>-1.263470828688229E-2</v>
      </c>
      <c r="Z332" s="113">
        <f>+POWER(X332/S332,0.2)-1</f>
        <v>-3.3897080538928703E-2</v>
      </c>
    </row>
    <row r="333" spans="1:26" x14ac:dyDescent="0.25">
      <c r="A333" s="89" t="s">
        <v>1</v>
      </c>
      <c r="B333" s="217">
        <f>+'[1]EXP TOTAL VINO PAIS'!J174/1000</f>
        <v>1.452</v>
      </c>
      <c r="C333" s="158">
        <f>+'[1]EXP TOTAL VINO PAIS'!J186/1000</f>
        <v>1.518</v>
      </c>
      <c r="D333" s="158">
        <f>+'[1]EXP TOTAL VINO PAIS'!J198/1000</f>
        <v>0.997</v>
      </c>
      <c r="E333" s="158">
        <f>+'[1]EXP TOTAL VINO PAIS'!J210/1000</f>
        <v>0.81399999999999995</v>
      </c>
      <c r="F333" s="158">
        <f>+'[1]EXP TOTAL VINO PAIS'!J222/1000</f>
        <v>0.79200000000000004</v>
      </c>
      <c r="G333" s="158">
        <f>+'[1]EXP TOTAL VINO PAIS'!J234/1000</f>
        <v>0.85899999999999999</v>
      </c>
      <c r="H333" s="158">
        <f>+'[1]EXP TOTAL VINO PAIS'!J246/1000</f>
        <v>1.022</v>
      </c>
      <c r="I333" s="158">
        <f>+'[1]EXP TOTAL VINO PAIS'!J258/1000</f>
        <v>0.314</v>
      </c>
      <c r="J333" s="253">
        <f>+'[1]EXP TOTAL VINO PAIS'!J270/1000</f>
        <v>0.85599999999999998</v>
      </c>
      <c r="K333" s="158">
        <f>+'[1]EXP TOTAL VINO PAIS'!J282/1000</f>
        <v>1.0900000000000001</v>
      </c>
      <c r="L333" s="91">
        <f>+K333/J333-1</f>
        <v>0.27336448598130847</v>
      </c>
      <c r="M333" s="2"/>
      <c r="N333" s="89" t="s">
        <v>1</v>
      </c>
      <c r="O333" s="104">
        <f>+SUM('[1]EXP TOTAL VINO PAIS'!J163:J174)/1000</f>
        <v>15.837999999999999</v>
      </c>
      <c r="P333" s="6">
        <f>+SUM(C330:C333)+SUM(B334:B341)</f>
        <v>15.065000000000001</v>
      </c>
      <c r="Q333" s="6">
        <f t="shared" ref="Q333" si="990">+SUM(D330:D333)+SUM(C334:C341)</f>
        <v>16.411999999999999</v>
      </c>
      <c r="R333" s="6">
        <f>+SUM(E330:E333)+SUM(D334:D341)</f>
        <v>14.511999999999999</v>
      </c>
      <c r="S333" s="6">
        <f>+SUM(F330:F333)+SUM(E334:E341)</f>
        <v>12.605999999999998</v>
      </c>
      <c r="T333" s="6">
        <f>+SUM(G330:G333)+SUM(F334:F341)</f>
        <v>13.166999999999998</v>
      </c>
      <c r="U333" s="6">
        <f>+SUM(H330:H333)+SUM(G334:G341)</f>
        <v>13.922999999999998</v>
      </c>
      <c r="V333" s="6">
        <f t="shared" ref="V333" si="991">+SUM(I330:I333)+SUM(H334:H341)</f>
        <v>10.667</v>
      </c>
      <c r="W333" s="67">
        <f t="shared" ref="W333" si="992">+SUM(J330:J333)+SUM(I334:I341)</f>
        <v>11.306000000000001</v>
      </c>
      <c r="X333" s="37">
        <f t="shared" ref="X333" si="993">+SUM(K330:K333)+SUM(J334:J341)</f>
        <v>10.861999999999998</v>
      </c>
      <c r="Y333" s="78">
        <f>+X333/W333-1</f>
        <v>-3.9271183442420199E-2</v>
      </c>
      <c r="Z333" s="7">
        <f>+POWER(X333/S333,0.2)-1</f>
        <v>-2.9341416974771106E-2</v>
      </c>
    </row>
    <row r="334" spans="1:26" x14ac:dyDescent="0.25">
      <c r="A334" s="89" t="s">
        <v>2</v>
      </c>
      <c r="B334" s="217">
        <f>+'[1]EXP TOTAL VINO PAIS'!J175/1000</f>
        <v>1.0469999999999999</v>
      </c>
      <c r="C334" s="158">
        <f>+'[1]EXP TOTAL VINO PAIS'!J187/1000</f>
        <v>1.0189999999999999</v>
      </c>
      <c r="D334" s="158">
        <f>+'[1]EXP TOTAL VINO PAIS'!J199/1000</f>
        <v>0.92700000000000005</v>
      </c>
      <c r="E334" s="158">
        <f>+'[1]EXP TOTAL VINO PAIS'!J211/1000</f>
        <v>1.2549999999999999</v>
      </c>
      <c r="F334" s="158">
        <f>+'[1]EXP TOTAL VINO PAIS'!J223/1000</f>
        <v>1.1930000000000001</v>
      </c>
      <c r="G334" s="158">
        <f>+'[1]EXP TOTAL VINO PAIS'!J235/1000</f>
        <v>1.5660000000000001</v>
      </c>
      <c r="H334" s="158">
        <f>+'[1]EXP TOTAL VINO PAIS'!J247/1000</f>
        <v>0.94199999999999995</v>
      </c>
      <c r="I334" s="158">
        <f>+'[1]EXP TOTAL VINO PAIS'!J259/1000</f>
        <v>0.57799999999999996</v>
      </c>
      <c r="J334" s="253">
        <f>+'[1]EXP TOTAL VINO PAIS'!J271/1000</f>
        <v>0.53500000000000003</v>
      </c>
      <c r="K334" s="158"/>
      <c r="L334" s="91"/>
      <c r="M334" s="2"/>
      <c r="N334" s="89" t="s">
        <v>2</v>
      </c>
      <c r="O334" s="104">
        <f>+SUM('[1]EXP TOTAL VINO PAIS'!J164:J175)/1000</f>
        <v>15.954000000000001</v>
      </c>
      <c r="P334" s="6">
        <f>+SUM(C330:C334)+SUM(B335:B341)</f>
        <v>15.037000000000003</v>
      </c>
      <c r="Q334" s="6">
        <f t="shared" ref="Q334" si="994">+SUM(D330:D334)+SUM(C335:C341)</f>
        <v>16.32</v>
      </c>
      <c r="R334" s="6">
        <f>+SUM(E330:E334)+SUM(D335:D341)</f>
        <v>14.84</v>
      </c>
      <c r="S334" s="6">
        <f>+SUM(F330:F334)+SUM(E335:E341)</f>
        <v>12.544</v>
      </c>
      <c r="T334" s="6">
        <f>+SUM(G330:G334)+SUM(F335:F341)</f>
        <v>13.54</v>
      </c>
      <c r="U334" s="6">
        <f>+SUM(H330:H334)+SUM(G335:G341)</f>
        <v>13.298999999999999</v>
      </c>
      <c r="V334" s="6">
        <f t="shared" ref="V334" si="995">+SUM(I330:I334)+SUM(H335:H341)</f>
        <v>10.302999999999999</v>
      </c>
      <c r="W334" s="105">
        <f t="shared" ref="W334" si="996">+SUM(J330:J334)+SUM(I335:I341)</f>
        <v>11.263</v>
      </c>
      <c r="X334" s="105"/>
      <c r="Y334" s="117"/>
      <c r="Z334" s="113"/>
    </row>
    <row r="335" spans="1:26" x14ac:dyDescent="0.25">
      <c r="A335" s="89" t="s">
        <v>3</v>
      </c>
      <c r="B335" s="217">
        <f>+'[1]EXP TOTAL VINO PAIS'!J176/1000</f>
        <v>0.84299999999999997</v>
      </c>
      <c r="C335" s="158">
        <f>+'[1]EXP TOTAL VINO PAIS'!J188/1000</f>
        <v>1.4330000000000001</v>
      </c>
      <c r="D335" s="158">
        <f>+'[1]EXP TOTAL VINO PAIS'!J200/1000</f>
        <v>1.179</v>
      </c>
      <c r="E335" s="158">
        <f>+'[1]EXP TOTAL VINO PAIS'!J212/1000</f>
        <v>1.768</v>
      </c>
      <c r="F335" s="158">
        <f>+'[1]EXP TOTAL VINO PAIS'!J224/1000</f>
        <v>0.78900000000000003</v>
      </c>
      <c r="G335" s="158">
        <f>+'[1]EXP TOTAL VINO PAIS'!J236/1000</f>
        <v>1.679</v>
      </c>
      <c r="H335" s="158">
        <f>+'[1]EXP TOTAL VINO PAIS'!J248/1000</f>
        <v>1.2410000000000001</v>
      </c>
      <c r="I335" s="158">
        <f>+'[1]EXP TOTAL VINO PAIS'!J260/1000</f>
        <v>0.78800000000000003</v>
      </c>
      <c r="J335" s="253">
        <f>+'[1]EXP TOTAL VINO PAIS'!J272/1000</f>
        <v>0.59099999999999997</v>
      </c>
      <c r="K335" s="158"/>
      <c r="L335" s="91"/>
      <c r="M335" s="2"/>
      <c r="N335" s="89" t="s">
        <v>3</v>
      </c>
      <c r="O335" s="104">
        <f>+SUM('[1]EXP TOTAL VINO PAIS'!J165:J176)/1000</f>
        <v>14.878</v>
      </c>
      <c r="P335" s="6">
        <f>+SUM(C330:C335)+SUM(B336:B341)</f>
        <v>15.627000000000001</v>
      </c>
      <c r="Q335" s="6">
        <f t="shared" ref="Q335" si="997">+SUM(D330:D335)+SUM(C336:C341)</f>
        <v>16.066000000000003</v>
      </c>
      <c r="R335" s="6">
        <f>+SUM(E330:E335)+SUM(D336:D341)</f>
        <v>15.428999999999998</v>
      </c>
      <c r="S335" s="6">
        <f>+SUM(F330:F335)+SUM(E336:E341)</f>
        <v>11.565</v>
      </c>
      <c r="T335" s="6">
        <f>+SUM(G330:G335)+SUM(F336:F341)</f>
        <v>14.43</v>
      </c>
      <c r="U335" s="6">
        <f>+SUM(H330:H335)+SUM(G336:G341)</f>
        <v>12.861000000000001</v>
      </c>
      <c r="V335" s="6">
        <f t="shared" ref="V335" si="998">+SUM(I330:I335)+SUM(H336:H341)</f>
        <v>9.85</v>
      </c>
      <c r="W335" s="105">
        <f t="shared" ref="W335" si="999">+SUM(J330:J335)+SUM(I336:I341)</f>
        <v>11.065999999999999</v>
      </c>
      <c r="X335" s="105"/>
      <c r="Y335" s="117"/>
      <c r="Z335" s="113"/>
    </row>
    <row r="336" spans="1:26" x14ac:dyDescent="0.25">
      <c r="A336" s="89" t="s">
        <v>4</v>
      </c>
      <c r="B336" s="217">
        <f>+'[1]EXP TOTAL VINO PAIS'!J177/1000</f>
        <v>1.333</v>
      </c>
      <c r="C336" s="158">
        <f>+'[1]EXP TOTAL VINO PAIS'!J189/1000</f>
        <v>0.86799999999999999</v>
      </c>
      <c r="D336" s="158">
        <f>+'[1]EXP TOTAL VINO PAIS'!J201/1000</f>
        <v>1.42</v>
      </c>
      <c r="E336" s="158">
        <f>+'[1]EXP TOTAL VINO PAIS'!J213/1000</f>
        <v>0.95</v>
      </c>
      <c r="F336" s="158">
        <f>+'[1]EXP TOTAL VINO PAIS'!J225/1000</f>
        <v>1.5920000000000001</v>
      </c>
      <c r="G336" s="158">
        <f>+'[1]EXP TOTAL VINO PAIS'!J237/1000</f>
        <v>0.82899999999999996</v>
      </c>
      <c r="H336" s="158">
        <f>+'[1]EXP TOTAL VINO PAIS'!J249/1000</f>
        <v>0.59599999999999997</v>
      </c>
      <c r="I336" s="158">
        <f>+'[1]EXP TOTAL VINO PAIS'!J261/1000</f>
        <v>0.94299999999999995</v>
      </c>
      <c r="J336" s="253">
        <f>+'[1]EXP TOTAL VINO PAIS'!J273/1000</f>
        <v>1.1359999999999999</v>
      </c>
      <c r="K336" s="158"/>
      <c r="L336" s="91"/>
      <c r="M336" s="2"/>
      <c r="N336" s="89" t="s">
        <v>4</v>
      </c>
      <c r="O336" s="104">
        <f>+SUM('[1]EXP TOTAL VINO PAIS'!J166:J177)/1000</f>
        <v>14.659000000000001</v>
      </c>
      <c r="P336" s="6">
        <f>+SUM(C330:C336)+SUM(B337:B341)</f>
        <v>15.161999999999999</v>
      </c>
      <c r="Q336" s="6">
        <f t="shared" ref="Q336" si="1000">+SUM(D330:D336)+SUM(C337:C341)</f>
        <v>16.617999999999999</v>
      </c>
      <c r="R336" s="6">
        <f>+SUM(E330:E336)+SUM(D337:D341)</f>
        <v>14.959</v>
      </c>
      <c r="S336" s="6">
        <f>+SUM(F330:F336)+SUM(E337:E341)</f>
        <v>12.207000000000001</v>
      </c>
      <c r="T336" s="6">
        <f>+SUM(G330:G336)+SUM(F337:F341)</f>
        <v>13.667</v>
      </c>
      <c r="U336" s="6">
        <f>+SUM(H330:H336)+SUM(G337:G341)</f>
        <v>12.628</v>
      </c>
      <c r="V336" s="6">
        <f t="shared" ref="V336" si="1001">+SUM(I330:I336)+SUM(H337:H341)</f>
        <v>10.196999999999999</v>
      </c>
      <c r="W336" s="105">
        <f t="shared" ref="W336" si="1002">+SUM(J330:J336)+SUM(I337:I341)</f>
        <v>11.259</v>
      </c>
      <c r="X336" s="105"/>
      <c r="Y336" s="117"/>
      <c r="Z336" s="113"/>
    </row>
    <row r="337" spans="1:26" x14ac:dyDescent="0.25">
      <c r="A337" s="89" t="s">
        <v>5</v>
      </c>
      <c r="B337" s="217">
        <f>+'[1]EXP TOTAL VINO PAIS'!J178/1000</f>
        <v>1.3140000000000001</v>
      </c>
      <c r="C337" s="158">
        <f>+'[1]EXP TOTAL VINO PAIS'!J190/1000</f>
        <v>2.1040000000000001</v>
      </c>
      <c r="D337" s="158">
        <f>+'[1]EXP TOTAL VINO PAIS'!J202/1000</f>
        <v>1.954</v>
      </c>
      <c r="E337" s="158">
        <f>+'[1]EXP TOTAL VINO PAIS'!J214/1000</f>
        <v>1.4259999999999999</v>
      </c>
      <c r="F337" s="158">
        <f>+'[1]EXP TOTAL VINO PAIS'!J226/1000</f>
        <v>0.95499999999999996</v>
      </c>
      <c r="G337" s="158">
        <f>+'[1]EXP TOTAL VINO PAIS'!J238/1000</f>
        <v>0.999</v>
      </c>
      <c r="H337" s="158">
        <f>+'[1]EXP TOTAL VINO PAIS'!J250/1000</f>
        <v>0.754</v>
      </c>
      <c r="I337" s="158">
        <f>+'[1]EXP TOTAL VINO PAIS'!J262/1000</f>
        <v>0.751</v>
      </c>
      <c r="J337" s="253">
        <f>+'[1]EXP TOTAL VINO PAIS'!J274/1000</f>
        <v>0.873</v>
      </c>
      <c r="K337" s="158"/>
      <c r="L337" s="91"/>
      <c r="M337" s="2"/>
      <c r="N337" s="89" t="s">
        <v>5</v>
      </c>
      <c r="O337" s="104">
        <f>+SUM('[1]EXP TOTAL VINO PAIS'!J167:J178)/1000</f>
        <v>14.813000000000001</v>
      </c>
      <c r="P337" s="6">
        <f>+SUM(C330:C337)+SUM(B338:B341)</f>
        <v>15.951999999999998</v>
      </c>
      <c r="Q337" s="6">
        <f t="shared" ref="Q337" si="1003">+SUM(D330:D337)+SUM(C338:C341)</f>
        <v>16.468</v>
      </c>
      <c r="R337" s="6">
        <f>+SUM(E330:E337)+SUM(D338:D341)</f>
        <v>14.431000000000001</v>
      </c>
      <c r="S337" s="6">
        <f>+SUM(F330:F337)+SUM(E338:E341)</f>
        <v>11.736000000000001</v>
      </c>
      <c r="T337" s="6">
        <f>+SUM(G330:G337)+SUM(F338:F341)</f>
        <v>13.711</v>
      </c>
      <c r="U337" s="6">
        <f>+SUM(H330:H337)+SUM(G338:G341)</f>
        <v>12.383000000000001</v>
      </c>
      <c r="V337" s="6">
        <f t="shared" ref="V337" si="1004">+SUM(I330:I337)+SUM(H338:H341)</f>
        <v>10.193999999999999</v>
      </c>
      <c r="W337" s="105">
        <f t="shared" ref="W337" si="1005">+SUM(J330:J337)+SUM(I338:I341)</f>
        <v>11.381</v>
      </c>
      <c r="X337" s="105"/>
      <c r="Y337" s="117"/>
      <c r="Z337" s="113"/>
    </row>
    <row r="338" spans="1:26" x14ac:dyDescent="0.25">
      <c r="A338" s="89" t="s">
        <v>6</v>
      </c>
      <c r="B338" s="217">
        <f>+'[1]EXP TOTAL VINO PAIS'!J179/1000</f>
        <v>1.778</v>
      </c>
      <c r="C338" s="158">
        <f>+'[1]EXP TOTAL VINO PAIS'!J191/1000</f>
        <v>2.3010000000000002</v>
      </c>
      <c r="D338" s="158">
        <f>+'[1]EXP TOTAL VINO PAIS'!J203/1000</f>
        <v>1.744</v>
      </c>
      <c r="E338" s="158">
        <f>+'[1]EXP TOTAL VINO PAIS'!J215/1000</f>
        <v>1.077</v>
      </c>
      <c r="F338" s="158">
        <f>+'[1]EXP TOTAL VINO PAIS'!J227/1000</f>
        <v>0.82399999999999995</v>
      </c>
      <c r="G338" s="158">
        <f>+'[1]EXP TOTAL VINO PAIS'!J239/1000</f>
        <v>1.6479999999999999</v>
      </c>
      <c r="H338" s="158">
        <f>+'[1]EXP TOTAL VINO PAIS'!J251/1000</f>
        <v>1.204</v>
      </c>
      <c r="I338" s="158">
        <f>+'[1]EXP TOTAL VINO PAIS'!J263/1000</f>
        <v>1.0129999999999999</v>
      </c>
      <c r="J338" s="253">
        <f>+'[1]EXP TOTAL VINO PAIS'!J275/1000</f>
        <v>1.542</v>
      </c>
      <c r="K338" s="158"/>
      <c r="L338" s="91"/>
      <c r="M338" s="2"/>
      <c r="N338" s="89" t="s">
        <v>6</v>
      </c>
      <c r="O338" s="104">
        <f>+SUM('[1]EXP TOTAL VINO PAIS'!J168:J179)/1000</f>
        <v>15.217000000000001</v>
      </c>
      <c r="P338" s="6">
        <f>+SUM(C330:C338)+SUM(B339:B341)</f>
        <v>16.474999999999998</v>
      </c>
      <c r="Q338" s="6">
        <f t="shared" ref="Q338" si="1006">+SUM(D330:D338)+SUM(C339:C341)</f>
        <v>15.911</v>
      </c>
      <c r="R338" s="6">
        <f>+SUM(E330:E338)+SUM(D339:D341)</f>
        <v>13.764000000000001</v>
      </c>
      <c r="S338" s="6">
        <f>+SUM(F330:F338)+SUM(E339:E341)</f>
        <v>11.483000000000001</v>
      </c>
      <c r="T338" s="6">
        <f>+SUM(G330:G338)+SUM(F339:F341)</f>
        <v>14.535</v>
      </c>
      <c r="U338" s="6">
        <f>+SUM(H330:H338)+SUM(G339:G341)</f>
        <v>11.939</v>
      </c>
      <c r="V338" s="6">
        <f t="shared" ref="V338" si="1007">+SUM(I330:I338)+SUM(H339:H341)</f>
        <v>10.003</v>
      </c>
      <c r="W338" s="105">
        <f t="shared" ref="W338" si="1008">+SUM(J330:J338)+SUM(I339:I341)</f>
        <v>11.91</v>
      </c>
      <c r="X338" s="105"/>
      <c r="Y338" s="117"/>
      <c r="Z338" s="113"/>
    </row>
    <row r="339" spans="1:26" x14ac:dyDescent="0.25">
      <c r="A339" s="89" t="s">
        <v>7</v>
      </c>
      <c r="B339" s="217">
        <f>+'[1]EXP TOTAL VINO PAIS'!J180/1000</f>
        <v>1.508</v>
      </c>
      <c r="C339" s="158">
        <f>+'[1]EXP TOTAL VINO PAIS'!J192/1000</f>
        <v>1.109</v>
      </c>
      <c r="D339" s="158">
        <f>+'[1]EXP TOTAL VINO PAIS'!J204/1000</f>
        <v>0.95699999999999996</v>
      </c>
      <c r="E339" s="158">
        <f>+'[1]EXP TOTAL VINO PAIS'!J216/1000</f>
        <v>1.2050000000000001</v>
      </c>
      <c r="F339" s="158">
        <f>+'[1]EXP TOTAL VINO PAIS'!J228/1000</f>
        <v>1.0649999999999999</v>
      </c>
      <c r="G339" s="158">
        <f>+'[1]EXP TOTAL VINO PAIS'!J240/1000</f>
        <v>0.97199999999999998</v>
      </c>
      <c r="H339" s="158">
        <f>+'[1]EXP TOTAL VINO PAIS'!J252/1000</f>
        <v>1.202</v>
      </c>
      <c r="I339" s="158">
        <f>+'[1]EXP TOTAL VINO PAIS'!J264/1000</f>
        <v>1.649</v>
      </c>
      <c r="J339" s="253">
        <f>+'[1]EXP TOTAL VINO PAIS'!J276/1000</f>
        <v>1.052</v>
      </c>
      <c r="K339" s="158"/>
      <c r="L339" s="91"/>
      <c r="M339" s="2"/>
      <c r="N339" s="89" t="s">
        <v>7</v>
      </c>
      <c r="O339" s="104">
        <f>+SUM('[1]EXP TOTAL VINO PAIS'!J169:J180)/1000</f>
        <v>15.23</v>
      </c>
      <c r="P339" s="6">
        <f>+SUM(C330:C339)+SUM(B340:B341)</f>
        <v>16.076000000000001</v>
      </c>
      <c r="Q339" s="6">
        <f t="shared" ref="Q339" si="1009">+SUM(D330:D339)+SUM(C340:C341)</f>
        <v>15.759</v>
      </c>
      <c r="R339" s="6">
        <f>+SUM(E330:E339)+SUM(D340:D341)</f>
        <v>14.012</v>
      </c>
      <c r="S339" s="6">
        <f>+SUM(F330:F339)+SUM(E340:E341)</f>
        <v>11.343</v>
      </c>
      <c r="T339" s="6">
        <f>+SUM(G330:G339)+SUM(F340:F341)</f>
        <v>14.442</v>
      </c>
      <c r="U339" s="6">
        <f>+SUM(H330:H339)+SUM(G340:G341)</f>
        <v>12.169</v>
      </c>
      <c r="V339" s="6">
        <f t="shared" ref="V339" si="1010">+SUM(I330:I339)+SUM(H340:H341)</f>
        <v>10.45</v>
      </c>
      <c r="W339" s="105">
        <f t="shared" ref="W339" si="1011">+SUM(J330:J339)+SUM(I340:I341)</f>
        <v>11.312999999999999</v>
      </c>
      <c r="X339" s="105"/>
      <c r="Y339" s="117"/>
      <c r="Z339" s="113"/>
    </row>
    <row r="340" spans="1:26" x14ac:dyDescent="0.25">
      <c r="A340" s="89" t="s">
        <v>8</v>
      </c>
      <c r="B340" s="217">
        <f>+'[1]EXP TOTAL VINO PAIS'!J181/1000</f>
        <v>0.56799999999999995</v>
      </c>
      <c r="C340" s="158">
        <f>+'[1]EXP TOTAL VINO PAIS'!J193/1000</f>
        <v>1.153</v>
      </c>
      <c r="D340" s="158">
        <f>+'[1]EXP TOTAL VINO PAIS'!J205/1000</f>
        <v>1.946</v>
      </c>
      <c r="E340" s="158">
        <f>+'[1]EXP TOTAL VINO PAIS'!J217/1000</f>
        <v>0.88100000000000001</v>
      </c>
      <c r="F340" s="158">
        <f>+'[1]EXP TOTAL VINO PAIS'!J229/1000</f>
        <v>1.1379999999999999</v>
      </c>
      <c r="G340" s="158">
        <f>+'[1]EXP TOTAL VINO PAIS'!J241/1000</f>
        <v>1.431</v>
      </c>
      <c r="H340" s="158">
        <f>+'[1]EXP TOTAL VINO PAIS'!J253/1000</f>
        <v>0.83099999999999996</v>
      </c>
      <c r="I340" s="158">
        <f>+'[1]EXP TOTAL VINO PAIS'!J265/1000</f>
        <v>1.337</v>
      </c>
      <c r="J340" s="253">
        <f>+'[1]EXP TOTAL VINO PAIS'!J277/1000</f>
        <v>1.085</v>
      </c>
      <c r="K340" s="158"/>
      <c r="L340" s="91"/>
      <c r="M340" s="2"/>
      <c r="N340" s="89" t="s">
        <v>8</v>
      </c>
      <c r="O340" s="104">
        <f>+SUM('[1]EXP TOTAL VINO PAIS'!J170:J181)/1000</f>
        <v>14.351000000000001</v>
      </c>
      <c r="P340" s="6">
        <f>+SUM(C330:C340)+SUM(B341)</f>
        <v>16.661000000000001</v>
      </c>
      <c r="Q340" s="6">
        <f t="shared" ref="Q340" si="1012">+SUM(D330:D340)+SUM(C341)</f>
        <v>16.552</v>
      </c>
      <c r="R340" s="6">
        <f>+SUM(E330:E340)+SUM(D341)</f>
        <v>12.947000000000001</v>
      </c>
      <c r="S340" s="6">
        <f>+SUM(F330:F340)+SUM(E341)</f>
        <v>11.6</v>
      </c>
      <c r="T340" s="6">
        <f>+SUM(G330:G340)+SUM(F341)</f>
        <v>14.735000000000001</v>
      </c>
      <c r="U340" s="6">
        <f>+SUM(H330:H340)+SUM(G341)</f>
        <v>11.569000000000001</v>
      </c>
      <c r="V340" s="6">
        <f t="shared" ref="V340" si="1013">+SUM(I330:I340)+SUM(H341)</f>
        <v>10.956</v>
      </c>
      <c r="W340" s="105">
        <f t="shared" ref="W340" si="1014">+SUM(J330:J340)+SUM(I341)</f>
        <v>11.060999999999998</v>
      </c>
      <c r="X340" s="105"/>
      <c r="Y340" s="117"/>
      <c r="Z340" s="113"/>
    </row>
    <row r="341" spans="1:26" x14ac:dyDescent="0.25">
      <c r="A341" s="89" t="s">
        <v>9</v>
      </c>
      <c r="B341" s="217">
        <f>+'[1]EXP TOTAL VINO PAIS'!J182/1000</f>
        <v>1.3460000000000001</v>
      </c>
      <c r="C341" s="158">
        <f>+'[1]EXP TOTAL VINO PAIS'!J194/1000</f>
        <v>1.0880000000000001</v>
      </c>
      <c r="D341" s="158">
        <f>+'[1]EXP TOTAL VINO PAIS'!J206/1000</f>
        <v>1.1539999999999999</v>
      </c>
      <c r="E341" s="158">
        <f>+'[1]EXP TOTAL VINO PAIS'!J218/1000</f>
        <v>0.91100000000000003</v>
      </c>
      <c r="F341" s="158">
        <f>+'[1]EXP TOTAL VINO PAIS'!J230/1000</f>
        <v>0.83</v>
      </c>
      <c r="G341" s="158">
        <f>+'[1]EXP TOTAL VINO PAIS'!J242/1000</f>
        <v>1.2749999999999999</v>
      </c>
      <c r="H341" s="158">
        <f>+'[1]EXP TOTAL VINO PAIS'!J254/1000</f>
        <v>0.64700000000000002</v>
      </c>
      <c r="I341" s="158">
        <f>+'[1]EXP TOTAL VINO PAIS'!J266/1000</f>
        <v>1.4079999999999999</v>
      </c>
      <c r="J341" s="253">
        <f>+'[1]EXP TOTAL VINO PAIS'!J278/1000</f>
        <v>0.94099999999999995</v>
      </c>
      <c r="K341" s="158"/>
      <c r="L341" s="91"/>
      <c r="M341" s="2"/>
      <c r="N341" s="89" t="s">
        <v>9</v>
      </c>
      <c r="O341" s="104">
        <f>+SUM('[1]EXP TOTAL VINO PAIS'!J171:J182)/1000</f>
        <v>14.675000000000001</v>
      </c>
      <c r="P341" s="6">
        <f>+SUM(C330:C341)</f>
        <v>16.402999999999999</v>
      </c>
      <c r="Q341" s="6">
        <f t="shared" ref="Q341" si="1015">+SUM(D330:D341)</f>
        <v>16.618000000000002</v>
      </c>
      <c r="R341" s="6">
        <f>+SUM(E330:E341)</f>
        <v>12.704000000000001</v>
      </c>
      <c r="S341" s="6">
        <f>+SUM(F330:F341)</f>
        <v>11.519</v>
      </c>
      <c r="T341" s="6">
        <f>+SUM(G330:G341)</f>
        <v>15.180000000000001</v>
      </c>
      <c r="U341" s="6">
        <f>+SUM(H330:H341)</f>
        <v>10.941000000000001</v>
      </c>
      <c r="V341" s="6">
        <f t="shared" ref="V341" si="1016">+SUM(I330:I341)</f>
        <v>11.716999999999999</v>
      </c>
      <c r="W341" s="105">
        <f t="shared" ref="W341" si="1017">+SUM(J330:J341)</f>
        <v>10.593999999999999</v>
      </c>
      <c r="X341" s="105"/>
      <c r="Y341" s="117"/>
      <c r="Z341" s="113"/>
    </row>
    <row r="342" spans="1:26" ht="25.5" x14ac:dyDescent="0.25">
      <c r="A342" s="92" t="s">
        <v>13</v>
      </c>
      <c r="B342" s="218">
        <f>SUM(B330:B341)</f>
        <v>14.674999999999999</v>
      </c>
      <c r="C342" s="219">
        <f t="shared" ref="C342:F342" si="1018">SUM(C330:C341)</f>
        <v>16.402999999999999</v>
      </c>
      <c r="D342" s="219">
        <f t="shared" si="1018"/>
        <v>16.618000000000002</v>
      </c>
      <c r="E342" s="219">
        <f t="shared" si="1018"/>
        <v>12.704000000000001</v>
      </c>
      <c r="F342" s="219">
        <f t="shared" si="1018"/>
        <v>11.519</v>
      </c>
      <c r="G342" s="219">
        <f t="shared" ref="G342" si="1019">SUM(G330:G341)</f>
        <v>15.180000000000001</v>
      </c>
      <c r="H342" s="219">
        <f t="shared" ref="H342:I342" si="1020">SUM(H330:H341)</f>
        <v>10.941000000000001</v>
      </c>
      <c r="I342" s="219">
        <f t="shared" si="1020"/>
        <v>11.716999999999999</v>
      </c>
      <c r="J342" s="252">
        <f t="shared" ref="J342" si="1021">SUM(J330:J341)</f>
        <v>10.593999999999999</v>
      </c>
      <c r="K342" s="219"/>
      <c r="L342" s="94"/>
      <c r="M342" s="3"/>
      <c r="N342" s="92" t="s">
        <v>14</v>
      </c>
      <c r="O342" s="106">
        <f t="shared" ref="O342" si="1022">+AVERAGE(O330:O341)</f>
        <v>15.152166666666668</v>
      </c>
      <c r="P342" s="83">
        <f>+AVERAGE(P330:P341)</f>
        <v>15.597499999999998</v>
      </c>
      <c r="Q342" s="83">
        <f t="shared" ref="Q342:W342" si="1023">+AVERAGE(Q330:Q341)</f>
        <v>16.394083333333331</v>
      </c>
      <c r="R342" s="83">
        <f t="shared" si="1023"/>
        <v>14.558250000000001</v>
      </c>
      <c r="S342" s="83">
        <f t="shared" si="1023"/>
        <v>12.112250000000001</v>
      </c>
      <c r="T342" s="83">
        <f t="shared" si="1023"/>
        <v>13.785583333333335</v>
      </c>
      <c r="U342" s="83">
        <f t="shared" si="1023"/>
        <v>12.814666666666668</v>
      </c>
      <c r="V342" s="83">
        <f t="shared" si="1023"/>
        <v>10.668416666666667</v>
      </c>
      <c r="W342" s="107">
        <f t="shared" si="1023"/>
        <v>11.169749999999999</v>
      </c>
      <c r="X342" s="107">
        <f t="shared" ref="X342" si="1024">+AVERAGE(X330:X341)</f>
        <v>10.600249999999999</v>
      </c>
      <c r="Y342" s="119">
        <f>+X342/W342-1</f>
        <v>-5.0985921797712552E-2</v>
      </c>
      <c r="Z342" s="173">
        <f>+POWER(X342/S342,0.2)-1</f>
        <v>-2.631550048662723E-2</v>
      </c>
    </row>
    <row r="343" spans="1:26" ht="25.5" x14ac:dyDescent="0.25">
      <c r="A343" s="95" t="s">
        <v>15</v>
      </c>
      <c r="B343" s="108">
        <f t="shared" ref="B343:G343" si="1025">+B342/B$360</f>
        <v>1.7965882574746638E-2</v>
      </c>
      <c r="C343" s="84">
        <f t="shared" si="1025"/>
        <v>2.0352985261674145E-2</v>
      </c>
      <c r="D343" s="84">
        <f t="shared" si="1025"/>
        <v>2.0161114211535196E-2</v>
      </c>
      <c r="E343" s="84">
        <f t="shared" si="1025"/>
        <v>1.595791451763234E-2</v>
      </c>
      <c r="F343" s="84">
        <f t="shared" si="1025"/>
        <v>1.4764465818319781E-2</v>
      </c>
      <c r="G343" s="84">
        <f t="shared" si="1025"/>
        <v>1.8368561927948772E-2</v>
      </c>
      <c r="H343" s="84">
        <f t="shared" ref="H343:I343" si="1026">+H342/H$360</f>
        <v>1.3892627676054552E-2</v>
      </c>
      <c r="I343" s="84">
        <f t="shared" si="1026"/>
        <v>1.7965430690420225E-2</v>
      </c>
      <c r="J343" s="109">
        <f t="shared" ref="J343" si="1027">+J342/J$360</f>
        <v>1.5551624670625281E-2</v>
      </c>
      <c r="K343" s="84"/>
      <c r="L343" s="97"/>
      <c r="M343" s="3"/>
      <c r="N343" s="95" t="s">
        <v>15</v>
      </c>
      <c r="O343" s="108">
        <f t="shared" ref="O343:W343" si="1028">+O342/O$360</f>
        <v>1.8825432027441032E-2</v>
      </c>
      <c r="P343" s="84">
        <f t="shared" si="1028"/>
        <v>1.9242890889405659E-2</v>
      </c>
      <c r="Q343" s="84">
        <f t="shared" si="1028"/>
        <v>2.023735421248846E-2</v>
      </c>
      <c r="R343" s="84">
        <f t="shared" si="1028"/>
        <v>1.781889735991176E-2</v>
      </c>
      <c r="S343" s="84">
        <f t="shared" si="1028"/>
        <v>1.5407082931143812E-2</v>
      </c>
      <c r="T343" s="84">
        <f t="shared" si="1028"/>
        <v>1.7191968441778522E-2</v>
      </c>
      <c r="U343" s="84">
        <f t="shared" si="1028"/>
        <v>1.5657015091319691E-2</v>
      </c>
      <c r="V343" s="84">
        <f t="shared" si="1028"/>
        <v>1.4976099492370108E-2</v>
      </c>
      <c r="W343" s="109">
        <f t="shared" si="1028"/>
        <v>1.7078053445667412E-2</v>
      </c>
      <c r="X343" s="109">
        <f t="shared" ref="X343" si="1029">+X342/X$360</f>
        <v>1.5612342886094442E-2</v>
      </c>
      <c r="Y343" s="118"/>
      <c r="Z343" s="114"/>
    </row>
    <row r="344" spans="1:26" ht="26.25" thickBot="1" x14ac:dyDescent="0.3">
      <c r="A344" s="98" t="s">
        <v>12</v>
      </c>
      <c r="B344" s="110"/>
      <c r="C344" s="85">
        <f>+C342/B342-1</f>
        <v>0.11775127768313465</v>
      </c>
      <c r="D344" s="85">
        <f t="shared" ref="D344" si="1030">+D342/C342-1</f>
        <v>1.3107358410047176E-2</v>
      </c>
      <c r="E344" s="85">
        <f t="shared" ref="E344" si="1031">+E342/D342-1</f>
        <v>-0.23552774100373097</v>
      </c>
      <c r="F344" s="85">
        <f t="shared" ref="F344:J344" si="1032">+F342/E342-1</f>
        <v>-9.3277707808564259E-2</v>
      </c>
      <c r="G344" s="85">
        <f t="shared" si="1032"/>
        <v>0.31782272766733244</v>
      </c>
      <c r="H344" s="85">
        <f t="shared" si="1032"/>
        <v>-0.27924901185770756</v>
      </c>
      <c r="I344" s="85">
        <f t="shared" si="1032"/>
        <v>7.0925875148523776E-2</v>
      </c>
      <c r="J344" s="111">
        <f t="shared" si="1032"/>
        <v>-9.584364598446693E-2</v>
      </c>
      <c r="K344" s="85"/>
      <c r="L344" s="101"/>
      <c r="M344" s="2"/>
      <c r="N344" s="98" t="s">
        <v>12</v>
      </c>
      <c r="O344" s="110"/>
      <c r="P344" s="85">
        <f>+P342/O342-1</f>
        <v>2.9390736198343204E-2</v>
      </c>
      <c r="Q344" s="85">
        <f t="shared" ref="Q344" si="1033">+Q342/P342-1</f>
        <v>5.1071218678206964E-2</v>
      </c>
      <c r="R344" s="85">
        <f t="shared" ref="R344" si="1034">+R342/Q342-1</f>
        <v>-0.11198145672473281</v>
      </c>
      <c r="S344" s="85">
        <f t="shared" ref="S344" si="1035">+S342/R342-1</f>
        <v>-0.16801469956897286</v>
      </c>
      <c r="T344" s="85">
        <f t="shared" ref="T344" si="1036">+T342/S342-1</f>
        <v>0.13815214624312855</v>
      </c>
      <c r="U344" s="85">
        <f t="shared" ref="U344" si="1037">+U342/T342-1</f>
        <v>-7.0429857278437091E-2</v>
      </c>
      <c r="V344" s="85">
        <f t="shared" ref="V344" si="1038">+V342/U342-1</f>
        <v>-0.16748387264592657</v>
      </c>
      <c r="W344" s="111">
        <f t="shared" ref="W344:X344" si="1039">+W342/V342-1</f>
        <v>4.6992290327368069E-2</v>
      </c>
      <c r="X344" s="111">
        <f t="shared" si="1039"/>
        <v>-5.0985921797712552E-2</v>
      </c>
      <c r="Y344" s="99"/>
      <c r="Z344" s="115"/>
    </row>
    <row r="345" spans="1:26" ht="15.75" thickBo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6" ht="15.75" thickBot="1" x14ac:dyDescent="0.3">
      <c r="A346" s="347" t="s">
        <v>80</v>
      </c>
      <c r="B346" s="348"/>
      <c r="C346" s="348"/>
      <c r="D346" s="348"/>
      <c r="E346" s="348"/>
      <c r="F346" s="348"/>
      <c r="G346" s="348"/>
      <c r="H346" s="348"/>
      <c r="I346" s="348"/>
      <c r="J346" s="348"/>
      <c r="K346" s="348"/>
      <c r="L346" s="349"/>
      <c r="M346" s="2"/>
      <c r="N346" s="347" t="s">
        <v>81</v>
      </c>
      <c r="O346" s="348"/>
      <c r="P346" s="348"/>
      <c r="Q346" s="348"/>
      <c r="R346" s="348"/>
      <c r="S346" s="348"/>
      <c r="T346" s="348"/>
      <c r="U346" s="348"/>
      <c r="V346" s="348"/>
      <c r="W346" s="348"/>
      <c r="X346" s="348"/>
      <c r="Y346" s="348"/>
      <c r="Z346" s="349"/>
    </row>
    <row r="347" spans="1:26" ht="38.25" x14ac:dyDescent="0.25">
      <c r="A347" s="86"/>
      <c r="B347" s="102">
        <v>2016</v>
      </c>
      <c r="C347" s="82">
        <f>+B347+1</f>
        <v>2017</v>
      </c>
      <c r="D347" s="82">
        <f t="shared" ref="D347:G347" si="1040">+C347+1</f>
        <v>2018</v>
      </c>
      <c r="E347" s="82">
        <f t="shared" si="1040"/>
        <v>2019</v>
      </c>
      <c r="F347" s="82">
        <f t="shared" si="1040"/>
        <v>2020</v>
      </c>
      <c r="G347" s="82">
        <f t="shared" si="1040"/>
        <v>2021</v>
      </c>
      <c r="H347" s="82">
        <v>2022</v>
      </c>
      <c r="I347" s="82">
        <v>2023</v>
      </c>
      <c r="J347" s="82">
        <v>2024</v>
      </c>
      <c r="K347" s="102">
        <v>2025</v>
      </c>
      <c r="L347" s="88" t="s">
        <v>16</v>
      </c>
      <c r="M347" s="2"/>
      <c r="N347" s="86"/>
      <c r="O347" s="102">
        <v>2016</v>
      </c>
      <c r="P347" s="82">
        <f>+O347+1</f>
        <v>2017</v>
      </c>
      <c r="Q347" s="82">
        <f t="shared" ref="Q347" si="1041">+P347+1</f>
        <v>2018</v>
      </c>
      <c r="R347" s="82">
        <f t="shared" ref="R347" si="1042">+Q347+1</f>
        <v>2019</v>
      </c>
      <c r="S347" s="82">
        <f t="shared" ref="S347" si="1043">+R347+1</f>
        <v>2020</v>
      </c>
      <c r="T347" s="82">
        <f t="shared" ref="T347" si="1044">+S347+1</f>
        <v>2021</v>
      </c>
      <c r="U347" s="82">
        <v>2022</v>
      </c>
      <c r="V347" s="82">
        <v>2023</v>
      </c>
      <c r="W347" s="103">
        <v>2024</v>
      </c>
      <c r="X347" s="87">
        <v>2025</v>
      </c>
      <c r="Y347" s="116" t="s">
        <v>16</v>
      </c>
      <c r="Z347" s="112" t="s">
        <v>21</v>
      </c>
    </row>
    <row r="348" spans="1:26" x14ac:dyDescent="0.25">
      <c r="A348" s="89" t="s">
        <v>10</v>
      </c>
      <c r="B348" s="104">
        <f>+'[1]EXP TOTAL VINO PAIS'!W171/1000</f>
        <v>52.997999999999998</v>
      </c>
      <c r="C348" s="6">
        <f>+'[1]EXP TOTAL VINO PAIS'!W183/1000</f>
        <v>57.27</v>
      </c>
      <c r="D348" s="6">
        <f>+'[1]EXP TOTAL VINO PAIS'!W195/1000</f>
        <v>55.493000000000002</v>
      </c>
      <c r="E348" s="6">
        <f>+'[1]EXP TOTAL VINO PAIS'!W207/1000</f>
        <v>51.261000000000003</v>
      </c>
      <c r="F348" s="6">
        <f>+'[1]EXP TOTAL VINO PAIS'!W219/1000</f>
        <v>52.991</v>
      </c>
      <c r="G348" s="6">
        <f>+'[1]EXP TOTAL VINO PAIS'!W231/1000</f>
        <v>53.783999999999999</v>
      </c>
      <c r="H348" s="6">
        <f>+'[1]EXP TOTAL VINO PAIS'!W243/1000</f>
        <v>38.950000000000003</v>
      </c>
      <c r="I348" s="6">
        <f>+'[1]EXP TOTAL VINO PAIS'!W255/1000</f>
        <v>50.417000000000002</v>
      </c>
      <c r="J348" s="6">
        <f>+'[1]EXP TOTAL VINO PAIS'!W267/1000</f>
        <v>40.246000000000002</v>
      </c>
      <c r="K348" s="104">
        <f>+'[1]EXP TOTAL VINO PAIS'!W279/1000</f>
        <v>35.343000000000004</v>
      </c>
      <c r="L348" s="91">
        <f>+K348/J348-1</f>
        <v>-0.12182577150524276</v>
      </c>
      <c r="M348" s="2"/>
      <c r="N348" s="89" t="s">
        <v>10</v>
      </c>
      <c r="O348" s="104">
        <f>+SUM('[1]EXP TOTAL VINO PAIS'!W160:W171)/1000</f>
        <v>814.90899999999999</v>
      </c>
      <c r="P348" s="6">
        <f>+SUM(C348)+SUM(B349:B359)</f>
        <v>821.09799999999996</v>
      </c>
      <c r="Q348" s="6">
        <f t="shared" ref="Q348" si="1045">+SUM(D348)+SUM(C349:C359)</f>
        <v>804.14900000000011</v>
      </c>
      <c r="R348" s="6">
        <f t="shared" ref="R348:X348" si="1046">+SUM(E348)+SUM(D349:D359)</f>
        <v>820.02800000000002</v>
      </c>
      <c r="S348" s="6">
        <f t="shared" si="1046"/>
        <v>797.82400000000007</v>
      </c>
      <c r="T348" s="6">
        <f t="shared" si="1046"/>
        <v>780.97699999999998</v>
      </c>
      <c r="U348" s="6">
        <f t="shared" si="1046"/>
        <v>811.57800000000009</v>
      </c>
      <c r="V348" s="6">
        <f t="shared" si="1046"/>
        <v>799.00699999999995</v>
      </c>
      <c r="W348" s="105">
        <f t="shared" si="1046"/>
        <v>642.02599999999995</v>
      </c>
      <c r="X348" s="105">
        <f t="shared" si="1046"/>
        <v>676.3119999999999</v>
      </c>
      <c r="Y348" s="117">
        <f>+X348/W348-1</f>
        <v>5.3402821692579261E-2</v>
      </c>
      <c r="Z348" s="113">
        <f>+POWER(X348/S348,0.2)-1</f>
        <v>-3.2506626061073574E-2</v>
      </c>
    </row>
    <row r="349" spans="1:26" x14ac:dyDescent="0.25">
      <c r="A349" s="89" t="s">
        <v>11</v>
      </c>
      <c r="B349" s="104">
        <f>+'[1]EXP TOTAL VINO PAIS'!W172/1000</f>
        <v>58.539000000000001</v>
      </c>
      <c r="C349" s="6">
        <f>+'[1]EXP TOTAL VINO PAIS'!W184/1000</f>
        <v>54.390999999999998</v>
      </c>
      <c r="D349" s="6">
        <f>+'[1]EXP TOTAL VINO PAIS'!W196/1000</f>
        <v>54.725000000000001</v>
      </c>
      <c r="E349" s="6">
        <f>+'[1]EXP TOTAL VINO PAIS'!W208/1000</f>
        <v>56.786000000000001</v>
      </c>
      <c r="F349" s="6">
        <f>+'[1]EXP TOTAL VINO PAIS'!W220/1000</f>
        <v>61.985999999999997</v>
      </c>
      <c r="G349" s="6">
        <f>+'[1]EXP TOTAL VINO PAIS'!W232/1000</f>
        <v>58.42</v>
      </c>
      <c r="H349" s="6">
        <f>+'[1]EXP TOTAL VINO PAIS'!W244/1000</f>
        <v>68.611000000000004</v>
      </c>
      <c r="I349" s="6">
        <f>+'[1]EXP TOTAL VINO PAIS'!W256/1000</f>
        <v>46.139000000000003</v>
      </c>
      <c r="J349" s="6">
        <f>+'[1]EXP TOTAL VINO PAIS'!W268/1000</f>
        <v>42.271000000000001</v>
      </c>
      <c r="K349" s="104">
        <f>+'[1]EXP TOTAL VINO PAIS'!W280/1000</f>
        <v>44.125</v>
      </c>
      <c r="L349" s="91">
        <f>+K349/J349-1</f>
        <v>4.3859856639303585E-2</v>
      </c>
      <c r="M349" s="2"/>
      <c r="N349" s="89" t="s">
        <v>11</v>
      </c>
      <c r="O349" s="104">
        <f>+SUM('[1]EXP TOTAL VINO PAIS'!W161:W172)/1000</f>
        <v>815.21299999999997</v>
      </c>
      <c r="P349" s="6">
        <f>+SUM(C348:C349)+SUM(B350:B359)</f>
        <v>816.95</v>
      </c>
      <c r="Q349" s="6">
        <f t="shared" ref="Q349" si="1047">+SUM(D348:D349)+SUM(C350:C359)</f>
        <v>804.48299999999995</v>
      </c>
      <c r="R349" s="6">
        <f>+SUM(E348:E349)+SUM(D350:D359)</f>
        <v>822.08899999999994</v>
      </c>
      <c r="S349" s="6">
        <f>+SUM(F348:F349)+SUM(E350:E359)</f>
        <v>803.024</v>
      </c>
      <c r="T349" s="6">
        <f>+SUM(G348:G349)+SUM(F350:F359)</f>
        <v>777.41100000000006</v>
      </c>
      <c r="U349" s="6">
        <f>+SUM(H348:H349)+SUM(G350:G359)</f>
        <v>821.76900000000012</v>
      </c>
      <c r="V349" s="6">
        <f>+SUM(I348:I349)+SUM(H350:H359)</f>
        <v>776.53499999999997</v>
      </c>
      <c r="W349" s="105">
        <f t="shared" ref="W349" si="1048">+SUM(J348:J349)+SUM(I350:I359)</f>
        <v>638.1579999999999</v>
      </c>
      <c r="X349" s="105">
        <f t="shared" ref="X349" si="1049">+SUM(K348:K349)+SUM(J350:J359)</f>
        <v>678.16600000000005</v>
      </c>
      <c r="Y349" s="117">
        <f>+X349/W349-1</f>
        <v>6.2692938112505203E-2</v>
      </c>
      <c r="Z349" s="113">
        <f>+POWER(X349/S349,0.2)-1</f>
        <v>-3.3233712680641458E-2</v>
      </c>
    </row>
    <row r="350" spans="1:26" x14ac:dyDescent="0.25">
      <c r="A350" s="89" t="s">
        <v>0</v>
      </c>
      <c r="B350" s="104">
        <f>+'[1]EXP TOTAL VINO PAIS'!W173/1000</f>
        <v>67.673000000000002</v>
      </c>
      <c r="C350" s="6">
        <f>+'[1]EXP TOTAL VINO PAIS'!W185/1000</f>
        <v>62.311</v>
      </c>
      <c r="D350" s="6">
        <f>+'[1]EXP TOTAL VINO PAIS'!W197/1000</f>
        <v>67.674999999999997</v>
      </c>
      <c r="E350" s="6">
        <f>+'[1]EXP TOTAL VINO PAIS'!W209/1000</f>
        <v>67.540000000000006</v>
      </c>
      <c r="F350" s="6">
        <f>+'[1]EXP TOTAL VINO PAIS'!W221/1000</f>
        <v>60.932000000000002</v>
      </c>
      <c r="G350" s="6">
        <f>+'[1]EXP TOTAL VINO PAIS'!W233/1000</f>
        <v>66.197999999999993</v>
      </c>
      <c r="H350" s="6">
        <f>+'[1]EXP TOTAL VINO PAIS'!W245/1000</f>
        <v>64.501999999999995</v>
      </c>
      <c r="I350" s="6">
        <f>+'[1]EXP TOTAL VINO PAIS'!W257/1000</f>
        <v>56.073</v>
      </c>
      <c r="J350" s="6">
        <f>+'[1]EXP TOTAL VINO PAIS'!W269/1000</f>
        <v>56.75</v>
      </c>
      <c r="K350" s="104">
        <f>+'[1]EXP TOTAL VINO PAIS'!W281/1000</f>
        <v>58.738</v>
      </c>
      <c r="L350" s="91">
        <f>+K350/J350-1</f>
        <v>3.5030837004405235E-2</v>
      </c>
      <c r="M350" s="2"/>
      <c r="N350" s="89" t="s">
        <v>0</v>
      </c>
      <c r="O350" s="104">
        <f>+SUM('[1]EXP TOTAL VINO PAIS'!W162:W173)/1000</f>
        <v>804.178</v>
      </c>
      <c r="P350" s="6">
        <f>+SUM(C348:C350)+SUM(B351:B359)</f>
        <v>811.58799999999997</v>
      </c>
      <c r="Q350" s="6">
        <f t="shared" ref="Q350" si="1050">+SUM(D348:D350)+SUM(C351:C359)</f>
        <v>809.84700000000009</v>
      </c>
      <c r="R350" s="6">
        <f>+SUM(E348:E350)+SUM(D351:D359)</f>
        <v>821.95399999999995</v>
      </c>
      <c r="S350" s="6">
        <f>+SUM(F348:F350)+SUM(E351:E359)</f>
        <v>796.41600000000005</v>
      </c>
      <c r="T350" s="6">
        <f>+SUM(G348:G350)+SUM(F351:F359)</f>
        <v>782.67700000000013</v>
      </c>
      <c r="U350" s="6">
        <f>+SUM(H348:H350)+SUM(G351:G359)</f>
        <v>820.07299999999998</v>
      </c>
      <c r="V350" s="6">
        <f t="shared" ref="V350" si="1051">+SUM(I348:I350)+SUM(H351:H359)</f>
        <v>768.10599999999999</v>
      </c>
      <c r="W350" s="105">
        <f t="shared" ref="W350" si="1052">+SUM(J348:J350)+SUM(I351:I359)</f>
        <v>638.83500000000004</v>
      </c>
      <c r="X350" s="105">
        <f t="shared" ref="X350" si="1053">+SUM(K348:K350)+SUM(J351:J359)</f>
        <v>680.154</v>
      </c>
      <c r="Y350" s="117">
        <f>+X350/W350-1</f>
        <v>6.4678672896757217E-2</v>
      </c>
      <c r="Z350" s="113">
        <f>+POWER(X350/S350,0.2)-1</f>
        <v>-3.1067650082813647E-2</v>
      </c>
    </row>
    <row r="351" spans="1:26" x14ac:dyDescent="0.25">
      <c r="A351" s="89" t="s">
        <v>1</v>
      </c>
      <c r="B351" s="104">
        <f>+'[1]EXP TOTAL VINO PAIS'!W174/1000</f>
        <v>67.56</v>
      </c>
      <c r="C351" s="6">
        <f>+'[1]EXP TOTAL VINO PAIS'!W186/1000</f>
        <v>61.387</v>
      </c>
      <c r="D351" s="6">
        <f>+'[1]EXP TOTAL VINO PAIS'!W198/1000</f>
        <v>65.108999999999995</v>
      </c>
      <c r="E351" s="6">
        <f>+'[1]EXP TOTAL VINO PAIS'!W210/1000</f>
        <v>64.676000000000002</v>
      </c>
      <c r="F351" s="6">
        <f>+'[1]EXP TOTAL VINO PAIS'!W222/1000</f>
        <v>57.2</v>
      </c>
      <c r="G351" s="6">
        <f>+'[1]EXP TOTAL VINO PAIS'!W234/1000</f>
        <v>61.737000000000002</v>
      </c>
      <c r="H351" s="6">
        <f>+'[1]EXP TOTAL VINO PAIS'!W246/1000</f>
        <v>64.441000000000003</v>
      </c>
      <c r="I351" s="6">
        <f>+'[1]EXP TOTAL VINO PAIS'!W258/1000</f>
        <v>55.220999999999997</v>
      </c>
      <c r="J351" s="6">
        <f>+'[1]EXP TOTAL VINO PAIS'!W270/1000</f>
        <v>51.027000000000001</v>
      </c>
      <c r="K351" s="104">
        <f>+'[1]EXP TOTAL VINO PAIS'!W282/1000</f>
        <v>52.104999999999997</v>
      </c>
      <c r="L351" s="91">
        <f>+K351/J351-1</f>
        <v>2.1126070511689798E-2</v>
      </c>
      <c r="M351" s="2"/>
      <c r="N351" s="89" t="s">
        <v>1</v>
      </c>
      <c r="O351" s="104">
        <f>+SUM('[1]EXP TOTAL VINO PAIS'!W163:W174)/1000</f>
        <v>798.97900000000004</v>
      </c>
      <c r="P351" s="6">
        <f>+SUM(C348:C351)+SUM(B352:B359)</f>
        <v>805.41500000000008</v>
      </c>
      <c r="Q351" s="6">
        <f t="shared" ref="Q351" si="1054">+SUM(D348:D351)+SUM(C352:C359)</f>
        <v>813.56900000000019</v>
      </c>
      <c r="R351" s="6">
        <f>+SUM(E348:E351)+SUM(D352:D359)</f>
        <v>821.52099999999996</v>
      </c>
      <c r="S351" s="6">
        <f>+SUM(F348:F351)+SUM(E352:E359)</f>
        <v>788.94</v>
      </c>
      <c r="T351" s="6">
        <f>+SUM(G348:G351)+SUM(F352:F359)</f>
        <v>787.21399999999994</v>
      </c>
      <c r="U351" s="6">
        <f>+SUM(H348:H351)+SUM(G352:G359)</f>
        <v>822.77700000000004</v>
      </c>
      <c r="V351" s="6">
        <f t="shared" ref="V351" si="1055">+SUM(I348:I351)+SUM(H352:H359)</f>
        <v>758.88600000000008</v>
      </c>
      <c r="W351" s="67">
        <f t="shared" ref="W351" si="1056">+SUM(J348:J351)+SUM(I352:I359)</f>
        <v>634.64099999999996</v>
      </c>
      <c r="X351" s="37">
        <f t="shared" ref="X351" si="1057">+SUM(K348:K351)+SUM(J352:J359)</f>
        <v>681.23199999999997</v>
      </c>
      <c r="Y351" s="78">
        <f>+X351/W351-1</f>
        <v>7.3413157990107836E-2</v>
      </c>
      <c r="Z351" s="7">
        <f>+POWER(X351/S351,0.2)-1</f>
        <v>-2.8930725469006768E-2</v>
      </c>
    </row>
    <row r="352" spans="1:26" x14ac:dyDescent="0.25">
      <c r="A352" s="89" t="s">
        <v>2</v>
      </c>
      <c r="B352" s="104">
        <f>+'[1]EXP TOTAL VINO PAIS'!W175/1000</f>
        <v>74.593999999999994</v>
      </c>
      <c r="C352" s="6">
        <f>+'[1]EXP TOTAL VINO PAIS'!W187/1000</f>
        <v>65.682000000000002</v>
      </c>
      <c r="D352" s="6">
        <f>+'[1]EXP TOTAL VINO PAIS'!W199/1000</f>
        <v>63.377000000000002</v>
      </c>
      <c r="E352" s="6">
        <f>+'[1]EXP TOTAL VINO PAIS'!W211/1000</f>
        <v>71.125</v>
      </c>
      <c r="F352" s="6">
        <f>+'[1]EXP TOTAL VINO PAIS'!W223/1000</f>
        <v>68.563999999999993</v>
      </c>
      <c r="G352" s="6">
        <f>+'[1]EXP TOTAL VINO PAIS'!W235/1000</f>
        <v>78.335999999999999</v>
      </c>
      <c r="H352" s="6">
        <f>+'[1]EXP TOTAL VINO PAIS'!W247/1000</f>
        <v>82.992000000000004</v>
      </c>
      <c r="I352" s="6">
        <f>+'[1]EXP TOTAL VINO PAIS'!W259/1000</f>
        <v>52.006999999999998</v>
      </c>
      <c r="J352" s="6">
        <f>+'[1]EXP TOTAL VINO PAIS'!W271/1000</f>
        <v>59.628999999999998</v>
      </c>
      <c r="K352" s="104"/>
      <c r="L352" s="91"/>
      <c r="M352" s="2"/>
      <c r="N352" s="89" t="s">
        <v>2</v>
      </c>
      <c r="O352" s="104">
        <f>+SUM('[1]EXP TOTAL VINO PAIS'!W164:W175)/1000</f>
        <v>808.21199999999999</v>
      </c>
      <c r="P352" s="6">
        <f>+SUM(C348:C352)+SUM(B353:B359)</f>
        <v>796.50300000000004</v>
      </c>
      <c r="Q352" s="6">
        <f t="shared" ref="Q352" si="1058">+SUM(D348:D352)+SUM(C353:C359)</f>
        <v>811.26400000000001</v>
      </c>
      <c r="R352" s="6">
        <f>+SUM(E348:E352)+SUM(D353:D359)</f>
        <v>829.26900000000001</v>
      </c>
      <c r="S352" s="6">
        <f>+SUM(F348:F352)+SUM(E353:E359)</f>
        <v>786.37900000000002</v>
      </c>
      <c r="T352" s="6">
        <f>+SUM(G348:G352)+SUM(F353:F359)</f>
        <v>796.98599999999988</v>
      </c>
      <c r="U352" s="6">
        <f>+SUM(H348:H352)+SUM(G353:G359)</f>
        <v>827.43299999999999</v>
      </c>
      <c r="V352" s="6">
        <f t="shared" ref="V352" si="1059">+SUM(I348:I352)+SUM(H353:H359)</f>
        <v>727.90100000000007</v>
      </c>
      <c r="W352" s="105">
        <f t="shared" ref="W352" si="1060">+SUM(J348:J352)+SUM(I353:I359)</f>
        <v>642.26299999999992</v>
      </c>
      <c r="X352" s="105"/>
      <c r="Y352" s="117"/>
      <c r="Z352" s="113"/>
    </row>
    <row r="353" spans="1:26" x14ac:dyDescent="0.25">
      <c r="A353" s="89" t="s">
        <v>3</v>
      </c>
      <c r="B353" s="104">
        <f>+'[1]EXP TOTAL VINO PAIS'!W176/1000</f>
        <v>53.728999999999999</v>
      </c>
      <c r="C353" s="6">
        <f>+'[1]EXP TOTAL VINO PAIS'!W188/1000</f>
        <v>69.183000000000007</v>
      </c>
      <c r="D353" s="6">
        <f>+'[1]EXP TOTAL VINO PAIS'!W200/1000</f>
        <v>60.618000000000002</v>
      </c>
      <c r="E353" s="6">
        <f>+'[1]EXP TOTAL VINO PAIS'!W212/1000</f>
        <v>57.1</v>
      </c>
      <c r="F353" s="6">
        <f>+'[1]EXP TOTAL VINO PAIS'!W224/1000</f>
        <v>44.621000000000002</v>
      </c>
      <c r="G353" s="6">
        <f>+'[1]EXP TOTAL VINO PAIS'!W236/1000</f>
        <v>63.322000000000003</v>
      </c>
      <c r="H353" s="6">
        <f>+'[1]EXP TOTAL VINO PAIS'!W248/1000</f>
        <v>65.7</v>
      </c>
      <c r="I353" s="6">
        <f>+'[1]EXP TOTAL VINO PAIS'!W260/1000</f>
        <v>44.793999999999997</v>
      </c>
      <c r="J353" s="6">
        <f>+'[1]EXP TOTAL VINO PAIS'!W272/1000</f>
        <v>33.582999999999998</v>
      </c>
      <c r="K353" s="104"/>
      <c r="L353" s="91"/>
      <c r="M353" s="2"/>
      <c r="N353" s="89" t="s">
        <v>3</v>
      </c>
      <c r="O353" s="104">
        <f>+SUM('[1]EXP TOTAL VINO PAIS'!W165:W176)/1000</f>
        <v>786.36599999999999</v>
      </c>
      <c r="P353" s="6">
        <f>+SUM(C348:C353)+SUM(B354:B359)</f>
        <v>811.95699999999999</v>
      </c>
      <c r="Q353" s="6">
        <f t="shared" ref="Q353" si="1061">+SUM(D348:D353)+SUM(C354:C359)</f>
        <v>802.69900000000007</v>
      </c>
      <c r="R353" s="6">
        <f>+SUM(E348:E353)+SUM(D354:D359)</f>
        <v>825.75099999999998</v>
      </c>
      <c r="S353" s="6">
        <f>+SUM(F348:F353)+SUM(E354:E359)</f>
        <v>773.9</v>
      </c>
      <c r="T353" s="6">
        <f>+SUM(G348:G353)+SUM(F354:F359)</f>
        <v>815.6869999999999</v>
      </c>
      <c r="U353" s="6">
        <f>+SUM(H348:H353)+SUM(G354:G359)</f>
        <v>829.81099999999992</v>
      </c>
      <c r="V353" s="6">
        <f t="shared" ref="V353" si="1062">+SUM(I348:I353)+SUM(H354:H359)</f>
        <v>706.99500000000012</v>
      </c>
      <c r="W353" s="105">
        <f t="shared" ref="W353" si="1063">+SUM(J348:J353)+SUM(I354:I359)</f>
        <v>631.05199999999991</v>
      </c>
      <c r="X353" s="105"/>
      <c r="Y353" s="117"/>
      <c r="Z353" s="113"/>
    </row>
    <row r="354" spans="1:26" x14ac:dyDescent="0.25">
      <c r="A354" s="89" t="s">
        <v>4</v>
      </c>
      <c r="B354" s="104">
        <f>+'[1]EXP TOTAL VINO PAIS'!W177/1000</f>
        <v>62.908000000000001</v>
      </c>
      <c r="C354" s="6">
        <f>+'[1]EXP TOTAL VINO PAIS'!W189/1000</f>
        <v>72.269000000000005</v>
      </c>
      <c r="D354" s="6">
        <f>+'[1]EXP TOTAL VINO PAIS'!W201/1000</f>
        <v>72.73</v>
      </c>
      <c r="E354" s="6">
        <f>+'[1]EXP TOTAL VINO PAIS'!W213/1000</f>
        <v>73.736000000000004</v>
      </c>
      <c r="F354" s="6">
        <f>+'[1]EXP TOTAL VINO PAIS'!W225/1000</f>
        <v>69.825999999999993</v>
      </c>
      <c r="G354" s="6">
        <f>+'[1]EXP TOTAL VINO PAIS'!W237/1000</f>
        <v>75.700999999999993</v>
      </c>
      <c r="H354" s="6">
        <f>+'[1]EXP TOTAL VINO PAIS'!W249/1000</f>
        <v>54.121000000000002</v>
      </c>
      <c r="I354" s="6">
        <f>+'[1]EXP TOTAL VINO PAIS'!W261/1000</f>
        <v>60.255000000000003</v>
      </c>
      <c r="J354" s="6">
        <f>+'[1]EXP TOTAL VINO PAIS'!W273/1000</f>
        <v>82.188999999999993</v>
      </c>
      <c r="K354" s="104"/>
      <c r="L354" s="91"/>
      <c r="M354" s="2"/>
      <c r="N354" s="89" t="s">
        <v>4</v>
      </c>
      <c r="O354" s="104">
        <f>+SUM('[1]EXP TOTAL VINO PAIS'!W166:W177)/1000</f>
        <v>781.87400000000002</v>
      </c>
      <c r="P354" s="6">
        <f>+SUM(C348:C354)+SUM(B355:B359)</f>
        <v>821.31799999999998</v>
      </c>
      <c r="Q354" s="6">
        <f t="shared" ref="Q354" si="1064">+SUM(D348:D354)+SUM(C355:C359)</f>
        <v>803.16000000000008</v>
      </c>
      <c r="R354" s="6">
        <f>+SUM(E348:E354)+SUM(D355:D359)</f>
        <v>826.75700000000006</v>
      </c>
      <c r="S354" s="6">
        <f>+SUM(F348:F354)+SUM(E355:E359)</f>
        <v>769.99</v>
      </c>
      <c r="T354" s="6">
        <f>+SUM(G348:G354)+SUM(F355:F359)</f>
        <v>821.5619999999999</v>
      </c>
      <c r="U354" s="6">
        <f>+SUM(H348:H354)+SUM(G355:G359)</f>
        <v>808.23099999999999</v>
      </c>
      <c r="V354" s="6">
        <f t="shared" ref="V354" si="1065">+SUM(I348:I354)+SUM(H355:H359)</f>
        <v>713.12900000000002</v>
      </c>
      <c r="W354" s="105">
        <f t="shared" ref="W354" si="1066">+SUM(J348:J354)+SUM(I355:I359)</f>
        <v>652.98599999999988</v>
      </c>
      <c r="X354" s="105"/>
      <c r="Y354" s="117"/>
      <c r="Z354" s="113"/>
    </row>
    <row r="355" spans="1:26" x14ac:dyDescent="0.25">
      <c r="A355" s="89" t="s">
        <v>5</v>
      </c>
      <c r="B355" s="104">
        <f>+'[1]EXP TOTAL VINO PAIS'!W178/1000</f>
        <v>83.646000000000001</v>
      </c>
      <c r="C355" s="6">
        <f>+'[1]EXP TOTAL VINO PAIS'!W190/1000</f>
        <v>77.320999999999998</v>
      </c>
      <c r="D355" s="6">
        <f>+'[1]EXP TOTAL VINO PAIS'!W202/1000</f>
        <v>80.930000000000007</v>
      </c>
      <c r="E355" s="6">
        <f>+'[1]EXP TOTAL VINO PAIS'!W214/1000</f>
        <v>75.55</v>
      </c>
      <c r="F355" s="6">
        <f>+'[1]EXP TOTAL VINO PAIS'!W226/1000</f>
        <v>88.938999999999993</v>
      </c>
      <c r="G355" s="6">
        <f>+'[1]EXP TOTAL VINO PAIS'!W238/1000</f>
        <v>59.963999999999999</v>
      </c>
      <c r="H355" s="6">
        <f>+'[1]EXP TOTAL VINO PAIS'!W250/1000</f>
        <v>88.188999999999993</v>
      </c>
      <c r="I355" s="6">
        <f>+'[1]EXP TOTAL VINO PAIS'!W262/1000</f>
        <v>51.677</v>
      </c>
      <c r="J355" s="6">
        <f>+'[1]EXP TOTAL VINO PAIS'!W274/1000</f>
        <v>68.507999999999996</v>
      </c>
      <c r="K355" s="104"/>
      <c r="L355" s="91"/>
      <c r="M355" s="2"/>
      <c r="N355" s="89" t="s">
        <v>5</v>
      </c>
      <c r="O355" s="104">
        <f>+SUM('[1]EXP TOTAL VINO PAIS'!W167:W178)/1000</f>
        <v>803.28300000000002</v>
      </c>
      <c r="P355" s="6">
        <f>+SUM(C348:C355)+SUM(B356:B359)</f>
        <v>814.99299999999994</v>
      </c>
      <c r="Q355" s="6">
        <f t="shared" ref="Q355" si="1067">+SUM(D348:D355)+SUM(C356:C359)</f>
        <v>806.76900000000001</v>
      </c>
      <c r="R355" s="6">
        <f>+SUM(E348:E355)+SUM(D356:D359)</f>
        <v>821.37699999999995</v>
      </c>
      <c r="S355" s="6">
        <f>+SUM(F348:F355)+SUM(E356:E359)</f>
        <v>783.37899999999991</v>
      </c>
      <c r="T355" s="6">
        <f>+SUM(G348:G355)+SUM(F356:F359)</f>
        <v>792.58699999999999</v>
      </c>
      <c r="U355" s="6">
        <f>+SUM(H348:H355)+SUM(G356:G359)</f>
        <v>836.4559999999999</v>
      </c>
      <c r="V355" s="6">
        <f t="shared" ref="V355" si="1068">+SUM(I348:I355)+SUM(H356:H359)</f>
        <v>676.61700000000008</v>
      </c>
      <c r="W355" s="105">
        <f t="shared" ref="W355" si="1069">+SUM(J348:J355)+SUM(I356:I359)</f>
        <v>669.81699999999989</v>
      </c>
      <c r="X355" s="105"/>
      <c r="Y355" s="117"/>
      <c r="Z355" s="113"/>
    </row>
    <row r="356" spans="1:26" x14ac:dyDescent="0.25">
      <c r="A356" s="89" t="s">
        <v>6</v>
      </c>
      <c r="B356" s="104">
        <f>+'[1]EXP TOTAL VINO PAIS'!W179/1000</f>
        <v>82.739000000000004</v>
      </c>
      <c r="C356" s="6">
        <f>+'[1]EXP TOTAL VINO PAIS'!W191/1000</f>
        <v>75.518000000000001</v>
      </c>
      <c r="D356" s="6">
        <f>+'[1]EXP TOTAL VINO PAIS'!W203/1000</f>
        <v>80.703999999999994</v>
      </c>
      <c r="E356" s="6">
        <f>+'[1]EXP TOTAL VINO PAIS'!W215/1000</f>
        <v>74.225999999999999</v>
      </c>
      <c r="F356" s="6">
        <f>+'[1]EXP TOTAL VINO PAIS'!W227/1000</f>
        <v>70.522999999999996</v>
      </c>
      <c r="G356" s="6">
        <f>+'[1]EXP TOTAL VINO PAIS'!W239/1000</f>
        <v>86.938000000000002</v>
      </c>
      <c r="H356" s="6">
        <f>+'[1]EXP TOTAL VINO PAIS'!W251/1000</f>
        <v>79.89</v>
      </c>
      <c r="I356" s="6">
        <f>+'[1]EXP TOTAL VINO PAIS'!W263/1000</f>
        <v>66.817999999999998</v>
      </c>
      <c r="J356" s="6">
        <f>+'[1]EXP TOTAL VINO PAIS'!W275/1000</f>
        <v>68.372</v>
      </c>
      <c r="K356" s="104"/>
      <c r="L356" s="91"/>
      <c r="M356" s="2"/>
      <c r="N356" s="89" t="s">
        <v>6</v>
      </c>
      <c r="O356" s="104">
        <f>+SUM('[1]EXP TOTAL VINO PAIS'!W168:W179)/1000</f>
        <v>809.09299999999996</v>
      </c>
      <c r="P356" s="6">
        <f>+SUM(C348:C356)+SUM(B357:B359)</f>
        <v>807.77199999999993</v>
      </c>
      <c r="Q356" s="6">
        <f t="shared" ref="Q356" si="1070">+SUM(D348:D356)+SUM(C357:C359)</f>
        <v>811.95499999999993</v>
      </c>
      <c r="R356" s="6">
        <f>+SUM(E348:E356)+SUM(D357:D359)</f>
        <v>814.899</v>
      </c>
      <c r="S356" s="6">
        <f>+SUM(F348:F356)+SUM(E357:E359)</f>
        <v>779.67599999999993</v>
      </c>
      <c r="T356" s="6">
        <f>+SUM(G348:G356)+SUM(F357:F359)</f>
        <v>809.00199999999995</v>
      </c>
      <c r="U356" s="6">
        <f>+SUM(H348:H356)+SUM(G357:G359)</f>
        <v>829.4079999999999</v>
      </c>
      <c r="V356" s="6">
        <f t="shared" ref="V356" si="1071">+SUM(I348:I356)+SUM(H357:H359)</f>
        <v>663.54500000000007</v>
      </c>
      <c r="W356" s="105">
        <f t="shared" ref="W356" si="1072">+SUM(J348:J356)+SUM(I357:I359)</f>
        <v>671.37099999999987</v>
      </c>
      <c r="X356" s="105"/>
      <c r="Y356" s="117"/>
      <c r="Z356" s="113"/>
    </row>
    <row r="357" spans="1:26" x14ac:dyDescent="0.25">
      <c r="A357" s="89" t="s">
        <v>7</v>
      </c>
      <c r="B357" s="104">
        <f>+'[1]EXP TOTAL VINO PAIS'!W180/1000</f>
        <v>77.885000000000005</v>
      </c>
      <c r="C357" s="6">
        <f>+'[1]EXP TOTAL VINO PAIS'!W192/1000</f>
        <v>78.335999999999999</v>
      </c>
      <c r="D357" s="6">
        <f>+'[1]EXP TOTAL VINO PAIS'!W204/1000</f>
        <v>76.790999999999997</v>
      </c>
      <c r="E357" s="6">
        <f>+'[1]EXP TOTAL VINO PAIS'!W216/1000</f>
        <v>68.269000000000005</v>
      </c>
      <c r="F357" s="6">
        <f>+'[1]EXP TOTAL VINO PAIS'!W228/1000</f>
        <v>69.918000000000006</v>
      </c>
      <c r="G357" s="6">
        <f>+'[1]EXP TOTAL VINO PAIS'!W240/1000</f>
        <v>77.475999999999999</v>
      </c>
      <c r="H357" s="6">
        <f>+'[1]EXP TOTAL VINO PAIS'!W252/1000</f>
        <v>72.203000000000003</v>
      </c>
      <c r="I357" s="6">
        <f>+'[1]EXP TOTAL VINO PAIS'!W264/1000</f>
        <v>61.622999999999998</v>
      </c>
      <c r="J357" s="6">
        <f>+'[1]EXP TOTAL VINO PAIS'!W276/1000</f>
        <v>60.857999999999997</v>
      </c>
      <c r="K357" s="104"/>
      <c r="L357" s="91"/>
      <c r="M357" s="2"/>
      <c r="N357" s="89" t="s">
        <v>7</v>
      </c>
      <c r="O357" s="104">
        <f>+SUM('[1]EXP TOTAL VINO PAIS'!W169:W180)/1000</f>
        <v>806.96199999999999</v>
      </c>
      <c r="P357" s="6">
        <f>+SUM(C348:C357)+SUM(B358:B359)</f>
        <v>808.22299999999996</v>
      </c>
      <c r="Q357" s="6">
        <f t="shared" ref="Q357" si="1073">+SUM(D348:D357)+SUM(C358:C359)</f>
        <v>810.41000000000008</v>
      </c>
      <c r="R357" s="6">
        <f>+SUM(E348:E357)+SUM(D358:D359)</f>
        <v>806.37699999999995</v>
      </c>
      <c r="S357" s="6">
        <f>+SUM(F348:F357)+SUM(E358:E359)</f>
        <v>781.32500000000005</v>
      </c>
      <c r="T357" s="6">
        <f>+SUM(G348:G357)+SUM(F358:F359)</f>
        <v>816.56</v>
      </c>
      <c r="U357" s="6">
        <f>+SUM(H348:H357)+SUM(G358:G359)</f>
        <v>824.13499999999999</v>
      </c>
      <c r="V357" s="6">
        <f t="shared" ref="V357" si="1074">+SUM(I348:I357)+SUM(H358:H359)</f>
        <v>652.96500000000003</v>
      </c>
      <c r="W357" s="105">
        <f t="shared" ref="W357" si="1075">+SUM(J348:J357)+SUM(I358:I359)</f>
        <v>670.60599999999988</v>
      </c>
      <c r="X357" s="105"/>
      <c r="Y357" s="117"/>
      <c r="Z357" s="113"/>
    </row>
    <row r="358" spans="1:26" x14ac:dyDescent="0.25">
      <c r="A358" s="89" t="s">
        <v>8</v>
      </c>
      <c r="B358" s="104">
        <f>+'[1]EXP TOTAL VINO PAIS'!W181/1000</f>
        <v>67.423000000000002</v>
      </c>
      <c r="C358" s="6">
        <f>+'[1]EXP TOTAL VINO PAIS'!W193/1000</f>
        <v>64.165999999999997</v>
      </c>
      <c r="D358" s="6">
        <f>+'[1]EXP TOTAL VINO PAIS'!W205/1000</f>
        <v>72.274000000000001</v>
      </c>
      <c r="E358" s="6">
        <f>+'[1]EXP TOTAL VINO PAIS'!W217/1000</f>
        <v>63.923000000000002</v>
      </c>
      <c r="F358" s="6">
        <f>+'[1]EXP TOTAL VINO PAIS'!W229/1000</f>
        <v>75.338999999999999</v>
      </c>
      <c r="G358" s="6">
        <f>+'[1]EXP TOTAL VINO PAIS'!W241/1000</f>
        <v>74.046000000000006</v>
      </c>
      <c r="H358" s="6">
        <f>+'[1]EXP TOTAL VINO PAIS'!W253/1000</f>
        <v>52.24</v>
      </c>
      <c r="I358" s="6">
        <f>+'[1]EXP TOTAL VINO PAIS'!W265/1000</f>
        <v>51.746000000000002</v>
      </c>
      <c r="J358" s="6">
        <f>+'[1]EXP TOTAL VINO PAIS'!W277/1000</f>
        <v>56.664000000000001</v>
      </c>
      <c r="K358" s="104"/>
      <c r="L358" s="91"/>
      <c r="M358" s="2"/>
      <c r="N358" s="89" t="s">
        <v>8</v>
      </c>
      <c r="O358" s="104">
        <f>+SUM('[1]EXP TOTAL VINO PAIS'!W170:W181)/1000</f>
        <v>812.63499999999999</v>
      </c>
      <c r="P358" s="6">
        <f>+SUM(C348:C358)+SUM(B359)</f>
        <v>804.96600000000012</v>
      </c>
      <c r="Q358" s="6">
        <f t="shared" ref="Q358" si="1076">+SUM(D348:D358)+SUM(C359)</f>
        <v>818.51800000000003</v>
      </c>
      <c r="R358" s="6">
        <f>+SUM(E348:E358)+SUM(D359)</f>
        <v>798.02600000000007</v>
      </c>
      <c r="S358" s="6">
        <f>+SUM(F348:F358)+SUM(E359)</f>
        <v>792.74099999999999</v>
      </c>
      <c r="T358" s="6">
        <f>+SUM(G348:G358)+SUM(F359)</f>
        <v>815.26700000000005</v>
      </c>
      <c r="U358" s="6">
        <f>+SUM(H348:H358)+SUM(G359)</f>
        <v>802.32899999999995</v>
      </c>
      <c r="V358" s="6">
        <f t="shared" ref="V358" si="1077">+SUM(I348:I358)+SUM(H359)</f>
        <v>652.471</v>
      </c>
      <c r="W358" s="105">
        <f t="shared" ref="W358" si="1078">+SUM(J348:J358)+SUM(I359)</f>
        <v>675.52399999999989</v>
      </c>
      <c r="X358" s="105"/>
      <c r="Y358" s="117"/>
      <c r="Z358" s="113"/>
    </row>
    <row r="359" spans="1:26" x14ac:dyDescent="0.25">
      <c r="A359" s="89" t="s">
        <v>9</v>
      </c>
      <c r="B359" s="104">
        <f>+'[1]EXP TOTAL VINO PAIS'!W182/1000</f>
        <v>67.132000000000005</v>
      </c>
      <c r="C359" s="6">
        <f>+'[1]EXP TOTAL VINO PAIS'!W194/1000</f>
        <v>68.091999999999999</v>
      </c>
      <c r="D359" s="6">
        <f>+'[1]EXP TOTAL VINO PAIS'!W206/1000</f>
        <v>73.834000000000003</v>
      </c>
      <c r="E359" s="6">
        <f>+'[1]EXP TOTAL VINO PAIS'!W218/1000</f>
        <v>71.902000000000001</v>
      </c>
      <c r="F359" s="6">
        <f>+'[1]EXP TOTAL VINO PAIS'!W230/1000</f>
        <v>59.344999999999999</v>
      </c>
      <c r="G359" s="6">
        <f>+'[1]EXP TOTAL VINO PAIS'!W242/1000</f>
        <v>70.489999999999995</v>
      </c>
      <c r="H359" s="6">
        <f>+'[1]EXP TOTAL VINO PAIS'!W254/1000</f>
        <v>55.701000000000001</v>
      </c>
      <c r="I359" s="246">
        <f>+'[1]EXP TOTAL VINO PAIS'!W266/1000</f>
        <v>55.427</v>
      </c>
      <c r="J359" s="6">
        <f>+'[1]EXP TOTAL VINO PAIS'!W278/1000</f>
        <v>61.118000000000002</v>
      </c>
      <c r="K359" s="104"/>
      <c r="L359" s="91"/>
      <c r="M359" s="2"/>
      <c r="N359" s="89" t="s">
        <v>9</v>
      </c>
      <c r="O359" s="104">
        <f>+SUM('[1]EXP TOTAL VINO PAIS'!W171:W182)/1000</f>
        <v>816.82600000000002</v>
      </c>
      <c r="P359" s="6">
        <f>+SUM(C348:C359)</f>
        <v>805.92600000000004</v>
      </c>
      <c r="Q359" s="6">
        <f t="shared" ref="Q359" si="1079">+SUM(D348:D359)</f>
        <v>824.26</v>
      </c>
      <c r="R359" s="6">
        <f>+SUM(E348:E359)</f>
        <v>796.09400000000005</v>
      </c>
      <c r="S359" s="6">
        <f>+SUM(F348:F359)</f>
        <v>780.18399999999997</v>
      </c>
      <c r="T359" s="6">
        <f>+SUM(G348:G359)</f>
        <v>826.41200000000003</v>
      </c>
      <c r="U359" s="6">
        <f>+SUM(H348:H359)</f>
        <v>787.54</v>
      </c>
      <c r="V359" s="6">
        <f t="shared" ref="V359" si="1080">+SUM(I348:I359)</f>
        <v>652.197</v>
      </c>
      <c r="W359" s="105">
        <f t="shared" ref="W359" si="1081">+SUM(J348:J359)</f>
        <v>681.21499999999992</v>
      </c>
      <c r="X359" s="105"/>
      <c r="Y359" s="117"/>
      <c r="Z359" s="113"/>
    </row>
    <row r="360" spans="1:26" ht="25.5" x14ac:dyDescent="0.25">
      <c r="A360" s="92" t="s">
        <v>13</v>
      </c>
      <c r="B360" s="106">
        <f>SUM(B348:B359)</f>
        <v>816.82600000000002</v>
      </c>
      <c r="C360" s="83">
        <f t="shared" ref="C360:F360" si="1082">SUM(C348:C359)</f>
        <v>805.92600000000004</v>
      </c>
      <c r="D360" s="83">
        <f t="shared" si="1082"/>
        <v>824.26</v>
      </c>
      <c r="E360" s="83">
        <f t="shared" si="1082"/>
        <v>796.09400000000005</v>
      </c>
      <c r="F360" s="83">
        <f t="shared" si="1082"/>
        <v>780.18399999999997</v>
      </c>
      <c r="G360" s="83">
        <f t="shared" ref="G360:H360" si="1083">SUM(G348:G359)</f>
        <v>826.41200000000003</v>
      </c>
      <c r="H360" s="83">
        <f t="shared" si="1083"/>
        <v>787.54</v>
      </c>
      <c r="I360" s="83">
        <f t="shared" ref="I360:J360" si="1084">SUM(I348:I359)</f>
        <v>652.197</v>
      </c>
      <c r="J360" s="107">
        <f t="shared" si="1084"/>
        <v>681.21499999999992</v>
      </c>
      <c r="K360" s="83"/>
      <c r="L360" s="94"/>
      <c r="M360" s="3"/>
      <c r="N360" s="92" t="s">
        <v>14</v>
      </c>
      <c r="O360" s="106">
        <f t="shared" ref="O360" si="1085">+AVERAGE(O348:O359)</f>
        <v>804.87749999999994</v>
      </c>
      <c r="P360" s="83">
        <f>+AVERAGE(P348:P359)</f>
        <v>810.55908333333321</v>
      </c>
      <c r="Q360" s="83">
        <f t="shared" ref="Q360:X360" si="1086">+AVERAGE(Q348:Q359)</f>
        <v>810.09025000000008</v>
      </c>
      <c r="R360" s="83">
        <f t="shared" si="1086"/>
        <v>817.01183333333336</v>
      </c>
      <c r="S360" s="83">
        <f t="shared" si="1086"/>
        <v>786.14816666666673</v>
      </c>
      <c r="T360" s="83">
        <f t="shared" si="1086"/>
        <v>801.86183333333327</v>
      </c>
      <c r="U360" s="83">
        <f t="shared" si="1086"/>
        <v>818.4616666666667</v>
      </c>
      <c r="V360" s="83">
        <f t="shared" si="1086"/>
        <v>712.36283333333347</v>
      </c>
      <c r="W360" s="107">
        <f t="shared" si="1086"/>
        <v>654.04116666666653</v>
      </c>
      <c r="X360" s="107">
        <f t="shared" si="1086"/>
        <v>678.96600000000001</v>
      </c>
      <c r="Y360" s="119">
        <f>+X360/W360-1</f>
        <v>3.8108967147073347E-2</v>
      </c>
      <c r="Z360" s="173">
        <f>+POWER(X360/S360,0.2)-1</f>
        <v>-2.8889333825155794E-2</v>
      </c>
    </row>
    <row r="361" spans="1:26" ht="26.25" thickBot="1" x14ac:dyDescent="0.3">
      <c r="A361" s="98" t="s">
        <v>12</v>
      </c>
      <c r="B361" s="110"/>
      <c r="C361" s="85">
        <f>+C360/B360-1</f>
        <v>-1.3344335268466012E-2</v>
      </c>
      <c r="D361" s="85">
        <f t="shared" ref="D361:J361" si="1087">+D360/C360-1</f>
        <v>2.2748986879688626E-2</v>
      </c>
      <c r="E361" s="85">
        <f t="shared" si="1087"/>
        <v>-3.4171256642321568E-2</v>
      </c>
      <c r="F361" s="85">
        <f t="shared" si="1087"/>
        <v>-1.998507713913189E-2</v>
      </c>
      <c r="G361" s="85">
        <f t="shared" si="1087"/>
        <v>5.9252689109235757E-2</v>
      </c>
      <c r="H361" s="85">
        <f t="shared" si="1087"/>
        <v>-4.7037071097709271E-2</v>
      </c>
      <c r="I361" s="85">
        <f t="shared" si="1087"/>
        <v>-0.17185539782106296</v>
      </c>
      <c r="J361" s="111">
        <f t="shared" si="1087"/>
        <v>4.4492691625382941E-2</v>
      </c>
      <c r="K361" s="85"/>
      <c r="L361" s="101"/>
      <c r="M361" s="2"/>
      <c r="N361" s="98" t="s">
        <v>12</v>
      </c>
      <c r="O361" s="110"/>
      <c r="P361" s="85">
        <f>+P360/O360-1</f>
        <v>7.0589416816015937E-3</v>
      </c>
      <c r="Q361" s="85">
        <f t="shared" ref="Q361:X361" si="1088">+Q360/P360-1</f>
        <v>-5.7840735237346674E-4</v>
      </c>
      <c r="R361" s="85">
        <f t="shared" si="1088"/>
        <v>8.544212614993496E-3</v>
      </c>
      <c r="S361" s="85">
        <f t="shared" si="1088"/>
        <v>-3.7776278638151028E-2</v>
      </c>
      <c r="T361" s="85">
        <f t="shared" si="1088"/>
        <v>1.9988174409022452E-2</v>
      </c>
      <c r="U361" s="85">
        <f t="shared" si="1088"/>
        <v>2.0701612975302819E-2</v>
      </c>
      <c r="V361" s="85">
        <f t="shared" si="1088"/>
        <v>-0.12963201290225346</v>
      </c>
      <c r="W361" s="111">
        <f t="shared" si="1088"/>
        <v>-8.1870732073098917E-2</v>
      </c>
      <c r="X361" s="111">
        <f t="shared" si="1088"/>
        <v>3.8108967147073347E-2</v>
      </c>
      <c r="Y361" s="99"/>
      <c r="Z361" s="115"/>
    </row>
    <row r="362" spans="1:26" ht="15.75" thickBot="1" x14ac:dyDescent="0.3"/>
    <row r="363" spans="1:26" ht="15.75" thickBot="1" x14ac:dyDescent="0.3">
      <c r="A363" s="341" t="s">
        <v>137</v>
      </c>
      <c r="B363" s="342"/>
      <c r="C363" s="342"/>
      <c r="D363" s="342"/>
      <c r="E363" s="342"/>
      <c r="F363" s="342"/>
      <c r="G363" s="342"/>
      <c r="H363" s="342"/>
      <c r="I363" s="342"/>
      <c r="J363" s="342"/>
      <c r="K363" s="342"/>
      <c r="L363" s="343"/>
      <c r="M363" s="2"/>
      <c r="N363" s="341" t="s">
        <v>138</v>
      </c>
      <c r="O363" s="342"/>
      <c r="P363" s="342"/>
      <c r="Q363" s="342"/>
      <c r="R363" s="342"/>
      <c r="S363" s="342"/>
      <c r="T363" s="342"/>
      <c r="U363" s="342"/>
      <c r="V363" s="342"/>
      <c r="W363" s="342"/>
      <c r="X363" s="342"/>
      <c r="Y363" s="342"/>
      <c r="Z363" s="343"/>
    </row>
    <row r="364" spans="1:26" ht="38.25" x14ac:dyDescent="0.25">
      <c r="A364" s="128"/>
      <c r="B364" s="129">
        <v>2016</v>
      </c>
      <c r="C364" s="129">
        <f>+B364+1</f>
        <v>2017</v>
      </c>
      <c r="D364" s="129">
        <f t="shared" ref="D364:K364" si="1089">+C364+1</f>
        <v>2018</v>
      </c>
      <c r="E364" s="129">
        <f t="shared" si="1089"/>
        <v>2019</v>
      </c>
      <c r="F364" s="129">
        <f t="shared" si="1089"/>
        <v>2020</v>
      </c>
      <c r="G364" s="129">
        <f t="shared" si="1089"/>
        <v>2021</v>
      </c>
      <c r="H364" s="129">
        <f t="shared" si="1089"/>
        <v>2022</v>
      </c>
      <c r="I364" s="129">
        <f t="shared" si="1089"/>
        <v>2023</v>
      </c>
      <c r="J364" s="130">
        <f t="shared" si="1089"/>
        <v>2024</v>
      </c>
      <c r="K364" s="130">
        <f t="shared" si="1089"/>
        <v>2025</v>
      </c>
      <c r="L364" s="132" t="s">
        <v>16</v>
      </c>
      <c r="M364" s="2"/>
      <c r="N364" s="128"/>
      <c r="O364" s="129">
        <v>2016</v>
      </c>
      <c r="P364" s="129">
        <f>+O364+1</f>
        <v>2017</v>
      </c>
      <c r="Q364" s="129">
        <f t="shared" ref="Q364:T364" si="1090">+P364+1</f>
        <v>2018</v>
      </c>
      <c r="R364" s="129">
        <f t="shared" si="1090"/>
        <v>2019</v>
      </c>
      <c r="S364" s="129">
        <f t="shared" si="1090"/>
        <v>2020</v>
      </c>
      <c r="T364" s="129">
        <f t="shared" si="1090"/>
        <v>2021</v>
      </c>
      <c r="U364" s="129">
        <v>2022</v>
      </c>
      <c r="V364" s="129">
        <v>2023</v>
      </c>
      <c r="W364" s="130">
        <v>2024</v>
      </c>
      <c r="X364" s="131">
        <v>2025</v>
      </c>
      <c r="Y364" s="146" t="s">
        <v>16</v>
      </c>
      <c r="Z364" s="132" t="s">
        <v>21</v>
      </c>
    </row>
    <row r="365" spans="1:26" x14ac:dyDescent="0.25">
      <c r="A365" s="133" t="s">
        <v>10</v>
      </c>
      <c r="B365" s="158">
        <f t="shared" ref="B365:G374" si="1091">+B186/B7</f>
        <v>3.1172102117421248</v>
      </c>
      <c r="C365" s="158">
        <f t="shared" si="1091"/>
        <v>3.4315154149968747</v>
      </c>
      <c r="D365" s="158">
        <f t="shared" si="1091"/>
        <v>4.6406014070739472</v>
      </c>
      <c r="E365" s="158">
        <f t="shared" si="1091"/>
        <v>2.3100996759205237</v>
      </c>
      <c r="F365" s="158">
        <f t="shared" si="1091"/>
        <v>4.126903072844061</v>
      </c>
      <c r="G365" s="158">
        <f t="shared" si="1091"/>
        <v>3.6709237135925257</v>
      </c>
      <c r="H365" s="158">
        <f t="shared" ref="H365:I365" si="1092">+H186/H7</f>
        <v>2.7790540415559044</v>
      </c>
      <c r="I365" s="158">
        <f t="shared" si="1092"/>
        <v>4.2753135713385255</v>
      </c>
      <c r="J365" s="180">
        <f t="shared" ref="J365:K376" si="1093">+J186/J7</f>
        <v>3.9574994267108865</v>
      </c>
      <c r="K365" s="180">
        <f t="shared" si="1093"/>
        <v>3.3521505417547361</v>
      </c>
      <c r="L365" s="127">
        <f>+K365/J365-1</f>
        <v>-0.15296246939933511</v>
      </c>
      <c r="M365" s="2"/>
      <c r="N365" s="133" t="s">
        <v>10</v>
      </c>
      <c r="O365" s="158">
        <f t="shared" ref="O365:T370" si="1094">+O186/O7</f>
        <v>3.1379365500967795</v>
      </c>
      <c r="P365" s="158">
        <f t="shared" si="1094"/>
        <v>3.9910933405119691</v>
      </c>
      <c r="Q365" s="158">
        <f t="shared" si="1094"/>
        <v>4.4444241672988403</v>
      </c>
      <c r="R365" s="158">
        <f t="shared" si="1094"/>
        <v>4.0206382290467184</v>
      </c>
      <c r="S365" s="158">
        <f t="shared" si="1094"/>
        <v>3.8515049853193828</v>
      </c>
      <c r="T365" s="158">
        <f t="shared" si="1094"/>
        <v>3.6701086884924519</v>
      </c>
      <c r="U365" s="158">
        <f t="shared" ref="U365:X368" si="1095">+U186/U7</f>
        <v>3.5046432187123218</v>
      </c>
      <c r="V365" s="158">
        <f t="shared" si="1095"/>
        <v>3.6526208595320626</v>
      </c>
      <c r="W365" s="180">
        <f t="shared" si="1095"/>
        <v>4.2136920981102568</v>
      </c>
      <c r="X365" s="180">
        <f t="shared" si="1095"/>
        <v>4.2868756003635848</v>
      </c>
      <c r="Y365" s="147">
        <f>+X365/W365-1</f>
        <v>1.7368023232202656E-2</v>
      </c>
      <c r="Z365" s="127">
        <f>+POWER(X365/S365,0.2)-1</f>
        <v>2.1649868259866256E-2</v>
      </c>
    </row>
    <row r="366" spans="1:26" x14ac:dyDescent="0.25">
      <c r="A366" s="133" t="s">
        <v>11</v>
      </c>
      <c r="B366" s="158">
        <f t="shared" si="1091"/>
        <v>3.0170014018163931</v>
      </c>
      <c r="C366" s="158">
        <f t="shared" si="1091"/>
        <v>4.0283004628907699</v>
      </c>
      <c r="D366" s="158">
        <f t="shared" si="1091"/>
        <v>4.1005771919638088</v>
      </c>
      <c r="E366" s="158">
        <f t="shared" si="1091"/>
        <v>2.7774237056400706</v>
      </c>
      <c r="F366" s="158">
        <f t="shared" si="1091"/>
        <v>4.187302512157407</v>
      </c>
      <c r="G366" s="158">
        <f t="shared" si="1091"/>
        <v>3.8467220111738216</v>
      </c>
      <c r="H366" s="158">
        <f t="shared" ref="H366:I370" si="1096">+H187/H8</f>
        <v>3.4328980345950502</v>
      </c>
      <c r="I366" s="158">
        <f t="shared" si="1096"/>
        <v>4.1605867964775367</v>
      </c>
      <c r="J366" s="180">
        <f t="shared" si="1093"/>
        <v>4.3119233731782201</v>
      </c>
      <c r="K366" s="180">
        <f t="shared" si="1093"/>
        <v>3.7473649108582165</v>
      </c>
      <c r="L366" s="127">
        <f>+K366/J366-1</f>
        <v>-0.1309296138775955</v>
      </c>
      <c r="M366" s="2"/>
      <c r="N366" s="133" t="s">
        <v>11</v>
      </c>
      <c r="O366" s="158">
        <f t="shared" si="1094"/>
        <v>3.2051702717457951</v>
      </c>
      <c r="P366" s="158">
        <f t="shared" si="1094"/>
        <v>4.0890319748556063</v>
      </c>
      <c r="Q366" s="158">
        <f t="shared" si="1094"/>
        <v>4.4491937622553968</v>
      </c>
      <c r="R366" s="158">
        <f t="shared" si="1094"/>
        <v>3.8796606170757499</v>
      </c>
      <c r="S366" s="158">
        <f t="shared" si="1094"/>
        <v>4.0044535781358936</v>
      </c>
      <c r="T366" s="158">
        <f t="shared" si="1094"/>
        <v>3.6456666744711792</v>
      </c>
      <c r="U366" s="158">
        <f t="shared" ref="U366:W371" si="1097">+U187/U8</f>
        <v>3.4760689055006622</v>
      </c>
      <c r="V366" s="158">
        <f t="shared" si="1097"/>
        <v>3.7008833762025786</v>
      </c>
      <c r="W366" s="180">
        <f t="shared" si="1097"/>
        <v>4.2250464618976045</v>
      </c>
      <c r="X366" s="180">
        <f t="shared" si="1095"/>
        <v>4.239524393443844</v>
      </c>
      <c r="Y366" s="147">
        <f>+X366/W366-1</f>
        <v>3.4266916770748779E-3</v>
      </c>
      <c r="Z366" s="127">
        <f>+POWER(X366/S366,0.2)-1</f>
        <v>1.1474119520889836E-2</v>
      </c>
    </row>
    <row r="367" spans="1:26" x14ac:dyDescent="0.25">
      <c r="A367" s="133" t="s">
        <v>0</v>
      </c>
      <c r="B367" s="158">
        <f t="shared" si="1091"/>
        <v>5.6023773642837673</v>
      </c>
      <c r="C367" s="158">
        <f t="shared" si="1091"/>
        <v>4.2178451484070081</v>
      </c>
      <c r="D367" s="158">
        <f t="shared" si="1091"/>
        <v>4.6740893609472893</v>
      </c>
      <c r="E367" s="158">
        <f t="shared" si="1091"/>
        <v>4.1855987760080389</v>
      </c>
      <c r="F367" s="158">
        <f t="shared" si="1091"/>
        <v>4.4005550775792424</v>
      </c>
      <c r="G367" s="158">
        <f t="shared" si="1091"/>
        <v>3.46752734565188</v>
      </c>
      <c r="H367" s="158">
        <f t="shared" ref="H367" si="1098">+H188/H9</f>
        <v>3.2889724332156947</v>
      </c>
      <c r="I367" s="158">
        <f t="shared" si="1096"/>
        <v>4.4570163974640398</v>
      </c>
      <c r="J367" s="180">
        <f t="shared" si="1093"/>
        <v>4.4979669602629073</v>
      </c>
      <c r="K367" s="180">
        <f t="shared" si="1093"/>
        <v>5.4643674173704646</v>
      </c>
      <c r="L367" s="127">
        <f>+K367/J367-1</f>
        <v>0.21485272471878525</v>
      </c>
      <c r="M367" s="2"/>
      <c r="N367" s="133" t="s">
        <v>0</v>
      </c>
      <c r="O367" s="158">
        <f t="shared" si="1094"/>
        <v>3.4153817225140508</v>
      </c>
      <c r="P367" s="158">
        <f t="shared" si="1094"/>
        <v>3.9646101810227545</v>
      </c>
      <c r="Q367" s="158">
        <f t="shared" si="1094"/>
        <v>4.4891456654644326</v>
      </c>
      <c r="R367" s="158">
        <f t="shared" si="1094"/>
        <v>3.8456914413284089</v>
      </c>
      <c r="S367" s="158">
        <f t="shared" si="1094"/>
        <v>4.0196518019471528</v>
      </c>
      <c r="T367" s="158">
        <f t="shared" si="1094"/>
        <v>3.5735729429862166</v>
      </c>
      <c r="U367" s="158">
        <f t="shared" ref="U367" si="1099">+U188/U9</f>
        <v>3.4607994987436177</v>
      </c>
      <c r="V367" s="158">
        <f t="shared" si="1097"/>
        <v>3.7892069517239042</v>
      </c>
      <c r="W367" s="180">
        <f t="shared" si="1097"/>
        <v>4.232301107673849</v>
      </c>
      <c r="X367" s="180">
        <f t="shared" si="1095"/>
        <v>4.3218227883262221</v>
      </c>
      <c r="Y367" s="147">
        <f>+X367/W367-1</f>
        <v>2.1152011252237202E-2</v>
      </c>
      <c r="Z367" s="127">
        <f>+POWER(X367/S367,0.2)-1</f>
        <v>1.4601976809016426E-2</v>
      </c>
    </row>
    <row r="368" spans="1:26" x14ac:dyDescent="0.25">
      <c r="A368" s="133" t="s">
        <v>1</v>
      </c>
      <c r="B368" s="158">
        <f t="shared" si="1091"/>
        <v>4.7752046863377338</v>
      </c>
      <c r="C368" s="158">
        <f t="shared" si="1091"/>
        <v>4.599217044322562</v>
      </c>
      <c r="D368" s="158">
        <f t="shared" si="1091"/>
        <v>4.523450135516728</v>
      </c>
      <c r="E368" s="158">
        <f t="shared" si="1091"/>
        <v>4.438430859824356</v>
      </c>
      <c r="F368" s="158">
        <f t="shared" si="1091"/>
        <v>4.1146523994642807</v>
      </c>
      <c r="G368" s="158">
        <f t="shared" si="1091"/>
        <v>3.7411768357416593</v>
      </c>
      <c r="H368" s="158">
        <f t="shared" ref="H368" si="1100">+H189/H10</f>
        <v>2.6744685618023167</v>
      </c>
      <c r="I368" s="158">
        <f t="shared" si="1096"/>
        <v>4.7786474601019497</v>
      </c>
      <c r="J368" s="180">
        <f t="shared" si="1093"/>
        <v>4.6055072717560162</v>
      </c>
      <c r="K368" s="180">
        <f t="shared" si="1093"/>
        <v>3.5675545744569179</v>
      </c>
      <c r="L368" s="127">
        <f>+K368/J368-1</f>
        <v>-0.22537206784245101</v>
      </c>
      <c r="M368" s="2"/>
      <c r="N368" s="133" t="s">
        <v>1</v>
      </c>
      <c r="O368" s="158">
        <f t="shared" si="1094"/>
        <v>3.5704770306291804</v>
      </c>
      <c r="P368" s="158">
        <f t="shared" si="1094"/>
        <v>3.9333230578613936</v>
      </c>
      <c r="Q368" s="158">
        <f t="shared" si="1094"/>
        <v>4.483158786066368</v>
      </c>
      <c r="R368" s="158">
        <f t="shared" si="1094"/>
        <v>3.8454665117049482</v>
      </c>
      <c r="S368" s="158">
        <f t="shared" si="1094"/>
        <v>3.9936699482847433</v>
      </c>
      <c r="T368" s="158">
        <f t="shared" si="1094"/>
        <v>3.5395525864410167</v>
      </c>
      <c r="U368" s="158">
        <f t="shared" ref="U368" si="1101">+U189/U10</f>
        <v>3.3577599666626785</v>
      </c>
      <c r="V368" s="158">
        <f t="shared" si="1097"/>
        <v>4.0099179357187156</v>
      </c>
      <c r="W368" s="180">
        <f t="shared" ref="W368" si="1102">+W189/W10</f>
        <v>4.2198193360639644</v>
      </c>
      <c r="X368" s="180">
        <f t="shared" si="1095"/>
        <v>4.244428590077419</v>
      </c>
      <c r="Y368" s="147">
        <f>+X368/W368-1</f>
        <v>5.831826448856603E-3</v>
      </c>
      <c r="Z368" s="127">
        <f>+POWER(X368/S368,0.2)-1</f>
        <v>1.2253791612520271E-2</v>
      </c>
    </row>
    <row r="369" spans="1:26" x14ac:dyDescent="0.25">
      <c r="A369" s="133" t="s">
        <v>2</v>
      </c>
      <c r="B369" s="158">
        <f t="shared" si="1091"/>
        <v>3.9707158888590564</v>
      </c>
      <c r="C369" s="158">
        <f t="shared" si="1091"/>
        <v>4.6748260540063402</v>
      </c>
      <c r="D369" s="158">
        <f t="shared" si="1091"/>
        <v>4.5983425798367161</v>
      </c>
      <c r="E369" s="158">
        <f t="shared" si="1091"/>
        <v>4.73121706440529</v>
      </c>
      <c r="F369" s="158">
        <f t="shared" si="1091"/>
        <v>3.6223107217350923</v>
      </c>
      <c r="G369" s="158">
        <f t="shared" si="1091"/>
        <v>3.5179684955969628</v>
      </c>
      <c r="H369" s="158">
        <f t="shared" ref="H369:I377" si="1103">+H190/H11</f>
        <v>3.5923472441772835</v>
      </c>
      <c r="I369" s="158">
        <f t="shared" si="1096"/>
        <v>4.3094878661110814</v>
      </c>
      <c r="J369" s="180">
        <f t="shared" si="1093"/>
        <v>4.5966748426471975</v>
      </c>
      <c r="K369" s="180"/>
      <c r="L369" s="127"/>
      <c r="M369" s="2"/>
      <c r="N369" s="133" t="s">
        <v>2</v>
      </c>
      <c r="O369" s="158">
        <f t="shared" si="1094"/>
        <v>3.6281050494022908</v>
      </c>
      <c r="P369" s="158">
        <f t="shared" si="1094"/>
        <v>3.9791347752885522</v>
      </c>
      <c r="Q369" s="158">
        <f t="shared" si="1094"/>
        <v>4.4781258442516902</v>
      </c>
      <c r="R369" s="158">
        <f t="shared" si="1094"/>
        <v>3.8581445766849316</v>
      </c>
      <c r="S369" s="158">
        <f t="shared" si="1094"/>
        <v>3.8937995197943605</v>
      </c>
      <c r="T369" s="158">
        <f t="shared" si="1094"/>
        <v>3.5290704658355065</v>
      </c>
      <c r="U369" s="158">
        <f t="shared" ref="U369:W376" si="1104">+U190/U11</f>
        <v>3.369600111144964</v>
      </c>
      <c r="V369" s="158">
        <f t="shared" si="1097"/>
        <v>4.1014519321463787</v>
      </c>
      <c r="W369" s="180">
        <f t="shared" ref="W369" si="1105">+W190/W11</f>
        <v>4.2452654502485174</v>
      </c>
      <c r="X369" s="180"/>
      <c r="Y369" s="147"/>
      <c r="Z369" s="127"/>
    </row>
    <row r="370" spans="1:26" x14ac:dyDescent="0.25">
      <c r="A370" s="133" t="s">
        <v>3</v>
      </c>
      <c r="B370" s="158">
        <f t="shared" si="1091"/>
        <v>6.2391658852350211</v>
      </c>
      <c r="C370" s="158">
        <f t="shared" si="1091"/>
        <v>4.4608401527219241</v>
      </c>
      <c r="D370" s="158">
        <f t="shared" si="1091"/>
        <v>4.8881120302432883</v>
      </c>
      <c r="E370" s="158">
        <f t="shared" si="1091"/>
        <v>4.3921920761259114</v>
      </c>
      <c r="F370" s="158">
        <f t="shared" si="1091"/>
        <v>3.5751393909238582</v>
      </c>
      <c r="G370" s="158">
        <f t="shared" si="1091"/>
        <v>3.1293505696688109</v>
      </c>
      <c r="H370" s="158">
        <f t="shared" si="1103"/>
        <v>3.5222126959544364</v>
      </c>
      <c r="I370" s="158">
        <f t="shared" si="1096"/>
        <v>4.4443716141284515</v>
      </c>
      <c r="J370" s="180">
        <f t="shared" si="1093"/>
        <v>4.7525014252546862</v>
      </c>
      <c r="K370" s="180"/>
      <c r="L370" s="127"/>
      <c r="M370" s="2"/>
      <c r="N370" s="133" t="s">
        <v>3</v>
      </c>
      <c r="O370" s="158">
        <f t="shared" si="1094"/>
        <v>3.6618049486786743</v>
      </c>
      <c r="P370" s="158">
        <f t="shared" si="1094"/>
        <v>3.8792127296395571</v>
      </c>
      <c r="Q370" s="158">
        <f t="shared" si="1094"/>
        <v>4.5088065893459026</v>
      </c>
      <c r="R370" s="158">
        <f t="shared" si="1094"/>
        <v>3.8261006550570227</v>
      </c>
      <c r="S370" s="158">
        <f t="shared" si="1094"/>
        <v>3.8464713838279376</v>
      </c>
      <c r="T370" s="158">
        <f t="shared" si="1094"/>
        <v>3.4833447962120534</v>
      </c>
      <c r="U370" s="158">
        <f t="shared" si="1104"/>
        <v>3.4051830753255019</v>
      </c>
      <c r="V370" s="158">
        <f t="shared" si="1097"/>
        <v>4.185361357251332</v>
      </c>
      <c r="W370" s="180">
        <f t="shared" si="1097"/>
        <v>4.2491693484870661</v>
      </c>
      <c r="X370" s="180"/>
      <c r="Y370" s="147"/>
      <c r="Z370" s="127"/>
    </row>
    <row r="371" spans="1:26" x14ac:dyDescent="0.25">
      <c r="A371" s="133" t="s">
        <v>4</v>
      </c>
      <c r="B371" s="158">
        <f t="shared" si="1091"/>
        <v>4.5284750609568238</v>
      </c>
      <c r="C371" s="158">
        <f t="shared" si="1091"/>
        <v>4.6782894857136661</v>
      </c>
      <c r="D371" s="158">
        <f t="shared" si="1091"/>
        <v>4.7463334609175414</v>
      </c>
      <c r="E371" s="158">
        <f t="shared" si="1091"/>
        <v>4.4792718295078489</v>
      </c>
      <c r="F371" s="158">
        <f t="shared" si="1091"/>
        <v>3.099875387502542</v>
      </c>
      <c r="G371" s="158">
        <f t="shared" si="1091"/>
        <v>3.874824429160499</v>
      </c>
      <c r="H371" s="158">
        <f t="shared" si="1103"/>
        <v>4.2584631538689308</v>
      </c>
      <c r="I371" s="158">
        <f t="shared" si="1103"/>
        <v>4.8903807633559868</v>
      </c>
      <c r="J371" s="180">
        <f t="shared" si="1093"/>
        <v>4.3987918594035387</v>
      </c>
      <c r="K371" s="180"/>
      <c r="L371" s="127"/>
      <c r="M371" s="2"/>
      <c r="N371" s="133" t="s">
        <v>4</v>
      </c>
      <c r="O371" s="158">
        <f t="shared" ref="O371:S377" si="1106">+O192/O13</f>
        <v>3.6835650230357766</v>
      </c>
      <c r="P371" s="158">
        <f t="shared" si="1106"/>
        <v>3.8942317846005747</v>
      </c>
      <c r="Q371" s="158">
        <f t="shared" si="1106"/>
        <v>4.5146266066668428</v>
      </c>
      <c r="R371" s="158">
        <f t="shared" si="1106"/>
        <v>3.8082260329127484</v>
      </c>
      <c r="S371" s="158">
        <f t="shared" si="1106"/>
        <v>3.709777045052054</v>
      </c>
      <c r="T371" s="158">
        <v>3.709777045052054</v>
      </c>
      <c r="U371" s="158">
        <f t="shared" si="1104"/>
        <v>3.3999754914275044</v>
      </c>
      <c r="V371" s="158">
        <f t="shared" si="1104"/>
        <v>4.2213865027009199</v>
      </c>
      <c r="W371" s="180">
        <f t="shared" si="1097"/>
        <v>4.2280122436448586</v>
      </c>
      <c r="X371" s="180"/>
      <c r="Y371" s="147"/>
      <c r="Z371" s="127"/>
    </row>
    <row r="372" spans="1:26" x14ac:dyDescent="0.25">
      <c r="A372" s="133" t="s">
        <v>5</v>
      </c>
      <c r="B372" s="158">
        <f t="shared" si="1091"/>
        <v>2.6612122948318726</v>
      </c>
      <c r="C372" s="158">
        <f t="shared" si="1091"/>
        <v>4.2644165244047088</v>
      </c>
      <c r="D372" s="158">
        <f t="shared" si="1091"/>
        <v>4.7253807444345997</v>
      </c>
      <c r="E372" s="158">
        <f t="shared" si="1091"/>
        <v>4.653934211113083</v>
      </c>
      <c r="F372" s="158">
        <f t="shared" si="1091"/>
        <v>3.9760570075801152</v>
      </c>
      <c r="G372" s="158">
        <f t="shared" si="1091"/>
        <v>4.0290585043500258</v>
      </c>
      <c r="H372" s="158">
        <f t="shared" si="1103"/>
        <v>4.2428183244009094</v>
      </c>
      <c r="I372" s="158">
        <f t="shared" si="1103"/>
        <v>4.3356477293661504</v>
      </c>
      <c r="J372" s="180">
        <f t="shared" si="1093"/>
        <v>4.8765615528776554</v>
      </c>
      <c r="K372" s="180"/>
      <c r="L372" s="127"/>
      <c r="M372" s="2"/>
      <c r="N372" s="133" t="s">
        <v>5</v>
      </c>
      <c r="O372" s="158">
        <f t="shared" si="1106"/>
        <v>3.7145848542344337</v>
      </c>
      <c r="P372" s="158">
        <f t="shared" si="1106"/>
        <v>4.0378655543992021</v>
      </c>
      <c r="Q372" s="158">
        <f t="shared" si="1106"/>
        <v>4.554835569078624</v>
      </c>
      <c r="R372" s="158">
        <f t="shared" si="1106"/>
        <v>3.7989029087094006</v>
      </c>
      <c r="S372" s="158">
        <f t="shared" si="1106"/>
        <v>3.6754766132413699</v>
      </c>
      <c r="T372" s="158">
        <v>3.6754766132413699</v>
      </c>
      <c r="U372" s="158">
        <f t="shared" si="1104"/>
        <v>3.4381435588566833</v>
      </c>
      <c r="V372" s="158">
        <f t="shared" si="1104"/>
        <v>4.226303626143622</v>
      </c>
      <c r="W372" s="180">
        <f t="shared" si="1104"/>
        <v>4.2760968036912494</v>
      </c>
      <c r="X372" s="180"/>
      <c r="Y372" s="147"/>
      <c r="Z372" s="127"/>
    </row>
    <row r="373" spans="1:26" x14ac:dyDescent="0.25">
      <c r="A373" s="133" t="s">
        <v>6</v>
      </c>
      <c r="B373" s="158">
        <f t="shared" si="1091"/>
        <v>4.2378477821903919</v>
      </c>
      <c r="C373" s="158">
        <f t="shared" si="1091"/>
        <v>4.3188904861996651</v>
      </c>
      <c r="D373" s="158">
        <f t="shared" si="1091"/>
        <v>4.4922079804196393</v>
      </c>
      <c r="E373" s="158">
        <f t="shared" si="1091"/>
        <v>4.2177652787904272</v>
      </c>
      <c r="F373" s="158">
        <f t="shared" si="1091"/>
        <v>4.093466097106071</v>
      </c>
      <c r="G373" s="158">
        <f t="shared" si="1091"/>
        <v>3.9243272147878745</v>
      </c>
      <c r="H373" s="158">
        <f t="shared" si="1103"/>
        <v>4.0150480984067949</v>
      </c>
      <c r="I373" s="158">
        <f>+I194/I15</f>
        <v>4.5251333508182938</v>
      </c>
      <c r="J373" s="180">
        <f t="shared" si="1093"/>
        <v>4.0634664750873934</v>
      </c>
      <c r="K373" s="180"/>
      <c r="L373" s="127"/>
      <c r="M373" s="2"/>
      <c r="N373" s="133" t="s">
        <v>6</v>
      </c>
      <c r="O373" s="158">
        <f t="shared" si="1106"/>
        <v>3.7236857912142427</v>
      </c>
      <c r="P373" s="158">
        <f t="shared" si="1106"/>
        <v>4.0391911230159065</v>
      </c>
      <c r="Q373" s="158">
        <f t="shared" si="1106"/>
        <v>4.5695427974938712</v>
      </c>
      <c r="R373" s="158">
        <f t="shared" si="1106"/>
        <v>3.7773918487118161</v>
      </c>
      <c r="S373" s="158">
        <f t="shared" si="1106"/>
        <v>3.6618665859314912</v>
      </c>
      <c r="T373" s="158">
        <v>3.6618665859314912</v>
      </c>
      <c r="U373" s="158">
        <f t="shared" si="1104"/>
        <v>3.4377450002758718</v>
      </c>
      <c r="V373" s="158">
        <f t="shared" si="1104"/>
        <v>4.2809361311632967</v>
      </c>
      <c r="W373" s="180">
        <f t="shared" si="1104"/>
        <v>4.2345623406003483</v>
      </c>
      <c r="X373" s="180"/>
      <c r="Y373" s="147"/>
      <c r="Z373" s="127"/>
    </row>
    <row r="374" spans="1:26" x14ac:dyDescent="0.25">
      <c r="A374" s="133" t="s">
        <v>7</v>
      </c>
      <c r="B374" s="158">
        <f t="shared" si="1091"/>
        <v>3.6556906686660895</v>
      </c>
      <c r="C374" s="158">
        <f t="shared" si="1091"/>
        <v>4.2720742104004623</v>
      </c>
      <c r="D374" s="158">
        <f t="shared" si="1091"/>
        <v>3.924154839525853</v>
      </c>
      <c r="E374" s="158">
        <f t="shared" si="1091"/>
        <v>3.9284288836174954</v>
      </c>
      <c r="F374" s="158">
        <f t="shared" si="1091"/>
        <v>2.7313110052477509</v>
      </c>
      <c r="G374" s="158">
        <f t="shared" si="1091"/>
        <v>3.6197299638220555</v>
      </c>
      <c r="H374" s="158">
        <f t="shared" si="1103"/>
        <v>4.0192715561257888</v>
      </c>
      <c r="I374" s="158">
        <f t="shared" si="1103"/>
        <v>3.4805560779227904</v>
      </c>
      <c r="J374" s="180">
        <f t="shared" si="1093"/>
        <v>4.6567719811124322</v>
      </c>
      <c r="K374" s="180"/>
      <c r="L374" s="127"/>
      <c r="M374" s="2"/>
      <c r="N374" s="133" t="s">
        <v>7</v>
      </c>
      <c r="O374" s="158">
        <f t="shared" si="1106"/>
        <v>3.757608195743336</v>
      </c>
      <c r="P374" s="158">
        <f t="shared" si="1106"/>
        <v>4.1005863874976285</v>
      </c>
      <c r="Q374" s="158">
        <f t="shared" si="1106"/>
        <v>4.5396771709702977</v>
      </c>
      <c r="R374" s="158">
        <f t="shared" si="1106"/>
        <v>3.7750025124631281</v>
      </c>
      <c r="S374" s="158">
        <f t="shared" si="1106"/>
        <v>3.5562812070150098</v>
      </c>
      <c r="T374" s="158">
        <f>+T195/T16</f>
        <v>3.6317725754487586</v>
      </c>
      <c r="U374" s="158">
        <f t="shared" si="1104"/>
        <v>3.4658429771479273</v>
      </c>
      <c r="V374" s="158">
        <f t="shared" ref="V374:W374" si="1107">+V195/V16</f>
        <v>4.2193597378764327</v>
      </c>
      <c r="W374" s="180">
        <f t="shared" si="1107"/>
        <v>4.3551397844935016</v>
      </c>
      <c r="X374" s="180"/>
      <c r="Y374" s="147"/>
      <c r="Z374" s="127"/>
    </row>
    <row r="375" spans="1:26" x14ac:dyDescent="0.25">
      <c r="A375" s="133" t="s">
        <v>8</v>
      </c>
      <c r="B375" s="158">
        <f t="shared" ref="B375:G377" si="1108">+B196/B17</f>
        <v>3.8934779826701509</v>
      </c>
      <c r="C375" s="158">
        <f t="shared" si="1108"/>
        <v>4.4899681162292513</v>
      </c>
      <c r="D375" s="158">
        <f t="shared" si="1108"/>
        <v>3.6751214565848072</v>
      </c>
      <c r="E375" s="158">
        <f t="shared" si="1108"/>
        <v>3.074658588273516</v>
      </c>
      <c r="F375" s="158">
        <f t="shared" si="1108"/>
        <v>2.9550215551603509</v>
      </c>
      <c r="G375" s="158">
        <f t="shared" si="1108"/>
        <v>3.2072194617348515</v>
      </c>
      <c r="H375" s="158">
        <f t="shared" si="1103"/>
        <v>3.5536971135525732</v>
      </c>
      <c r="I375" s="158">
        <f t="shared" si="1103"/>
        <v>3.8028635243365541</v>
      </c>
      <c r="J375" s="180">
        <f t="shared" si="1093"/>
        <v>3.5620153762397453</v>
      </c>
      <c r="K375" s="180"/>
      <c r="L375" s="127"/>
      <c r="M375" s="2"/>
      <c r="N375" s="133" t="s">
        <v>8</v>
      </c>
      <c r="O375" s="158">
        <f t="shared" si="1106"/>
        <v>3.82267187693044</v>
      </c>
      <c r="P375" s="158">
        <f t="shared" si="1106"/>
        <v>4.1480152246279474</v>
      </c>
      <c r="Q375" s="158">
        <f t="shared" si="1106"/>
        <v>4.4398853232487578</v>
      </c>
      <c r="R375" s="158">
        <f t="shared" si="1106"/>
        <v>3.7163950151076239</v>
      </c>
      <c r="S375" s="158">
        <f t="shared" si="1106"/>
        <v>3.5439668611806217</v>
      </c>
      <c r="T375" s="158">
        <f t="shared" ref="T375" si="1109">+T196/T17</f>
        <v>3.6604257605207393</v>
      </c>
      <c r="U375" s="158">
        <f t="shared" si="1104"/>
        <v>3.4934963365145792</v>
      </c>
      <c r="V375" s="158">
        <f t="shared" ref="V375:W375" si="1110">+V196/V17</f>
        <v>4.2405359449094773</v>
      </c>
      <c r="W375" s="180">
        <f t="shared" si="1110"/>
        <v>4.3242670951561131</v>
      </c>
      <c r="X375" s="180"/>
      <c r="Y375" s="147"/>
      <c r="Z375" s="127"/>
    </row>
    <row r="376" spans="1:26" x14ac:dyDescent="0.25">
      <c r="A376" s="133" t="s">
        <v>9</v>
      </c>
      <c r="B376" s="158">
        <f t="shared" si="1108"/>
        <v>3.1841859450055603</v>
      </c>
      <c r="C376" s="158">
        <f t="shared" si="1108"/>
        <v>4.8021433297285645</v>
      </c>
      <c r="D376" s="158">
        <f t="shared" si="1108"/>
        <v>3.0666704452318951</v>
      </c>
      <c r="E376" s="158">
        <f t="shared" si="1108"/>
        <v>2.8939530368481861</v>
      </c>
      <c r="F376" s="158">
        <f t="shared" si="1108"/>
        <v>4.4841097415604123</v>
      </c>
      <c r="G376" s="158">
        <f t="shared" si="1108"/>
        <v>3.1245777823557503</v>
      </c>
      <c r="H376" s="158">
        <f t="shared" si="1103"/>
        <v>4.0307285672753164</v>
      </c>
      <c r="I376" s="158">
        <f t="shared" si="1103"/>
        <v>4.0087901369667485</v>
      </c>
      <c r="J376" s="180">
        <f t="shared" si="1093"/>
        <v>3.9995440579653736</v>
      </c>
      <c r="K376" s="180"/>
      <c r="L376" s="127"/>
      <c r="M376" s="2"/>
      <c r="N376" s="133" t="s">
        <v>9</v>
      </c>
      <c r="O376" s="158">
        <f t="shared" si="1106"/>
        <v>3.8521993784916622</v>
      </c>
      <c r="P376" s="158">
        <f t="shared" si="1106"/>
        <v>4.3215408310977717</v>
      </c>
      <c r="Q376" s="158">
        <f t="shared" si="1106"/>
        <v>4.2497194602432717</v>
      </c>
      <c r="R376" s="158">
        <f t="shared" si="1106"/>
        <v>3.680311612479954</v>
      </c>
      <c r="S376" s="158">
        <f t="shared" si="1106"/>
        <v>3.69571808923184</v>
      </c>
      <c r="T376" s="158">
        <f t="shared" ref="T376" si="1111">+T197/T18</f>
        <v>3.564884770194372</v>
      </c>
      <c r="U376" s="158">
        <f t="shared" si="1104"/>
        <v>3.5569644991703839</v>
      </c>
      <c r="V376" s="158">
        <f t="shared" ref="V376:W376" si="1112">+V197/V18</f>
        <v>4.2405884247073145</v>
      </c>
      <c r="W376" s="180">
        <f t="shared" si="1112"/>
        <v>4.314265407826066</v>
      </c>
      <c r="X376" s="180"/>
      <c r="Y376" s="147"/>
      <c r="Z376" s="127"/>
    </row>
    <row r="377" spans="1:26" ht="25.5" x14ac:dyDescent="0.25">
      <c r="A377" s="134" t="s">
        <v>13</v>
      </c>
      <c r="B377" s="182">
        <f t="shared" si="1108"/>
        <v>3.9545558762500326</v>
      </c>
      <c r="C377" s="182">
        <f t="shared" si="1108"/>
        <v>4.3215408310977717</v>
      </c>
      <c r="D377" s="182">
        <f t="shared" si="1108"/>
        <v>4.2497194602432717</v>
      </c>
      <c r="E377" s="182">
        <f t="shared" si="1108"/>
        <v>3.680311612479954</v>
      </c>
      <c r="F377" s="182">
        <f t="shared" si="1108"/>
        <v>3.69571808923184</v>
      </c>
      <c r="G377" s="182">
        <f t="shared" ref="G377:H377" si="1113">+G198/G19</f>
        <v>3.564884770194372</v>
      </c>
      <c r="H377" s="182">
        <f t="shared" si="1113"/>
        <v>3.5569644991703839</v>
      </c>
      <c r="I377" s="182">
        <f t="shared" si="1103"/>
        <v>4.2405884247073145</v>
      </c>
      <c r="J377" s="183">
        <f t="shared" ref="J377" si="1114">+J198/J19</f>
        <v>4.314265407826066</v>
      </c>
      <c r="K377" s="183"/>
      <c r="L377" s="137"/>
      <c r="M377" s="3"/>
      <c r="N377" s="134" t="s">
        <v>14</v>
      </c>
      <c r="O377" s="182">
        <f t="shared" si="1106"/>
        <v>3.579810314867895</v>
      </c>
      <c r="P377" s="182">
        <f t="shared" si="1106"/>
        <v>4.0276938642395681</v>
      </c>
      <c r="Q377" s="182">
        <f t="shared" si="1106"/>
        <v>4.4753038444400008</v>
      </c>
      <c r="R377" s="182">
        <f t="shared" si="1106"/>
        <v>3.8189867440294023</v>
      </c>
      <c r="S377" s="182">
        <f t="shared" si="1106"/>
        <v>3.7832104769676023</v>
      </c>
      <c r="T377" s="182">
        <f>+T198/T19</f>
        <v>3.5787947571624557</v>
      </c>
      <c r="U377" s="182">
        <f>+U198/U19</f>
        <v>3.4454389885904111</v>
      </c>
      <c r="V377" s="182">
        <f>+V198/V19</f>
        <v>4.0378095882184333</v>
      </c>
      <c r="W377" s="183">
        <f>+W198/W19</f>
        <v>4.2604043881567426</v>
      </c>
      <c r="X377" s="183">
        <f>+X198/X19</f>
        <v>4.2730954229254516</v>
      </c>
      <c r="Y377" s="149">
        <f>+X377/W377-1</f>
        <v>2.9788333717775117E-3</v>
      </c>
      <c r="Z377" s="156">
        <f>+POWER(X377/S377,0.2)-1</f>
        <v>2.465205996032438E-2</v>
      </c>
    </row>
    <row r="378" spans="1:26" ht="25.5" x14ac:dyDescent="0.25">
      <c r="A378" s="135" t="s">
        <v>15</v>
      </c>
      <c r="B378" s="138">
        <f t="shared" ref="B378:G378" si="1115">+B377/B$539</f>
        <v>1.2551636295984576</v>
      </c>
      <c r="C378" s="138">
        <f t="shared" si="1115"/>
        <v>1.2034875740659818</v>
      </c>
      <c r="D378" s="138">
        <f t="shared" si="1115"/>
        <v>1.4143647783221713</v>
      </c>
      <c r="E378" s="138">
        <f t="shared" si="1115"/>
        <v>1.4093590577891559</v>
      </c>
      <c r="F378" s="138">
        <f t="shared" si="1115"/>
        <v>1.8515064644298247</v>
      </c>
      <c r="G378" s="138">
        <f t="shared" si="1115"/>
        <v>1.2462925966839029</v>
      </c>
      <c r="H378" s="138">
        <f t="shared" ref="H378:I378" si="1116">+H377/H$539</f>
        <v>1.1146354650274808</v>
      </c>
      <c r="I378" s="138">
        <f t="shared" si="1116"/>
        <v>1.2026549268646181</v>
      </c>
      <c r="J378" s="139">
        <f t="shared" ref="J378" si="1117">+J377/J$539</f>
        <v>1.2370397071375547</v>
      </c>
      <c r="K378" s="139"/>
      <c r="L378" s="140"/>
      <c r="M378" s="3"/>
      <c r="N378" s="135" t="s">
        <v>15</v>
      </c>
      <c r="O378" s="138">
        <f t="shared" ref="O378:T378" si="1118">+O377/O$539</f>
        <v>1.1516223167474178</v>
      </c>
      <c r="P378" s="138">
        <f t="shared" si="1118"/>
        <v>1.1953271169023594</v>
      </c>
      <c r="Q378" s="138">
        <f t="shared" si="1118"/>
        <v>1.3018457385112687</v>
      </c>
      <c r="R378" s="138">
        <f t="shared" si="1118"/>
        <v>1.3848850890855138</v>
      </c>
      <c r="S378" s="138">
        <f t="shared" si="1118"/>
        <v>1.7925950548646026</v>
      </c>
      <c r="T378" s="138">
        <f t="shared" si="1118"/>
        <v>1.4473849453059908</v>
      </c>
      <c r="U378" s="138">
        <f t="shared" ref="U378:V378" si="1119">+U377/U$539</f>
        <v>1.1392295931021479</v>
      </c>
      <c r="V378" s="138">
        <f t="shared" si="1119"/>
        <v>1.1894331807072527</v>
      </c>
      <c r="W378" s="139">
        <f t="shared" ref="W378" si="1120">+W377/W$539</f>
        <v>1.2146831800146243</v>
      </c>
      <c r="X378" s="139">
        <f t="shared" ref="X378" si="1121">+X377/X$539</f>
        <v>1.2221055804592305</v>
      </c>
      <c r="Y378" s="148"/>
      <c r="Z378" s="140"/>
    </row>
    <row r="379" spans="1:26" ht="26.25" thickBot="1" x14ac:dyDescent="0.3">
      <c r="A379" s="136" t="s">
        <v>12</v>
      </c>
      <c r="B379" s="141"/>
      <c r="C379" s="142">
        <f>+C377/B377-1</f>
        <v>9.2800548615774803E-2</v>
      </c>
      <c r="D379" s="142">
        <f t="shared" ref="D379:J379" si="1122">+D377/C377-1</f>
        <v>-1.661938962549514E-2</v>
      </c>
      <c r="E379" s="142">
        <f t="shared" si="1122"/>
        <v>-0.13398716152682755</v>
      </c>
      <c r="F379" s="142">
        <f t="shared" si="1122"/>
        <v>4.1861881204956486E-3</v>
      </c>
      <c r="G379" s="142">
        <f t="shared" si="1122"/>
        <v>-3.5401325501172587E-2</v>
      </c>
      <c r="H379" s="142">
        <f t="shared" si="1122"/>
        <v>-2.2217467140056568E-3</v>
      </c>
      <c r="I379" s="142">
        <f t="shared" si="1122"/>
        <v>0.19219306959526228</v>
      </c>
      <c r="J379" s="143">
        <f t="shared" si="1122"/>
        <v>1.737423577574293E-2</v>
      </c>
      <c r="K379" s="143"/>
      <c r="L379" s="145"/>
      <c r="M379" s="2"/>
      <c r="N379" s="136" t="s">
        <v>12</v>
      </c>
      <c r="O379" s="141"/>
      <c r="P379" s="142">
        <f>+P377/O377-1</f>
        <v>0.12511376580806388</v>
      </c>
      <c r="Q379" s="142">
        <f t="shared" ref="Q379:X379" si="1123">+Q377/P377-1</f>
        <v>0.11113306901862607</v>
      </c>
      <c r="R379" s="142">
        <f t="shared" si="1123"/>
        <v>-0.1466530817177899</v>
      </c>
      <c r="S379" s="142">
        <f t="shared" si="1123"/>
        <v>-9.3679998019716715E-3</v>
      </c>
      <c r="T379" s="142">
        <f t="shared" si="1123"/>
        <v>-5.4032341327462707E-2</v>
      </c>
      <c r="U379" s="142">
        <f t="shared" si="1123"/>
        <v>-3.7262759565954928E-2</v>
      </c>
      <c r="V379" s="142">
        <f t="shared" si="1123"/>
        <v>0.17192891866309656</v>
      </c>
      <c r="W379" s="143">
        <f t="shared" si="1123"/>
        <v>5.5127611908149188E-2</v>
      </c>
      <c r="X379" s="143">
        <f t="shared" si="1123"/>
        <v>2.9788333717775117E-3</v>
      </c>
      <c r="Y379" s="144"/>
      <c r="Z379" s="145"/>
    </row>
    <row r="380" spans="1:26" ht="15.75" thickBo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6" ht="15.75" thickBot="1" x14ac:dyDescent="0.3">
      <c r="A381" s="341" t="s">
        <v>139</v>
      </c>
      <c r="B381" s="342"/>
      <c r="C381" s="342"/>
      <c r="D381" s="342"/>
      <c r="E381" s="342"/>
      <c r="F381" s="342"/>
      <c r="G381" s="342"/>
      <c r="H381" s="342"/>
      <c r="I381" s="342"/>
      <c r="J381" s="342"/>
      <c r="K381" s="342"/>
      <c r="L381" s="343"/>
      <c r="M381" s="2"/>
      <c r="N381" s="341" t="s">
        <v>140</v>
      </c>
      <c r="O381" s="342"/>
      <c r="P381" s="342"/>
      <c r="Q381" s="342"/>
      <c r="R381" s="342"/>
      <c r="S381" s="342"/>
      <c r="T381" s="342"/>
      <c r="U381" s="342"/>
      <c r="V381" s="342"/>
      <c r="W381" s="342"/>
      <c r="X381" s="342"/>
      <c r="Y381" s="342"/>
      <c r="Z381" s="343"/>
    </row>
    <row r="382" spans="1:26" ht="38.25" x14ac:dyDescent="0.25">
      <c r="A382" s="128"/>
      <c r="B382" s="129">
        <v>2016</v>
      </c>
      <c r="C382" s="129">
        <f>+B382+1</f>
        <v>2017</v>
      </c>
      <c r="D382" s="129">
        <f t="shared" ref="D382" si="1124">+C382+1</f>
        <v>2018</v>
      </c>
      <c r="E382" s="129">
        <f t="shared" ref="E382" si="1125">+D382+1</f>
        <v>2019</v>
      </c>
      <c r="F382" s="129">
        <f t="shared" ref="F382" si="1126">+E382+1</f>
        <v>2020</v>
      </c>
      <c r="G382" s="129">
        <f t="shared" ref="G382" si="1127">+F382+1</f>
        <v>2021</v>
      </c>
      <c r="H382" s="129">
        <f t="shared" ref="H382" si="1128">+G382+1</f>
        <v>2022</v>
      </c>
      <c r="I382" s="129">
        <f t="shared" ref="I382" si="1129">+H382+1</f>
        <v>2023</v>
      </c>
      <c r="J382" s="130">
        <f t="shared" ref="J382:K382" si="1130">+I382+1</f>
        <v>2024</v>
      </c>
      <c r="K382" s="130">
        <f t="shared" si="1130"/>
        <v>2025</v>
      </c>
      <c r="L382" s="132" t="s">
        <v>16</v>
      </c>
      <c r="M382" s="2"/>
      <c r="N382" s="128"/>
      <c r="O382" s="129">
        <v>2016</v>
      </c>
      <c r="P382" s="129">
        <f>+O382+1</f>
        <v>2017</v>
      </c>
      <c r="Q382" s="129">
        <f t="shared" ref="Q382:T382" si="1131">+P382+1</f>
        <v>2018</v>
      </c>
      <c r="R382" s="129">
        <f t="shared" si="1131"/>
        <v>2019</v>
      </c>
      <c r="S382" s="129">
        <f t="shared" si="1131"/>
        <v>2020</v>
      </c>
      <c r="T382" s="129">
        <f t="shared" si="1131"/>
        <v>2021</v>
      </c>
      <c r="U382" s="129">
        <v>2022</v>
      </c>
      <c r="V382" s="129">
        <v>2023</v>
      </c>
      <c r="W382" s="130">
        <v>2024</v>
      </c>
      <c r="X382" s="131">
        <v>2025</v>
      </c>
      <c r="Y382" s="146" t="s">
        <v>16</v>
      </c>
      <c r="Z382" s="132" t="s">
        <v>21</v>
      </c>
    </row>
    <row r="383" spans="1:26" x14ac:dyDescent="0.25">
      <c r="A383" s="133" t="s">
        <v>10</v>
      </c>
      <c r="B383" s="158">
        <f t="shared" ref="B383:G392" si="1132">+B204/B25</f>
        <v>2.4273718232305583</v>
      </c>
      <c r="C383" s="158">
        <f t="shared" si="1132"/>
        <v>2.475322789376027</v>
      </c>
      <c r="D383" s="158">
        <f t="shared" si="1132"/>
        <v>3.2566295190011321</v>
      </c>
      <c r="E383" s="158">
        <f t="shared" si="1132"/>
        <v>2.8452222609397468</v>
      </c>
      <c r="F383" s="158">
        <f t="shared" si="1132"/>
        <v>2.5145452444286271</v>
      </c>
      <c r="G383" s="158">
        <f t="shared" si="1132"/>
        <v>1.9465321095097075</v>
      </c>
      <c r="H383" s="158">
        <f t="shared" ref="H383:J383" si="1133">+H204/H25</f>
        <v>2.3788349297526885</v>
      </c>
      <c r="I383" s="158">
        <f t="shared" si="1133"/>
        <v>2.3898439309094583</v>
      </c>
      <c r="J383" s="180">
        <f t="shared" si="1133"/>
        <v>1.7241797518744961</v>
      </c>
      <c r="K383" s="180">
        <f t="shared" ref="K383:K386" si="1134">+K204/K25</f>
        <v>2.0374239175251412</v>
      </c>
      <c r="L383" s="127">
        <f>+K383/J383-1</f>
        <v>0.18167720929914166</v>
      </c>
      <c r="M383" s="2"/>
      <c r="N383" s="133" t="s">
        <v>10</v>
      </c>
      <c r="O383" s="158">
        <f t="shared" ref="O383:U394" si="1135">+O204/O25</f>
        <v>2.8642746553877707</v>
      </c>
      <c r="P383" s="158">
        <f t="shared" si="1135"/>
        <v>2.854637382329535</v>
      </c>
      <c r="Q383" s="158">
        <f t="shared" si="1135"/>
        <v>3.0167752384564528</v>
      </c>
      <c r="R383" s="158">
        <f t="shared" si="1135"/>
        <v>2.9900026784306895</v>
      </c>
      <c r="S383" s="158">
        <f t="shared" si="1135"/>
        <v>2.6736891937672049</v>
      </c>
      <c r="T383" s="158">
        <f t="shared" si="1135"/>
        <v>2.180528351597995</v>
      </c>
      <c r="U383" s="158">
        <f t="shared" si="1135"/>
        <v>2.1747048503142623</v>
      </c>
      <c r="V383" s="158">
        <f t="shared" ref="V383:X386" si="1136">+V204/V25</f>
        <v>2.1334543214523243</v>
      </c>
      <c r="W383" s="180">
        <f t="shared" si="1136"/>
        <v>2.1024250191157696</v>
      </c>
      <c r="X383" s="180">
        <f t="shared" si="1136"/>
        <v>2.0771459225363298</v>
      </c>
      <c r="Y383" s="147">
        <f>+X383/W383-1</f>
        <v>-1.2023780324908584E-2</v>
      </c>
      <c r="Z383" s="127">
        <f>+POWER(X383/S383,0.2)-1</f>
        <v>-4.9239309618477112E-2</v>
      </c>
    </row>
    <row r="384" spans="1:26" x14ac:dyDescent="0.25">
      <c r="A384" s="133" t="s">
        <v>11</v>
      </c>
      <c r="B384" s="158">
        <f t="shared" si="1132"/>
        <v>2.8429983456956478</v>
      </c>
      <c r="C384" s="158">
        <f t="shared" si="1132"/>
        <v>2.8152106941096582</v>
      </c>
      <c r="D384" s="158">
        <f t="shared" si="1132"/>
        <v>2.9553330468679961</v>
      </c>
      <c r="E384" s="158">
        <f t="shared" si="1132"/>
        <v>2.9140969078566576</v>
      </c>
      <c r="F384" s="158">
        <f t="shared" si="1132"/>
        <v>2.5095998299394084</v>
      </c>
      <c r="G384" s="158">
        <f t="shared" si="1132"/>
        <v>2.1013890279416181</v>
      </c>
      <c r="H384" s="158">
        <f t="shared" ref="H384:J384" si="1137">+H205/H26</f>
        <v>2.221615764558706</v>
      </c>
      <c r="I384" s="158">
        <f t="shared" si="1137"/>
        <v>2.0296097796467802</v>
      </c>
      <c r="J384" s="180">
        <f t="shared" si="1137"/>
        <v>2.0264967293566656</v>
      </c>
      <c r="K384" s="180">
        <f t="shared" si="1134"/>
        <v>2.0475587329133118</v>
      </c>
      <c r="L384" s="127">
        <f>+K384/J384-1</f>
        <v>1.0393307450998313E-2</v>
      </c>
      <c r="M384" s="2"/>
      <c r="N384" s="133" t="s">
        <v>11</v>
      </c>
      <c r="O384" s="158">
        <f t="shared" si="1135"/>
        <v>2.8523930301064442</v>
      </c>
      <c r="P384" s="158">
        <f t="shared" si="1135"/>
        <v>2.852625391651824</v>
      </c>
      <c r="Q384" s="158">
        <f t="shared" si="1135"/>
        <v>3.0271066473981447</v>
      </c>
      <c r="R384" s="158">
        <f t="shared" si="1135"/>
        <v>2.985730710859321</v>
      </c>
      <c r="S384" s="158">
        <f t="shared" si="1135"/>
        <v>2.6436535118753879</v>
      </c>
      <c r="T384" s="158">
        <f t="shared" si="1135"/>
        <v>2.1555100530945412</v>
      </c>
      <c r="U384" s="158">
        <f t="shared" si="1135"/>
        <v>2.184455676671067</v>
      </c>
      <c r="V384" s="158">
        <f t="shared" ref="V384:W394" si="1138">+V205/V26</f>
        <v>2.1171238369681662</v>
      </c>
      <c r="W384" s="180">
        <f t="shared" si="1138"/>
        <v>2.1011857333965547</v>
      </c>
      <c r="X384" s="180">
        <f t="shared" si="1136"/>
        <v>2.0791140008229454</v>
      </c>
      <c r="Y384" s="147">
        <f>+X384/W384-1</f>
        <v>-1.0504417683214751E-2</v>
      </c>
      <c r="Z384" s="127">
        <f>+POWER(X384/S384,0.2)-1</f>
        <v>-4.6908154582023576E-2</v>
      </c>
    </row>
    <row r="385" spans="1:26" x14ac:dyDescent="0.25">
      <c r="A385" s="133" t="s">
        <v>0</v>
      </c>
      <c r="B385" s="158">
        <f t="shared" si="1132"/>
        <v>3.0618009134327919</v>
      </c>
      <c r="C385" s="158">
        <f t="shared" si="1132"/>
        <v>2.9125859981990554</v>
      </c>
      <c r="D385" s="158">
        <f t="shared" si="1132"/>
        <v>2.9429169505974713</v>
      </c>
      <c r="E385" s="158">
        <f t="shared" si="1132"/>
        <v>2.9817411884890239</v>
      </c>
      <c r="F385" s="158">
        <f t="shared" si="1132"/>
        <v>2.2719874881816389</v>
      </c>
      <c r="G385" s="158">
        <f t="shared" si="1132"/>
        <v>2.2273367146793404</v>
      </c>
      <c r="H385" s="158">
        <f t="shared" ref="H385:J385" si="1139">+H206/H27</f>
        <v>1.9562567185332429</v>
      </c>
      <c r="I385" s="158">
        <f t="shared" si="1139"/>
        <v>2.0260613703236654</v>
      </c>
      <c r="J385" s="180">
        <f t="shared" si="1139"/>
        <v>2.1653001429602412</v>
      </c>
      <c r="K385" s="180">
        <f t="shared" si="1134"/>
        <v>1.6868363715547026</v>
      </c>
      <c r="L385" s="127">
        <f>+K385/J385-1</f>
        <v>-0.22096879869569386</v>
      </c>
      <c r="M385" s="2"/>
      <c r="N385" s="133" t="s">
        <v>0</v>
      </c>
      <c r="O385" s="158">
        <f t="shared" si="1135"/>
        <v>2.8635938614643957</v>
      </c>
      <c r="P385" s="158">
        <f t="shared" si="1135"/>
        <v>2.8403198176257543</v>
      </c>
      <c r="Q385" s="158">
        <f t="shared" si="1135"/>
        <v>3.0280229571622215</v>
      </c>
      <c r="R385" s="158">
        <f t="shared" si="1135"/>
        <v>2.9889337738064787</v>
      </c>
      <c r="S385" s="158">
        <f t="shared" si="1135"/>
        <v>2.5813607652447521</v>
      </c>
      <c r="T385" s="158">
        <f t="shared" si="1135"/>
        <v>2.1534939613261348</v>
      </c>
      <c r="U385" s="158">
        <f t="shared" si="1135"/>
        <v>2.1580469862387295</v>
      </c>
      <c r="V385" s="158">
        <f t="shared" si="1138"/>
        <v>2.1275024324340568</v>
      </c>
      <c r="W385" s="180">
        <f t="shared" si="1138"/>
        <v>2.1146181572812206</v>
      </c>
      <c r="X385" s="180">
        <f t="shared" si="1136"/>
        <v>2.0409631642233474</v>
      </c>
      <c r="Y385" s="147">
        <f>+X385/W385-1</f>
        <v>-3.4831344280412235E-2</v>
      </c>
      <c r="Z385" s="127">
        <f>+POWER(X385/S385,0.2)-1</f>
        <v>-4.5892538222102819E-2</v>
      </c>
    </row>
    <row r="386" spans="1:26" x14ac:dyDescent="0.25">
      <c r="A386" s="133" t="s">
        <v>1</v>
      </c>
      <c r="B386" s="158">
        <f t="shared" si="1132"/>
        <v>3.2427448958538192</v>
      </c>
      <c r="C386" s="158">
        <f t="shared" si="1132"/>
        <v>2.9337453032284597</v>
      </c>
      <c r="D386" s="158">
        <f t="shared" si="1132"/>
        <v>2.9584765340665378</v>
      </c>
      <c r="E386" s="158">
        <f t="shared" si="1132"/>
        <v>2.9189182427699385</v>
      </c>
      <c r="F386" s="158">
        <f t="shared" si="1132"/>
        <v>2.436122666570073</v>
      </c>
      <c r="G386" s="158">
        <f t="shared" si="1132"/>
        <v>2.1584378364062426</v>
      </c>
      <c r="H386" s="158">
        <f t="shared" ref="H386:J386" si="1140">+H207/H28</f>
        <v>2.4930456988359988</v>
      </c>
      <c r="I386" s="158">
        <f t="shared" si="1140"/>
        <v>2.0263033063159561</v>
      </c>
      <c r="J386" s="180">
        <f t="shared" si="1140"/>
        <v>1.9349317472190526</v>
      </c>
      <c r="K386" s="180">
        <f t="shared" si="1134"/>
        <v>2.3815138297888527</v>
      </c>
      <c r="L386" s="127">
        <f>+K386/J386-1</f>
        <v>0.23079991488673568</v>
      </c>
      <c r="M386" s="2"/>
      <c r="N386" s="133" t="s">
        <v>1</v>
      </c>
      <c r="O386" s="158">
        <f t="shared" si="1135"/>
        <v>2.8851010490847973</v>
      </c>
      <c r="P386" s="158">
        <f t="shared" si="1135"/>
        <v>2.8233348160975691</v>
      </c>
      <c r="Q386" s="158">
        <f t="shared" si="1135"/>
        <v>3.0298150079012034</v>
      </c>
      <c r="R386" s="158">
        <f t="shared" si="1135"/>
        <v>2.9855582588437528</v>
      </c>
      <c r="S386" s="158">
        <f t="shared" si="1135"/>
        <v>2.5456601183457703</v>
      </c>
      <c r="T386" s="158">
        <f t="shared" si="1135"/>
        <v>2.1382056682496913</v>
      </c>
      <c r="U386" s="158">
        <f t="shared" si="1135"/>
        <v>2.1771522277640396</v>
      </c>
      <c r="V386" s="158">
        <f t="shared" si="1138"/>
        <v>2.0942274116421533</v>
      </c>
      <c r="W386" s="180">
        <f t="shared" ref="W386" si="1141">+W207/W28</f>
        <v>2.1079081527460906</v>
      </c>
      <c r="X386" s="180">
        <f t="shared" si="1136"/>
        <v>2.0720679166007234</v>
      </c>
      <c r="Y386" s="147">
        <f>+X386/W386-1</f>
        <v>-1.7002750380122555E-2</v>
      </c>
      <c r="Z386" s="127">
        <f>+POWER(X386/S386,0.2)-1</f>
        <v>-4.03326630178239E-2</v>
      </c>
    </row>
    <row r="387" spans="1:26" x14ac:dyDescent="0.25">
      <c r="A387" s="133" t="s">
        <v>2</v>
      </c>
      <c r="B387" s="158">
        <f t="shared" si="1132"/>
        <v>2.8928621074545693</v>
      </c>
      <c r="C387" s="158">
        <f t="shared" si="1132"/>
        <v>2.9447256387810516</v>
      </c>
      <c r="D387" s="158">
        <f t="shared" si="1132"/>
        <v>3.0933488780570118</v>
      </c>
      <c r="E387" s="158">
        <f t="shared" si="1132"/>
        <v>2.7753559819386218</v>
      </c>
      <c r="F387" s="158">
        <f t="shared" si="1132"/>
        <v>2.3117473100269836</v>
      </c>
      <c r="G387" s="158">
        <f t="shared" si="1132"/>
        <v>1.7792368027750929</v>
      </c>
      <c r="H387" s="158">
        <f t="shared" ref="H387:J394" si="1142">+H208/H29</f>
        <v>2.2980115376325823</v>
      </c>
      <c r="I387" s="158">
        <f t="shared" si="1142"/>
        <v>1.9447340165498828</v>
      </c>
      <c r="J387" s="180">
        <f t="shared" si="1142"/>
        <v>2.0263844707553611</v>
      </c>
      <c r="K387" s="180"/>
      <c r="L387" s="127"/>
      <c r="M387" s="2"/>
      <c r="N387" s="133" t="s">
        <v>2</v>
      </c>
      <c r="O387" s="158">
        <f t="shared" si="1135"/>
        <v>2.8822091210249217</v>
      </c>
      <c r="P387" s="158">
        <f t="shared" si="1135"/>
        <v>2.8283056849968125</v>
      </c>
      <c r="Q387" s="158">
        <f t="shared" si="1135"/>
        <v>3.0416606983313197</v>
      </c>
      <c r="R387" s="158">
        <f t="shared" si="1135"/>
        <v>2.9578596746186956</v>
      </c>
      <c r="S387" s="158">
        <f t="shared" si="1135"/>
        <v>2.4993579737894862</v>
      </c>
      <c r="T387" s="158">
        <f t="shared" si="1135"/>
        <v>2.0860323884674421</v>
      </c>
      <c r="U387" s="158">
        <f t="shared" si="1135"/>
        <v>2.2317461958977058</v>
      </c>
      <c r="V387" s="158">
        <f t="shared" si="1138"/>
        <v>2.0641980756468232</v>
      </c>
      <c r="W387" s="180">
        <f t="shared" ref="W387:W391" si="1143">+W208/W29</f>
        <v>2.1168101081070643</v>
      </c>
      <c r="X387" s="180"/>
      <c r="Y387" s="147"/>
      <c r="Z387" s="127"/>
    </row>
    <row r="388" spans="1:26" x14ac:dyDescent="0.25">
      <c r="A388" s="133" t="s">
        <v>3</v>
      </c>
      <c r="B388" s="158">
        <f t="shared" si="1132"/>
        <v>2.8261545547427165</v>
      </c>
      <c r="C388" s="158">
        <f t="shared" si="1132"/>
        <v>2.8463840492154917</v>
      </c>
      <c r="D388" s="158">
        <f t="shared" si="1132"/>
        <v>2.8556619894542257</v>
      </c>
      <c r="E388" s="158">
        <f t="shared" si="1132"/>
        <v>2.8129346341177119</v>
      </c>
      <c r="F388" s="158">
        <f t="shared" si="1132"/>
        <v>2.2754525788288498</v>
      </c>
      <c r="G388" s="158">
        <f t="shared" si="1132"/>
        <v>2.0712206865133069</v>
      </c>
      <c r="H388" s="158">
        <f t="shared" si="1142"/>
        <v>2.1581141155108723</v>
      </c>
      <c r="I388" s="158">
        <f t="shared" si="1142"/>
        <v>2.4309437843404624</v>
      </c>
      <c r="J388" s="180">
        <f t="shared" si="1142"/>
        <v>2.2922309165921009</v>
      </c>
      <c r="K388" s="180"/>
      <c r="L388" s="127"/>
      <c r="M388" s="2"/>
      <c r="N388" s="133" t="s">
        <v>3</v>
      </c>
      <c r="O388" s="158">
        <f t="shared" si="1135"/>
        <v>2.892806766352062</v>
      </c>
      <c r="P388" s="158">
        <f t="shared" si="1135"/>
        <v>2.8302766122118777</v>
      </c>
      <c r="Q388" s="158">
        <f t="shared" si="1135"/>
        <v>3.048792647554305</v>
      </c>
      <c r="R388" s="158">
        <f t="shared" si="1135"/>
        <v>2.9545365999696522</v>
      </c>
      <c r="S388" s="158">
        <f t="shared" si="1135"/>
        <v>2.4598095540443055</v>
      </c>
      <c r="T388" s="158">
        <f t="shared" si="1135"/>
        <v>2.0701961663475545</v>
      </c>
      <c r="U388" s="158">
        <f t="shared" si="1135"/>
        <v>2.2369171760347131</v>
      </c>
      <c r="V388" s="158">
        <f t="shared" si="1138"/>
        <v>2.0777557032224991</v>
      </c>
      <c r="W388" s="180">
        <f t="shared" si="1143"/>
        <v>2.1029420789947295</v>
      </c>
      <c r="X388" s="180"/>
      <c r="Y388" s="147"/>
      <c r="Z388" s="127"/>
    </row>
    <row r="389" spans="1:26" x14ac:dyDescent="0.25">
      <c r="A389" s="133" t="s">
        <v>4</v>
      </c>
      <c r="B389" s="158">
        <f t="shared" si="1132"/>
        <v>3.1665043137704325</v>
      </c>
      <c r="C389" s="158">
        <f t="shared" si="1132"/>
        <v>2.9437047147999311</v>
      </c>
      <c r="D389" s="158">
        <f t="shared" si="1132"/>
        <v>3.1298945863914613</v>
      </c>
      <c r="E389" s="158">
        <f t="shared" si="1132"/>
        <v>2.5427506573506289</v>
      </c>
      <c r="F389" s="158">
        <f t="shared" si="1132"/>
        <v>2.0053209256627103</v>
      </c>
      <c r="G389" s="158">
        <f t="shared" si="1132"/>
        <v>1.8962924969083441</v>
      </c>
      <c r="H389" s="158">
        <f t="shared" si="1142"/>
        <v>2.4321153495305552</v>
      </c>
      <c r="I389" s="158">
        <f t="shared" si="1142"/>
        <v>2.2228378269958839</v>
      </c>
      <c r="J389" s="180">
        <f t="shared" si="1142"/>
        <v>1.9749167551563749</v>
      </c>
      <c r="K389" s="180"/>
      <c r="L389" s="127"/>
      <c r="M389" s="2"/>
      <c r="N389" s="133" t="s">
        <v>4</v>
      </c>
      <c r="O389" s="158">
        <f t="shared" si="1135"/>
        <v>2.908216309805832</v>
      </c>
      <c r="P389" s="158">
        <f t="shared" si="1135"/>
        <v>2.8161156623013208</v>
      </c>
      <c r="Q389" s="158">
        <f t="shared" si="1135"/>
        <v>3.0652858744261371</v>
      </c>
      <c r="R389" s="158">
        <f t="shared" si="1135"/>
        <v>2.9081349057466088</v>
      </c>
      <c r="S389" s="158">
        <f t="shared" si="1135"/>
        <v>2.4077838488786245</v>
      </c>
      <c r="T389" s="158">
        <f t="shared" si="1135"/>
        <v>2.0608231149131777</v>
      </c>
      <c r="U389" s="158">
        <f t="shared" si="1135"/>
        <v>2.2803738619305016</v>
      </c>
      <c r="V389" s="158">
        <f t="shared" si="1138"/>
        <v>2.0653222759959897</v>
      </c>
      <c r="W389" s="180">
        <f t="shared" si="1143"/>
        <v>2.079017599863243</v>
      </c>
      <c r="X389" s="180"/>
      <c r="Y389" s="147"/>
      <c r="Z389" s="127"/>
    </row>
    <row r="390" spans="1:26" x14ac:dyDescent="0.25">
      <c r="A390" s="133" t="s">
        <v>5</v>
      </c>
      <c r="B390" s="158">
        <f t="shared" si="1132"/>
        <v>2.7925490522421383</v>
      </c>
      <c r="C390" s="158">
        <f t="shared" si="1132"/>
        <v>3.0426387846324565</v>
      </c>
      <c r="D390" s="158">
        <f t="shared" si="1132"/>
        <v>3.2388654775311507</v>
      </c>
      <c r="E390" s="158">
        <f t="shared" si="1132"/>
        <v>2.6068932660748461</v>
      </c>
      <c r="F390" s="158">
        <f t="shared" si="1132"/>
        <v>1.7427805236622476</v>
      </c>
      <c r="G390" s="158">
        <f t="shared" si="1132"/>
        <v>2.0521332466245799</v>
      </c>
      <c r="H390" s="158">
        <f t="shared" si="1142"/>
        <v>2.2956091441970097</v>
      </c>
      <c r="I390" s="158">
        <f t="shared" si="1142"/>
        <v>2.1489796248930588</v>
      </c>
      <c r="J390" s="180">
        <f t="shared" ref="J390" si="1144">+J211/J32</f>
        <v>1.9112140145264249</v>
      </c>
      <c r="K390" s="180"/>
      <c r="L390" s="127"/>
      <c r="M390" s="2"/>
      <c r="N390" s="133" t="s">
        <v>5</v>
      </c>
      <c r="O390" s="158">
        <f t="shared" si="1135"/>
        <v>2.8926618178596502</v>
      </c>
      <c r="P390" s="158">
        <f t="shared" si="1135"/>
        <v>2.8367411760347401</v>
      </c>
      <c r="Q390" s="158">
        <f t="shared" si="1135"/>
        <v>3.0812702402603862</v>
      </c>
      <c r="R390" s="158">
        <f t="shared" si="1135"/>
        <v>2.8603215572832847</v>
      </c>
      <c r="S390" s="158">
        <f t="shared" si="1135"/>
        <v>2.308960072491347</v>
      </c>
      <c r="T390" s="158">
        <f t="shared" si="1135"/>
        <v>2.097561385093933</v>
      </c>
      <c r="U390" s="158">
        <f t="shared" si="1135"/>
        <v>2.2994010459642982</v>
      </c>
      <c r="V390" s="158">
        <f t="shared" si="1138"/>
        <v>2.0519854137369831</v>
      </c>
      <c r="W390" s="180">
        <f t="shared" si="1143"/>
        <v>2.0547034567655653</v>
      </c>
      <c r="X390" s="180"/>
      <c r="Y390" s="147"/>
      <c r="Z390" s="127"/>
    </row>
    <row r="391" spans="1:26" x14ac:dyDescent="0.25">
      <c r="A391" s="133" t="s">
        <v>6</v>
      </c>
      <c r="B391" s="158">
        <f t="shared" si="1132"/>
        <v>3.0441602858516412</v>
      </c>
      <c r="C391" s="158">
        <f t="shared" si="1132"/>
        <v>3.1423009298979308</v>
      </c>
      <c r="D391" s="158">
        <f t="shared" si="1132"/>
        <v>3.0686945302420141</v>
      </c>
      <c r="E391" s="158">
        <f t="shared" si="1132"/>
        <v>2.55115757430706</v>
      </c>
      <c r="F391" s="158">
        <f t="shared" si="1132"/>
        <v>2.3219096927989211</v>
      </c>
      <c r="G391" s="158">
        <f t="shared" si="1132"/>
        <v>2.6617397932468836</v>
      </c>
      <c r="H391" s="158">
        <f t="shared" si="1142"/>
        <v>1.8406434809071817</v>
      </c>
      <c r="I391" s="158">
        <f>+I212/I33</f>
        <v>2.3489931278539142</v>
      </c>
      <c r="J391" s="180">
        <f t="shared" ref="J391:J394" si="1145">+J212/J33</f>
        <v>2.3951276746696735</v>
      </c>
      <c r="K391" s="180"/>
      <c r="L391" s="127"/>
      <c r="M391" s="2"/>
      <c r="N391" s="133" t="s">
        <v>6</v>
      </c>
      <c r="O391" s="158">
        <f t="shared" si="1135"/>
        <v>2.8993011993394568</v>
      </c>
      <c r="P391" s="158">
        <f t="shared" si="1135"/>
        <v>2.8463168996902874</v>
      </c>
      <c r="Q391" s="158">
        <f t="shared" si="1135"/>
        <v>3.0742272536966335</v>
      </c>
      <c r="R391" s="158">
        <f t="shared" si="1135"/>
        <v>2.8135669657422011</v>
      </c>
      <c r="S391" s="158">
        <f t="shared" si="1135"/>
        <v>2.292142765776795</v>
      </c>
      <c r="T391" s="158">
        <f t="shared" si="1135"/>
        <v>2.1259493238886416</v>
      </c>
      <c r="U391" s="158">
        <f t="shared" si="1135"/>
        <v>2.2176954655603107</v>
      </c>
      <c r="V391" s="158">
        <f t="shared" si="1138"/>
        <v>2.1059431856420319</v>
      </c>
      <c r="W391" s="180">
        <f t="shared" si="1143"/>
        <v>2.0587930202104419</v>
      </c>
      <c r="X391" s="180"/>
      <c r="Y391" s="147"/>
      <c r="Z391" s="127"/>
    </row>
    <row r="392" spans="1:26" x14ac:dyDescent="0.25">
      <c r="A392" s="133" t="s">
        <v>7</v>
      </c>
      <c r="B392" s="158">
        <f t="shared" si="1132"/>
        <v>2.5496952563767672</v>
      </c>
      <c r="C392" s="158">
        <f t="shared" si="1132"/>
        <v>3.4720721231029747</v>
      </c>
      <c r="D392" s="158">
        <f t="shared" si="1132"/>
        <v>3.1834944358703599</v>
      </c>
      <c r="E392" s="158">
        <f t="shared" si="1132"/>
        <v>2.8301936232624243</v>
      </c>
      <c r="F392" s="158">
        <f t="shared" si="1132"/>
        <v>2.2552835544919745</v>
      </c>
      <c r="G392" s="158">
        <f t="shared" si="1132"/>
        <v>2.3699454970712357</v>
      </c>
      <c r="H392" s="158">
        <f t="shared" si="1142"/>
        <v>1.8716305368669921</v>
      </c>
      <c r="I392" s="158">
        <f t="shared" si="1142"/>
        <v>2.4134244890136589</v>
      </c>
      <c r="J392" s="180">
        <f t="shared" si="1145"/>
        <v>2.2394340327616167</v>
      </c>
      <c r="K392" s="180"/>
      <c r="L392" s="127"/>
      <c r="M392" s="2"/>
      <c r="N392" s="133" t="s">
        <v>7</v>
      </c>
      <c r="O392" s="158">
        <f t="shared" si="1135"/>
        <v>2.8422579850802898</v>
      </c>
      <c r="P392" s="158">
        <f t="shared" si="1135"/>
        <v>2.9256264965978329</v>
      </c>
      <c r="Q392" s="158">
        <f t="shared" si="1135"/>
        <v>3.0521547480276796</v>
      </c>
      <c r="R392" s="158">
        <f t="shared" si="1135"/>
        <v>2.788004660475135</v>
      </c>
      <c r="S392" s="158">
        <f t="shared" si="1135"/>
        <v>2.2474792815296443</v>
      </c>
      <c r="T392" s="158">
        <f t="shared" si="1135"/>
        <v>2.1341323928746827</v>
      </c>
      <c r="U392" s="158">
        <f t="shared" si="1135"/>
        <v>2.1786867440060238</v>
      </c>
      <c r="V392" s="158">
        <f t="shared" si="1138"/>
        <v>2.1562813255086852</v>
      </c>
      <c r="W392" s="180">
        <f t="shared" si="1138"/>
        <v>2.0437052158288371</v>
      </c>
      <c r="X392" s="180"/>
      <c r="Y392" s="147"/>
      <c r="Z392" s="127"/>
    </row>
    <row r="393" spans="1:26" x14ac:dyDescent="0.25">
      <c r="A393" s="133" t="s">
        <v>8</v>
      </c>
      <c r="B393" s="158">
        <f t="shared" ref="B393:G395" si="1146">+B214/B35</f>
        <v>2.7107532952474651</v>
      </c>
      <c r="C393" s="158">
        <f t="shared" si="1146"/>
        <v>2.9748918389231966</v>
      </c>
      <c r="D393" s="158">
        <f t="shared" si="1146"/>
        <v>2.9083225042054037</v>
      </c>
      <c r="E393" s="158">
        <f t="shared" si="1146"/>
        <v>2.3777427647781484</v>
      </c>
      <c r="F393" s="158">
        <f t="shared" si="1146"/>
        <v>2.4362709647153329</v>
      </c>
      <c r="G393" s="158">
        <f t="shared" si="1146"/>
        <v>2.2163271274052292</v>
      </c>
      <c r="H393" s="158">
        <f t="shared" si="1142"/>
        <v>1.7644720231926174</v>
      </c>
      <c r="I393" s="158">
        <f t="shared" si="1142"/>
        <v>2.0366365900018399</v>
      </c>
      <c r="J393" s="180">
        <f t="shared" si="1145"/>
        <v>2.344683530044521</v>
      </c>
      <c r="K393" s="180"/>
      <c r="L393" s="127"/>
      <c r="M393" s="2"/>
      <c r="N393" s="133" t="s">
        <v>8</v>
      </c>
      <c r="O393" s="158">
        <f t="shared" ref="O393:S395" si="1147">+O214/O35</f>
        <v>2.8410029763949409</v>
      </c>
      <c r="P393" s="158">
        <f t="shared" si="1147"/>
        <v>2.9479059761926054</v>
      </c>
      <c r="Q393" s="158">
        <f t="shared" si="1147"/>
        <v>3.0442218172599103</v>
      </c>
      <c r="R393" s="158">
        <f t="shared" si="1147"/>
        <v>2.7444887065233114</v>
      </c>
      <c r="S393" s="158">
        <f t="shared" si="1147"/>
        <v>2.2559372819334156</v>
      </c>
      <c r="T393" s="158">
        <f t="shared" ref="T393" si="1148">+T214/T35</f>
        <v>2.1172606893299792</v>
      </c>
      <c r="U393" s="158">
        <f t="shared" si="1135"/>
        <v>2.1447667645562545</v>
      </c>
      <c r="V393" s="158">
        <f t="shared" si="1138"/>
        <v>2.1782602007291509</v>
      </c>
      <c r="W393" s="180">
        <f t="shared" si="1138"/>
        <v>2.0688983673033872</v>
      </c>
      <c r="X393" s="180"/>
      <c r="Y393" s="147"/>
      <c r="Z393" s="127"/>
    </row>
    <row r="394" spans="1:26" x14ac:dyDescent="0.25">
      <c r="A394" s="133" t="s">
        <v>9</v>
      </c>
      <c r="B394" s="158">
        <f t="shared" si="1146"/>
        <v>2.898987024614712</v>
      </c>
      <c r="C394" s="158">
        <f t="shared" si="1146"/>
        <v>2.974758350225259</v>
      </c>
      <c r="D394" s="158">
        <f t="shared" si="1146"/>
        <v>2.8013618727800615</v>
      </c>
      <c r="E394" s="158">
        <f t="shared" si="1146"/>
        <v>2.4041635859988815</v>
      </c>
      <c r="F394" s="158">
        <f t="shared" si="1146"/>
        <v>2.0000880489418584</v>
      </c>
      <c r="G394" s="158">
        <f t="shared" si="1146"/>
        <v>2.3393722432417801</v>
      </c>
      <c r="H394" s="158">
        <f t="shared" si="1142"/>
        <v>2.2511992489631996</v>
      </c>
      <c r="I394" s="158">
        <f t="shared" si="1142"/>
        <v>1.9691015308773243</v>
      </c>
      <c r="J394" s="180">
        <f t="shared" si="1145"/>
        <v>1.8369589448228132</v>
      </c>
      <c r="K394" s="180"/>
      <c r="L394" s="127"/>
      <c r="M394" s="2"/>
      <c r="N394" s="133" t="s">
        <v>9</v>
      </c>
      <c r="O394" s="158">
        <f t="shared" si="1147"/>
        <v>2.8580085985001284</v>
      </c>
      <c r="P394" s="158">
        <f t="shared" si="1147"/>
        <v>2.9533332335492712</v>
      </c>
      <c r="Q394" s="158">
        <f t="shared" si="1147"/>
        <v>3.0199717989715258</v>
      </c>
      <c r="R394" s="158">
        <f t="shared" si="1147"/>
        <v>2.7015011622396781</v>
      </c>
      <c r="S394" s="158">
        <f t="shared" si="1147"/>
        <v>2.2220207170066426</v>
      </c>
      <c r="T394" s="158">
        <f t="shared" ref="T394" si="1149">+T215/T36</f>
        <v>2.1481385339252217</v>
      </c>
      <c r="U394" s="158">
        <f t="shared" si="1135"/>
        <v>2.1316099287213053</v>
      </c>
      <c r="V394" s="158">
        <f t="shared" si="1138"/>
        <v>2.1486989557603948</v>
      </c>
      <c r="W394" s="180">
        <f t="shared" si="1138"/>
        <v>2.0553020155341017</v>
      </c>
      <c r="X394" s="180"/>
      <c r="Y394" s="147"/>
      <c r="Z394" s="127"/>
    </row>
    <row r="395" spans="1:26" ht="25.5" x14ac:dyDescent="0.25">
      <c r="A395" s="134" t="s">
        <v>13</v>
      </c>
      <c r="B395" s="182">
        <f t="shared" si="1146"/>
        <v>2.8580085985001284</v>
      </c>
      <c r="C395" s="182">
        <f t="shared" si="1146"/>
        <v>2.9533332335492712</v>
      </c>
      <c r="D395" s="182">
        <f t="shared" si="1146"/>
        <v>3.0199717989715258</v>
      </c>
      <c r="E395" s="182">
        <f t="shared" si="1146"/>
        <v>2.7015011622396781</v>
      </c>
      <c r="F395" s="182">
        <f t="shared" si="1146"/>
        <v>2.2220207170066426</v>
      </c>
      <c r="G395" s="182">
        <f t="shared" ref="G395:I395" si="1150">+G216/G37</f>
        <v>2.1481385339252217</v>
      </c>
      <c r="H395" s="182">
        <f t="shared" si="1150"/>
        <v>2.1316099287213053</v>
      </c>
      <c r="I395" s="182">
        <f t="shared" si="1150"/>
        <v>2.1486989557603948</v>
      </c>
      <c r="J395" s="183">
        <f t="shared" ref="J395" si="1151">+J216/J37</f>
        <v>2.0553020155341017</v>
      </c>
      <c r="K395" s="183"/>
      <c r="L395" s="137"/>
      <c r="M395" s="3"/>
      <c r="N395" s="134" t="s">
        <v>14</v>
      </c>
      <c r="O395" s="182">
        <f t="shared" si="1147"/>
        <v>2.8731636086218066</v>
      </c>
      <c r="P395" s="182">
        <f t="shared" si="1147"/>
        <v>2.863149266322409</v>
      </c>
      <c r="Q395" s="182">
        <f t="shared" si="1147"/>
        <v>3.0438313477528878</v>
      </c>
      <c r="R395" s="182">
        <f t="shared" si="1147"/>
        <v>2.8852308111851301</v>
      </c>
      <c r="S395" s="182">
        <f t="shared" si="1147"/>
        <v>2.4122638621294974</v>
      </c>
      <c r="T395" s="182">
        <f>+T216/T37</f>
        <v>2.1217341422406544</v>
      </c>
      <c r="U395" s="182">
        <f>+U216/U37</f>
        <v>2.2011711593314494</v>
      </c>
      <c r="V395" s="182">
        <f>+V216/V37</f>
        <v>2.1096249502031492</v>
      </c>
      <c r="W395" s="183">
        <f>+W216/W37</f>
        <v>2.0829965454737995</v>
      </c>
      <c r="X395" s="183">
        <f>+X216/X37</f>
        <v>2.06735982131445</v>
      </c>
      <c r="Y395" s="149">
        <f>+X395/W395-1</f>
        <v>-7.5068411387081424E-3</v>
      </c>
      <c r="Z395" s="156">
        <f>+POWER(X395/S395,0.2)-1</f>
        <v>-3.0387396196724703E-2</v>
      </c>
    </row>
    <row r="396" spans="1:26" ht="25.5" x14ac:dyDescent="0.25">
      <c r="A396" s="135" t="s">
        <v>15</v>
      </c>
      <c r="B396" s="138">
        <f t="shared" ref="B396:I396" si="1152">+B395/B$539</f>
        <v>0.90712296353205246</v>
      </c>
      <c r="C396" s="138">
        <f t="shared" si="1152"/>
        <v>0.82246124416456801</v>
      </c>
      <c r="D396" s="138">
        <f t="shared" si="1152"/>
        <v>1.0050879320271795</v>
      </c>
      <c r="E396" s="138">
        <f t="shared" si="1152"/>
        <v>1.034527924135435</v>
      </c>
      <c r="F396" s="138">
        <f t="shared" si="1152"/>
        <v>1.113203340271528</v>
      </c>
      <c r="G396" s="138">
        <f t="shared" si="1152"/>
        <v>0.7509945830132525</v>
      </c>
      <c r="H396" s="138">
        <f t="shared" si="1152"/>
        <v>0.66797631089982235</v>
      </c>
      <c r="I396" s="138">
        <f t="shared" si="1152"/>
        <v>0.60938320975407001</v>
      </c>
      <c r="J396" s="139">
        <f t="shared" ref="J396" si="1153">+J395/J$539</f>
        <v>0.58932169512878385</v>
      </c>
      <c r="K396" s="139"/>
      <c r="L396" s="140"/>
      <c r="M396" s="3"/>
      <c r="N396" s="135" t="s">
        <v>15</v>
      </c>
      <c r="O396" s="138">
        <f t="shared" ref="O396:T396" si="1154">+O395/O$539</f>
        <v>0.92429459673131309</v>
      </c>
      <c r="P396" s="138">
        <f t="shared" si="1154"/>
        <v>0.84971700261544636</v>
      </c>
      <c r="Q396" s="138">
        <f t="shared" si="1154"/>
        <v>0.88543683435978027</v>
      </c>
      <c r="R396" s="138">
        <f t="shared" si="1154"/>
        <v>1.0462757262059839</v>
      </c>
      <c r="S396" s="138">
        <f t="shared" si="1154"/>
        <v>1.1430007123864696</v>
      </c>
      <c r="T396" s="138">
        <f t="shared" si="1154"/>
        <v>0.85810063549320204</v>
      </c>
      <c r="U396" s="138">
        <f t="shared" ref="U396:X396" si="1155">+U395/U$539</f>
        <v>0.72781417186530095</v>
      </c>
      <c r="V396" s="138">
        <f t="shared" si="1155"/>
        <v>0.6214403774613475</v>
      </c>
      <c r="W396" s="139">
        <f t="shared" si="1155"/>
        <v>0.59388279545695211</v>
      </c>
      <c r="X396" s="139">
        <f t="shared" si="1155"/>
        <v>0.59126504895972332</v>
      </c>
      <c r="Y396" s="148"/>
      <c r="Z396" s="140"/>
    </row>
    <row r="397" spans="1:26" ht="26.25" thickBot="1" x14ac:dyDescent="0.3">
      <c r="A397" s="136" t="s">
        <v>12</v>
      </c>
      <c r="B397" s="141"/>
      <c r="C397" s="142">
        <f>+C395/B395-1</f>
        <v>3.3353515835875536E-2</v>
      </c>
      <c r="D397" s="142">
        <f t="shared" ref="D397:H397" si="1156">+D395/C395-1</f>
        <v>2.2563849099469735E-2</v>
      </c>
      <c r="E397" s="142">
        <f t="shared" si="1156"/>
        <v>-0.10545483796911792</v>
      </c>
      <c r="F397" s="142">
        <f t="shared" si="1156"/>
        <v>-0.17748666998000562</v>
      </c>
      <c r="G397" s="142">
        <f t="shared" si="1156"/>
        <v>-3.3249997408192455E-2</v>
      </c>
      <c r="H397" s="142">
        <f t="shared" si="1156"/>
        <v>-7.694385135261439E-3</v>
      </c>
      <c r="I397" s="142">
        <f t="shared" ref="I397:J397" si="1157">+I395/H395-1</f>
        <v>8.0169578912314687E-3</v>
      </c>
      <c r="J397" s="143">
        <f t="shared" si="1157"/>
        <v>-4.3466740641311064E-2</v>
      </c>
      <c r="K397" s="143"/>
      <c r="L397" s="145"/>
      <c r="M397" s="2"/>
      <c r="N397" s="136" t="s">
        <v>12</v>
      </c>
      <c r="O397" s="141"/>
      <c r="P397" s="142">
        <f>+P395/O395-1</f>
        <v>-3.4854758250962847E-3</v>
      </c>
      <c r="Q397" s="142">
        <f t="shared" ref="Q397:V397" si="1158">+Q395/P395-1</f>
        <v>6.3106064205502355E-2</v>
      </c>
      <c r="R397" s="142">
        <f t="shared" si="1158"/>
        <v>-5.2105559884204733E-2</v>
      </c>
      <c r="S397" s="142">
        <f t="shared" si="1158"/>
        <v>-0.16392690221596451</v>
      </c>
      <c r="T397" s="142">
        <f t="shared" si="1158"/>
        <v>-0.12043861554696145</v>
      </c>
      <c r="U397" s="142">
        <f t="shared" si="1158"/>
        <v>3.7439665747616147E-2</v>
      </c>
      <c r="V397" s="142">
        <f t="shared" si="1158"/>
        <v>-4.1589773126095797E-2</v>
      </c>
      <c r="W397" s="143">
        <f t="shared" ref="W397" si="1159">+W395/V395-1</f>
        <v>-1.2622340633004714E-2</v>
      </c>
      <c r="X397" s="143">
        <f t="shared" ref="X397" si="1160">+X395/W395-1</f>
        <v>-7.5068411387081424E-3</v>
      </c>
      <c r="Y397" s="144"/>
      <c r="Z397" s="145"/>
    </row>
    <row r="398" spans="1:26" ht="15.75" thickBo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6" ht="15.75" thickBot="1" x14ac:dyDescent="0.3">
      <c r="A399" s="341" t="s">
        <v>141</v>
      </c>
      <c r="B399" s="342"/>
      <c r="C399" s="342"/>
      <c r="D399" s="342"/>
      <c r="E399" s="342"/>
      <c r="F399" s="342"/>
      <c r="G399" s="342"/>
      <c r="H399" s="342"/>
      <c r="I399" s="342"/>
      <c r="J399" s="342"/>
      <c r="K399" s="342"/>
      <c r="L399" s="343"/>
      <c r="M399" s="2"/>
      <c r="N399" s="341" t="s">
        <v>142</v>
      </c>
      <c r="O399" s="342"/>
      <c r="P399" s="342"/>
      <c r="Q399" s="342"/>
      <c r="R399" s="342"/>
      <c r="S399" s="342"/>
      <c r="T399" s="342"/>
      <c r="U399" s="342"/>
      <c r="V399" s="342"/>
      <c r="W399" s="342"/>
      <c r="X399" s="342"/>
      <c r="Y399" s="342"/>
      <c r="Z399" s="343"/>
    </row>
    <row r="400" spans="1:26" ht="38.25" x14ac:dyDescent="0.25">
      <c r="A400" s="128"/>
      <c r="B400" s="129">
        <v>2016</v>
      </c>
      <c r="C400" s="129">
        <f>+B400+1</f>
        <v>2017</v>
      </c>
      <c r="D400" s="129">
        <f t="shared" ref="D400" si="1161">+C400+1</f>
        <v>2018</v>
      </c>
      <c r="E400" s="129">
        <f t="shared" ref="E400" si="1162">+D400+1</f>
        <v>2019</v>
      </c>
      <c r="F400" s="129">
        <f t="shared" ref="F400" si="1163">+E400+1</f>
        <v>2020</v>
      </c>
      <c r="G400" s="129">
        <f t="shared" ref="G400" si="1164">+F400+1</f>
        <v>2021</v>
      </c>
      <c r="H400" s="129">
        <f t="shared" ref="H400" si="1165">+G400+1</f>
        <v>2022</v>
      </c>
      <c r="I400" s="129">
        <f t="shared" ref="I400" si="1166">+H400+1</f>
        <v>2023</v>
      </c>
      <c r="J400" s="130">
        <f t="shared" ref="J400:K400" si="1167">+I400+1</f>
        <v>2024</v>
      </c>
      <c r="K400" s="130">
        <f t="shared" si="1167"/>
        <v>2025</v>
      </c>
      <c r="L400" s="132" t="s">
        <v>16</v>
      </c>
      <c r="M400" s="2"/>
      <c r="N400" s="128"/>
      <c r="O400" s="129">
        <v>2016</v>
      </c>
      <c r="P400" s="129">
        <f>+O400+1</f>
        <v>2017</v>
      </c>
      <c r="Q400" s="129">
        <f t="shared" ref="Q400:T400" si="1168">+P400+1</f>
        <v>2018</v>
      </c>
      <c r="R400" s="129">
        <f t="shared" si="1168"/>
        <v>2019</v>
      </c>
      <c r="S400" s="129">
        <f t="shared" si="1168"/>
        <v>2020</v>
      </c>
      <c r="T400" s="129">
        <f t="shared" si="1168"/>
        <v>2021</v>
      </c>
      <c r="U400" s="129">
        <v>2022</v>
      </c>
      <c r="V400" s="129">
        <v>2023</v>
      </c>
      <c r="W400" s="130">
        <v>2024</v>
      </c>
      <c r="X400" s="131">
        <v>2025</v>
      </c>
      <c r="Y400" s="146" t="s">
        <v>16</v>
      </c>
      <c r="Z400" s="132" t="s">
        <v>21</v>
      </c>
    </row>
    <row r="401" spans="1:26" x14ac:dyDescent="0.25">
      <c r="A401" s="133" t="s">
        <v>10</v>
      </c>
      <c r="B401" s="158">
        <f t="shared" ref="B401:G410" si="1169">+B222/B43</f>
        <v>3.1696558458713877</v>
      </c>
      <c r="C401" s="158">
        <f t="shared" si="1169"/>
        <v>3.50699402482554</v>
      </c>
      <c r="D401" s="158">
        <f t="shared" si="1169"/>
        <v>4.2087328447789751</v>
      </c>
      <c r="E401" s="158">
        <f t="shared" si="1169"/>
        <v>1.4303046894182667</v>
      </c>
      <c r="F401" s="158">
        <f t="shared" si="1169"/>
        <v>1.182043110234672</v>
      </c>
      <c r="G401" s="158">
        <f t="shared" si="1169"/>
        <v>2.0937419701535847</v>
      </c>
      <c r="H401" s="158">
        <f t="shared" ref="H401:J401" si="1170">+H222/H43</f>
        <v>4.8451267780730234</v>
      </c>
      <c r="I401" s="158">
        <f t="shared" si="1170"/>
        <v>4.4038306336305224</v>
      </c>
      <c r="J401" s="180">
        <f t="shared" si="1170"/>
        <v>4.0345665606992567</v>
      </c>
      <c r="K401" s="180">
        <f t="shared" ref="K401:K404" si="1171">+K222/K43</f>
        <v>3.462625990272008</v>
      </c>
      <c r="L401" s="127">
        <f>+K401/J401-1</f>
        <v>-0.14176010280720763</v>
      </c>
      <c r="M401" s="2"/>
      <c r="N401" s="133" t="s">
        <v>10</v>
      </c>
      <c r="O401" s="158">
        <f t="shared" ref="O401:U412" si="1172">+O222/O43</f>
        <v>3.2454869276217302</v>
      </c>
      <c r="P401" s="158">
        <f t="shared" si="1172"/>
        <v>3.2905023147628034</v>
      </c>
      <c r="Q401" s="158">
        <f t="shared" si="1172"/>
        <v>3.9726390631520134</v>
      </c>
      <c r="R401" s="158">
        <f t="shared" si="1172"/>
        <v>2.6272743302679222</v>
      </c>
      <c r="S401" s="158">
        <f t="shared" si="1172"/>
        <v>1.9280766629478896</v>
      </c>
      <c r="T401" s="158">
        <f t="shared" si="1172"/>
        <v>1.563922534002437</v>
      </c>
      <c r="U401" s="158">
        <f t="shared" si="1172"/>
        <v>2.4907495533592381</v>
      </c>
      <c r="V401" s="158">
        <f t="shared" ref="V401:X404" si="1173">+V222/V43</f>
        <v>4.0697776147595528</v>
      </c>
      <c r="W401" s="180">
        <f t="shared" si="1173"/>
        <v>4.3479159488118917</v>
      </c>
      <c r="X401" s="180">
        <f t="shared" si="1173"/>
        <v>3.5052349488593113</v>
      </c>
      <c r="Y401" s="147">
        <f>+X401/W401-1</f>
        <v>-0.1938126242258319</v>
      </c>
      <c r="Z401" s="127">
        <f>+POWER(X401/S401,0.2)-1</f>
        <v>0.12698611929959602</v>
      </c>
    </row>
    <row r="402" spans="1:26" x14ac:dyDescent="0.25">
      <c r="A402" s="133" t="s">
        <v>11</v>
      </c>
      <c r="B402" s="158">
        <f t="shared" si="1169"/>
        <v>3.1446680864837782</v>
      </c>
      <c r="C402" s="158">
        <f t="shared" si="1169"/>
        <v>3.5637854452326381</v>
      </c>
      <c r="D402" s="158">
        <f t="shared" si="1169"/>
        <v>4.0166992552902094</v>
      </c>
      <c r="E402" s="158">
        <f t="shared" si="1169"/>
        <v>1.6735676189287225</v>
      </c>
      <c r="F402" s="158">
        <f t="shared" si="1169"/>
        <v>1.6532754410142303</v>
      </c>
      <c r="G402" s="158">
        <f t="shared" si="1169"/>
        <v>1.2424790239765369</v>
      </c>
      <c r="H402" s="158">
        <f t="shared" ref="H402:J402" si="1174">+H223/H44</f>
        <v>3.9283214996186482</v>
      </c>
      <c r="I402" s="158">
        <f t="shared" si="1174"/>
        <v>4.0684137788215269</v>
      </c>
      <c r="J402" s="180">
        <f t="shared" si="1174"/>
        <v>4.7289076663387242</v>
      </c>
      <c r="K402" s="180">
        <f t="shared" si="1171"/>
        <v>4.3034515242132469</v>
      </c>
      <c r="L402" s="127">
        <f>+K402/J402-1</f>
        <v>-8.9969221677546396E-2</v>
      </c>
      <c r="M402" s="2"/>
      <c r="N402" s="133" t="s">
        <v>11</v>
      </c>
      <c r="O402" s="158">
        <f t="shared" si="1172"/>
        <v>3.2489821691453153</v>
      </c>
      <c r="P402" s="158">
        <f t="shared" si="1172"/>
        <v>3.3199383278310508</v>
      </c>
      <c r="Q402" s="158">
        <f t="shared" si="1172"/>
        <v>4.0080062813302879</v>
      </c>
      <c r="R402" s="158">
        <f t="shared" si="1172"/>
        <v>2.4770874638257752</v>
      </c>
      <c r="S402" s="158">
        <f t="shared" si="1172"/>
        <v>1.9217288548896112</v>
      </c>
      <c r="T402" s="158">
        <f t="shared" si="1172"/>
        <v>1.529064581638832</v>
      </c>
      <c r="U402" s="158">
        <f t="shared" si="1172"/>
        <v>2.7602900532181369</v>
      </c>
      <c r="V402" s="158">
        <f t="shared" ref="V402:W412" si="1175">+V223/V44</f>
        <v>4.0851332572218979</v>
      </c>
      <c r="W402" s="180">
        <f t="shared" si="1175"/>
        <v>4.3940753802194976</v>
      </c>
      <c r="X402" s="180">
        <f t="shared" si="1173"/>
        <v>3.4855505731175698</v>
      </c>
      <c r="Y402" s="147">
        <f>+X402/W402-1</f>
        <v>-0.20676131574614554</v>
      </c>
      <c r="Z402" s="127">
        <f>+POWER(X402/S402,0.2)-1</f>
        <v>0.1264602093037126</v>
      </c>
    </row>
    <row r="403" spans="1:26" x14ac:dyDescent="0.25">
      <c r="A403" s="133" t="s">
        <v>0</v>
      </c>
      <c r="B403" s="158">
        <f t="shared" si="1169"/>
        <v>3.4773702364697217</v>
      </c>
      <c r="C403" s="158">
        <f t="shared" si="1169"/>
        <v>3.9686602055569655</v>
      </c>
      <c r="D403" s="158">
        <f t="shared" si="1169"/>
        <v>4.2638471563468876</v>
      </c>
      <c r="E403" s="158">
        <f t="shared" si="1169"/>
        <v>2.3518567270759605</v>
      </c>
      <c r="F403" s="158">
        <f t="shared" si="1169"/>
        <v>1.521915389015247</v>
      </c>
      <c r="G403" s="158">
        <f t="shared" si="1169"/>
        <v>1.6193535988023802</v>
      </c>
      <c r="H403" s="158">
        <f t="shared" ref="H403:J403" si="1176">+H224/H45</f>
        <v>4.7989667727914682</v>
      </c>
      <c r="I403" s="158">
        <f t="shared" si="1176"/>
        <v>4.2307922033965788</v>
      </c>
      <c r="J403" s="180">
        <f t="shared" si="1176"/>
        <v>1.5530705334846431</v>
      </c>
      <c r="K403" s="180">
        <f t="shared" si="1171"/>
        <v>4.5599353280085477</v>
      </c>
      <c r="L403" s="127">
        <f>+K403/J403-1</f>
        <v>1.9360774219168051</v>
      </c>
      <c r="M403" s="2"/>
      <c r="N403" s="133" t="s">
        <v>0</v>
      </c>
      <c r="O403" s="158">
        <f t="shared" si="1172"/>
        <v>3.2770483830368358</v>
      </c>
      <c r="P403" s="158">
        <f t="shared" si="1172"/>
        <v>3.3534202693986037</v>
      </c>
      <c r="Q403" s="158">
        <f t="shared" si="1172"/>
        <v>4.0285038460840381</v>
      </c>
      <c r="R403" s="158">
        <f t="shared" si="1172"/>
        <v>2.3992926122592664</v>
      </c>
      <c r="S403" s="158">
        <f t="shared" si="1172"/>
        <v>1.8449292052523012</v>
      </c>
      <c r="T403" s="158">
        <f t="shared" si="1172"/>
        <v>1.5363839777557058</v>
      </c>
      <c r="U403" s="158">
        <f t="shared" si="1172"/>
        <v>2.9831363323699756</v>
      </c>
      <c r="V403" s="158">
        <f t="shared" si="1175"/>
        <v>4.054582947237825</v>
      </c>
      <c r="W403" s="180">
        <f t="shared" si="1175"/>
        <v>3.8980960971729068</v>
      </c>
      <c r="X403" s="180">
        <f t="shared" si="1173"/>
        <v>3.8590072192762133</v>
      </c>
      <c r="Y403" s="147">
        <f>+X403/W403-1</f>
        <v>-1.0027684521436653E-2</v>
      </c>
      <c r="Z403" s="127">
        <f>+POWER(X403/S403,0.2)-1</f>
        <v>0.15904200892719511</v>
      </c>
    </row>
    <row r="404" spans="1:26" x14ac:dyDescent="0.25">
      <c r="A404" s="133" t="s">
        <v>1</v>
      </c>
      <c r="B404" s="158">
        <f t="shared" si="1169"/>
        <v>2.9455544591335316</v>
      </c>
      <c r="C404" s="158">
        <f t="shared" si="1169"/>
        <v>3.5673087776581713</v>
      </c>
      <c r="D404" s="158">
        <f t="shared" si="1169"/>
        <v>4.0714655501921628</v>
      </c>
      <c r="E404" s="158">
        <f t="shared" si="1169"/>
        <v>2.0809943920783089</v>
      </c>
      <c r="F404" s="158">
        <f t="shared" si="1169"/>
        <v>1.4150023587178258</v>
      </c>
      <c r="G404" s="158">
        <f t="shared" si="1169"/>
        <v>2.3334864104175059</v>
      </c>
      <c r="H404" s="158">
        <f t="shared" ref="H404:J404" si="1177">+H225/H46</f>
        <v>3.2769813946375179</v>
      </c>
      <c r="I404" s="158">
        <f t="shared" si="1177"/>
        <v>4.2877827191999449</v>
      </c>
      <c r="J404" s="180">
        <f t="shared" si="1177"/>
        <v>1.675048939047826</v>
      </c>
      <c r="K404" s="180">
        <f t="shared" si="1171"/>
        <v>4.845283646647812</v>
      </c>
      <c r="L404" s="127">
        <f>+K404/J404-1</f>
        <v>1.8926221399848124</v>
      </c>
      <c r="M404" s="2"/>
      <c r="N404" s="133" t="s">
        <v>1</v>
      </c>
      <c r="O404" s="158">
        <f t="shared" si="1172"/>
        <v>3.2424167314778551</v>
      </c>
      <c r="P404" s="158">
        <f t="shared" si="1172"/>
        <v>3.4138775017497691</v>
      </c>
      <c r="Q404" s="158">
        <f t="shared" si="1172"/>
        <v>4.0734446449533079</v>
      </c>
      <c r="R404" s="158">
        <f t="shared" si="1172"/>
        <v>2.3028455150301821</v>
      </c>
      <c r="S404" s="158">
        <f t="shared" si="1172"/>
        <v>1.7782636091070987</v>
      </c>
      <c r="T404" s="158">
        <f t="shared" si="1172"/>
        <v>1.6036643465528766</v>
      </c>
      <c r="U404" s="158">
        <f t="shared" si="1172"/>
        <v>3.0885094240100317</v>
      </c>
      <c r="V404" s="158">
        <f t="shared" si="1175"/>
        <v>4.1304676374612326</v>
      </c>
      <c r="W404" s="180">
        <f t="shared" ref="W404" si="1178">+W225/W46</f>
        <v>3.5272599818890504</v>
      </c>
      <c r="X404" s="180">
        <f t="shared" si="1173"/>
        <v>4.2626760971754818</v>
      </c>
      <c r="Y404" s="147">
        <f>+X404/W404-1</f>
        <v>0.20849501286054162</v>
      </c>
      <c r="Z404" s="127">
        <f>+POWER(X404/S404,0.2)-1</f>
        <v>0.19106986975828377</v>
      </c>
    </row>
    <row r="405" spans="1:26" x14ac:dyDescent="0.25">
      <c r="A405" s="133" t="s">
        <v>2</v>
      </c>
      <c r="B405" s="158">
        <f t="shared" si="1169"/>
        <v>2.9574226715632257</v>
      </c>
      <c r="C405" s="158">
        <f t="shared" si="1169"/>
        <v>3.9306389293688251</v>
      </c>
      <c r="D405" s="158">
        <f t="shared" si="1169"/>
        <v>4.1299647826096688</v>
      </c>
      <c r="E405" s="158">
        <f t="shared" si="1169"/>
        <v>2.0585026522159939</v>
      </c>
      <c r="F405" s="158">
        <f t="shared" si="1169"/>
        <v>1.2852645483165108</v>
      </c>
      <c r="G405" s="158">
        <f t="shared" si="1169"/>
        <v>2.0901720841038429</v>
      </c>
      <c r="H405" s="158">
        <f t="shared" ref="H405:J412" si="1179">+H226/H47</f>
        <v>4.50577804812922</v>
      </c>
      <c r="I405" s="158">
        <f t="shared" si="1179"/>
        <v>4.2917941708610021</v>
      </c>
      <c r="J405" s="180">
        <f t="shared" si="1179"/>
        <v>4.5719349557311126</v>
      </c>
      <c r="K405" s="180"/>
      <c r="L405" s="127"/>
      <c r="M405" s="2"/>
      <c r="N405" s="133" t="s">
        <v>2</v>
      </c>
      <c r="O405" s="158">
        <f t="shared" si="1172"/>
        <v>3.2169191251396536</v>
      </c>
      <c r="P405" s="158">
        <f t="shared" si="1172"/>
        <v>3.5064946965952242</v>
      </c>
      <c r="Q405" s="158">
        <f t="shared" si="1172"/>
        <v>4.0908464773311533</v>
      </c>
      <c r="R405" s="158">
        <f t="shared" si="1172"/>
        <v>2.2058901070226256</v>
      </c>
      <c r="S405" s="158">
        <f t="shared" si="1172"/>
        <v>1.6922510351575755</v>
      </c>
      <c r="T405" s="158">
        <f t="shared" si="1172"/>
        <v>1.6850899108571578</v>
      </c>
      <c r="U405" s="158">
        <f t="shared" si="1172"/>
        <v>3.3553008937509277</v>
      </c>
      <c r="V405" s="158">
        <f t="shared" si="1175"/>
        <v>4.0955160677607596</v>
      </c>
      <c r="W405" s="180">
        <f t="shared" ref="W405:W409" si="1180">+W226/W47</f>
        <v>3.5600830200307922</v>
      </c>
      <c r="X405" s="180"/>
      <c r="Y405" s="147"/>
      <c r="Z405" s="127"/>
    </row>
    <row r="406" spans="1:26" x14ac:dyDescent="0.25">
      <c r="A406" s="133" t="s">
        <v>3</v>
      </c>
      <c r="B406" s="158">
        <f t="shared" si="1169"/>
        <v>2.8237358978368059</v>
      </c>
      <c r="C406" s="158">
        <f t="shared" si="1169"/>
        <v>4.0627736517340614</v>
      </c>
      <c r="D406" s="158">
        <f t="shared" si="1169"/>
        <v>4.1847022287285798</v>
      </c>
      <c r="E406" s="158">
        <f t="shared" si="1169"/>
        <v>2.5757523182055286</v>
      </c>
      <c r="F406" s="158">
        <f t="shared" si="1169"/>
        <v>1.4919728220440216</v>
      </c>
      <c r="G406" s="158">
        <f t="shared" si="1169"/>
        <v>2.287207666270155</v>
      </c>
      <c r="H406" s="158">
        <f t="shared" si="1179"/>
        <v>2.8659389273200016</v>
      </c>
      <c r="I406" s="158">
        <f t="shared" si="1179"/>
        <v>4.1136555812958919</v>
      </c>
      <c r="J406" s="180">
        <f t="shared" si="1179"/>
        <v>4.4707375027684044</v>
      </c>
      <c r="K406" s="180"/>
      <c r="L406" s="127"/>
      <c r="M406" s="2"/>
      <c r="N406" s="133" t="s">
        <v>3</v>
      </c>
      <c r="O406" s="158">
        <f t="shared" si="1172"/>
        <v>3.1970590549158011</v>
      </c>
      <c r="P406" s="158">
        <f t="shared" si="1172"/>
        <v>3.614778374133671</v>
      </c>
      <c r="Q406" s="158">
        <f t="shared" si="1172"/>
        <v>4.1008351180822418</v>
      </c>
      <c r="R406" s="158">
        <f t="shared" si="1172"/>
        <v>2.1460561754893503</v>
      </c>
      <c r="S406" s="158">
        <f t="shared" si="1172"/>
        <v>1.6426178359000121</v>
      </c>
      <c r="T406" s="158">
        <f t="shared" si="1172"/>
        <v>1.7317275894351958</v>
      </c>
      <c r="U406" s="158">
        <f t="shared" si="1172"/>
        <v>3.4361898414448846</v>
      </c>
      <c r="V406" s="158">
        <f t="shared" si="1175"/>
        <v>4.3007244140163774</v>
      </c>
      <c r="W406" s="180">
        <f t="shared" si="1180"/>
        <v>3.5472981204779637</v>
      </c>
      <c r="X406" s="180"/>
      <c r="Y406" s="147"/>
      <c r="Z406" s="127"/>
    </row>
    <row r="407" spans="1:26" x14ac:dyDescent="0.25">
      <c r="A407" s="133" t="s">
        <v>4</v>
      </c>
      <c r="B407" s="158">
        <f t="shared" si="1169"/>
        <v>3.7423742716040946</v>
      </c>
      <c r="C407" s="158">
        <f t="shared" si="1169"/>
        <v>3.960018040913948</v>
      </c>
      <c r="D407" s="158">
        <f t="shared" si="1169"/>
        <v>2.6114382268987697</v>
      </c>
      <c r="E407" s="158">
        <f t="shared" si="1169"/>
        <v>2.2831575573110237</v>
      </c>
      <c r="F407" s="158">
        <f t="shared" si="1169"/>
        <v>2.0637903095058885</v>
      </c>
      <c r="G407" s="158">
        <f t="shared" si="1169"/>
        <v>3.124276066539029</v>
      </c>
      <c r="H407" s="158">
        <f t="shared" si="1179"/>
        <v>4.209807360953727</v>
      </c>
      <c r="I407" s="158">
        <f t="shared" si="1179"/>
        <v>4.6779610503154316</v>
      </c>
      <c r="J407" s="180">
        <f t="shared" si="1179"/>
        <v>3.9400857492617325</v>
      </c>
      <c r="K407" s="180"/>
      <c r="L407" s="127"/>
      <c r="M407" s="2"/>
      <c r="N407" s="133" t="s">
        <v>4</v>
      </c>
      <c r="O407" s="158">
        <f t="shared" si="1172"/>
        <v>3.2116215246282622</v>
      </c>
      <c r="P407" s="158">
        <f t="shared" si="1172"/>
        <v>3.636350780550579</v>
      </c>
      <c r="Q407" s="158">
        <f t="shared" si="1172"/>
        <v>3.8938391370925851</v>
      </c>
      <c r="R407" s="158">
        <f t="shared" si="1172"/>
        <v>2.1211698021426217</v>
      </c>
      <c r="S407" s="158">
        <f t="shared" si="1172"/>
        <v>1.6297711180698384</v>
      </c>
      <c r="T407" s="158">
        <f t="shared" si="1172"/>
        <v>1.7801785327438135</v>
      </c>
      <c r="U407" s="158">
        <f t="shared" si="1172"/>
        <v>3.5021812515418653</v>
      </c>
      <c r="V407" s="158">
        <f t="shared" si="1175"/>
        <v>4.3438960206545731</v>
      </c>
      <c r="W407" s="180">
        <f t="shared" si="1180"/>
        <v>3.4944059727140178</v>
      </c>
      <c r="X407" s="180"/>
      <c r="Y407" s="147"/>
      <c r="Z407" s="127"/>
    </row>
    <row r="408" spans="1:26" x14ac:dyDescent="0.25">
      <c r="A408" s="133" t="s">
        <v>5</v>
      </c>
      <c r="B408" s="158">
        <f t="shared" si="1169"/>
        <v>3.4689124810278322</v>
      </c>
      <c r="C408" s="158">
        <f t="shared" si="1169"/>
        <v>4.0274258120694242</v>
      </c>
      <c r="D408" s="158">
        <f t="shared" si="1169"/>
        <v>2.5363304849507431</v>
      </c>
      <c r="E408" s="158">
        <f t="shared" si="1169"/>
        <v>2.0287013345954521</v>
      </c>
      <c r="F408" s="158">
        <f t="shared" si="1169"/>
        <v>1.3497907370137525</v>
      </c>
      <c r="G408" s="158">
        <f t="shared" si="1169"/>
        <v>2.6516980143817701</v>
      </c>
      <c r="H408" s="158">
        <f t="shared" si="1179"/>
        <v>4.6925799225775977</v>
      </c>
      <c r="I408" s="158">
        <f t="shared" si="1179"/>
        <v>4.9984661083423498</v>
      </c>
      <c r="J408" s="180">
        <f t="shared" ref="J408" si="1181">+J229/J50</f>
        <v>3.3022217509024059</v>
      </c>
      <c r="K408" s="180"/>
      <c r="L408" s="127"/>
      <c r="M408" s="2"/>
      <c r="N408" s="133" t="s">
        <v>5</v>
      </c>
      <c r="O408" s="158">
        <f t="shared" si="1172"/>
        <v>3.2495608830966054</v>
      </c>
      <c r="P408" s="158">
        <f t="shared" si="1172"/>
        <v>3.6896668838074245</v>
      </c>
      <c r="Q408" s="158">
        <f t="shared" si="1172"/>
        <v>3.6645087782051364</v>
      </c>
      <c r="R408" s="158">
        <f t="shared" si="1172"/>
        <v>2.0754212848139217</v>
      </c>
      <c r="S408" s="158">
        <f t="shared" si="1172"/>
        <v>1.5653915183677769</v>
      </c>
      <c r="T408" s="158">
        <f t="shared" si="1172"/>
        <v>1.8872596992097095</v>
      </c>
      <c r="U408" s="158">
        <f t="shared" si="1172"/>
        <v>3.6824614143516254</v>
      </c>
      <c r="V408" s="158">
        <f t="shared" si="1175"/>
        <v>4.3320616697548564</v>
      </c>
      <c r="W408" s="180">
        <f t="shared" si="1180"/>
        <v>3.4117578693710842</v>
      </c>
      <c r="X408" s="180"/>
      <c r="Y408" s="147"/>
      <c r="Z408" s="127"/>
    </row>
    <row r="409" spans="1:26" x14ac:dyDescent="0.25">
      <c r="A409" s="133" t="s">
        <v>6</v>
      </c>
      <c r="B409" s="158">
        <f t="shared" si="1169"/>
        <v>3.2257788135302787</v>
      </c>
      <c r="C409" s="158">
        <f t="shared" si="1169"/>
        <v>4.0833160099215151</v>
      </c>
      <c r="D409" s="158">
        <f t="shared" si="1169"/>
        <v>2.7559103900609627</v>
      </c>
      <c r="E409" s="158">
        <f t="shared" si="1169"/>
        <v>2.562209732534797</v>
      </c>
      <c r="F409" s="158">
        <f t="shared" si="1169"/>
        <v>1.8112560245327916</v>
      </c>
      <c r="G409" s="158">
        <f t="shared" si="1169"/>
        <v>3.5912912597211788</v>
      </c>
      <c r="H409" s="158">
        <f t="shared" si="1179"/>
        <v>4.8105357637505382</v>
      </c>
      <c r="I409" s="158">
        <f>+I230/I51</f>
        <v>4.2991740469902417</v>
      </c>
      <c r="J409" s="180">
        <f t="shared" ref="J409:J412" si="1182">+J230/J51</f>
        <v>4.5691554205787375</v>
      </c>
      <c r="K409" s="180"/>
      <c r="L409" s="127"/>
      <c r="M409" s="2"/>
      <c r="N409" s="133" t="s">
        <v>6</v>
      </c>
      <c r="O409" s="158">
        <f t="shared" si="1172"/>
        <v>3.2271725053105067</v>
      </c>
      <c r="P409" s="158">
        <f t="shared" si="1172"/>
        <v>3.76703663659426</v>
      </c>
      <c r="Q409" s="158">
        <f t="shared" si="1172"/>
        <v>3.5458857612350902</v>
      </c>
      <c r="R409" s="158">
        <f t="shared" si="1172"/>
        <v>2.0692468254253722</v>
      </c>
      <c r="S409" s="158">
        <f t="shared" si="1172"/>
        <v>1.5304944103482176</v>
      </c>
      <c r="T409" s="158">
        <f t="shared" si="1172"/>
        <v>1.9941430960420146</v>
      </c>
      <c r="U409" s="158">
        <f t="shared" si="1172"/>
        <v>3.7803220374515627</v>
      </c>
      <c r="V409" s="158">
        <f t="shared" si="1175"/>
        <v>4.2698077726849935</v>
      </c>
      <c r="W409" s="180">
        <f t="shared" si="1180"/>
        <v>3.4243636520900465</v>
      </c>
      <c r="X409" s="180"/>
      <c r="Y409" s="147"/>
      <c r="Z409" s="127"/>
    </row>
    <row r="410" spans="1:26" x14ac:dyDescent="0.25">
      <c r="A410" s="133" t="s">
        <v>7</v>
      </c>
      <c r="B410" s="158">
        <f t="shared" si="1169"/>
        <v>3.7599850224663007</v>
      </c>
      <c r="C410" s="158">
        <f t="shared" si="1169"/>
        <v>4.2468625778118065</v>
      </c>
      <c r="D410" s="158">
        <f t="shared" si="1169"/>
        <v>2.8680613740611181</v>
      </c>
      <c r="E410" s="158">
        <f t="shared" si="1169"/>
        <v>2.0027022136589778</v>
      </c>
      <c r="F410" s="158">
        <f t="shared" si="1169"/>
        <v>1.5041435559754193</v>
      </c>
      <c r="G410" s="158">
        <f t="shared" si="1169"/>
        <v>2.8469606067298656</v>
      </c>
      <c r="H410" s="158">
        <f t="shared" si="1179"/>
        <v>4.454840692079177</v>
      </c>
      <c r="I410" s="158">
        <f t="shared" si="1179"/>
        <v>4.2956150123920445</v>
      </c>
      <c r="J410" s="180">
        <f t="shared" si="1182"/>
        <v>5.5170229301775766</v>
      </c>
      <c r="K410" s="180"/>
      <c r="L410" s="127"/>
      <c r="M410" s="2"/>
      <c r="N410" s="133" t="s">
        <v>7</v>
      </c>
      <c r="O410" s="158">
        <f t="shared" si="1172"/>
        <v>3.24564216361521</v>
      </c>
      <c r="P410" s="158">
        <f t="shared" si="1172"/>
        <v>3.8219433026453302</v>
      </c>
      <c r="Q410" s="158">
        <f t="shared" si="1172"/>
        <v>3.3845958997622709</v>
      </c>
      <c r="R410" s="158">
        <f t="shared" si="1172"/>
        <v>2.0004439991371799</v>
      </c>
      <c r="S410" s="158">
        <f t="shared" si="1172"/>
        <v>1.4950173497564303</v>
      </c>
      <c r="T410" s="158">
        <f t="shared" si="1172"/>
        <v>2.1090315581271586</v>
      </c>
      <c r="U410" s="158">
        <f t="shared" si="1172"/>
        <v>3.9753320904556033</v>
      </c>
      <c r="V410" s="158">
        <f t="shared" si="1175"/>
        <v>4.2569529799966981</v>
      </c>
      <c r="W410" s="180">
        <f t="shared" si="1175"/>
        <v>3.5554803448620684</v>
      </c>
      <c r="X410" s="180"/>
      <c r="Y410" s="147"/>
      <c r="Z410" s="127"/>
    </row>
    <row r="411" spans="1:26" x14ac:dyDescent="0.25">
      <c r="A411" s="133" t="s">
        <v>8</v>
      </c>
      <c r="B411" s="158">
        <f t="shared" ref="B411:G413" si="1183">+B232/B53</f>
        <v>3.2565976651725874</v>
      </c>
      <c r="C411" s="158">
        <f t="shared" si="1183"/>
        <v>3.8146300016134838</v>
      </c>
      <c r="D411" s="158">
        <f t="shared" si="1183"/>
        <v>2.0692772026100936</v>
      </c>
      <c r="E411" s="158">
        <f t="shared" si="1183"/>
        <v>2.1400097191573821</v>
      </c>
      <c r="F411" s="158">
        <f t="shared" si="1183"/>
        <v>1.9177789896326929</v>
      </c>
      <c r="G411" s="158">
        <f t="shared" si="1183"/>
        <v>3.250301791076502</v>
      </c>
      <c r="H411" s="158">
        <f t="shared" si="1179"/>
        <v>3.3220470174756178</v>
      </c>
      <c r="I411" s="158">
        <f t="shared" si="1179"/>
        <v>4.3014462072814963</v>
      </c>
      <c r="J411" s="180">
        <f t="shared" si="1182"/>
        <v>4.4248138879020686</v>
      </c>
      <c r="K411" s="180"/>
      <c r="L411" s="127"/>
      <c r="M411" s="2"/>
      <c r="N411" s="133" t="s">
        <v>8</v>
      </c>
      <c r="O411" s="158">
        <f t="shared" ref="O411:S413" si="1184">+O232/O53</f>
        <v>3.228952650200883</v>
      </c>
      <c r="P411" s="158">
        <f t="shared" si="1184"/>
        <v>3.865728343613315</v>
      </c>
      <c r="Q411" s="158">
        <f t="shared" si="1184"/>
        <v>3.2213099303126747</v>
      </c>
      <c r="R411" s="158">
        <f t="shared" si="1184"/>
        <v>2.0056907367599588</v>
      </c>
      <c r="S411" s="158">
        <f t="shared" si="1184"/>
        <v>1.4867754784607514</v>
      </c>
      <c r="T411" s="158">
        <f t="shared" ref="T411" si="1185">+T232/T53</f>
        <v>2.1944170513676893</v>
      </c>
      <c r="U411" s="158">
        <f t="shared" si="1172"/>
        <v>4.0285609373646629</v>
      </c>
      <c r="V411" s="158">
        <f t="shared" si="1175"/>
        <v>4.3568301180134865</v>
      </c>
      <c r="W411" s="180">
        <f t="shared" si="1175"/>
        <v>3.5687030130148507</v>
      </c>
      <c r="X411" s="180"/>
      <c r="Y411" s="147"/>
      <c r="Z411" s="127"/>
    </row>
    <row r="412" spans="1:26" x14ac:dyDescent="0.25">
      <c r="A412" s="133" t="s">
        <v>9</v>
      </c>
      <c r="B412" s="158">
        <f t="shared" si="1183"/>
        <v>3.48780763278614</v>
      </c>
      <c r="C412" s="158">
        <f t="shared" si="1183"/>
        <v>4.2118215921924396</v>
      </c>
      <c r="D412" s="158">
        <f t="shared" si="1183"/>
        <v>1.5904802026765774</v>
      </c>
      <c r="E412" s="158">
        <f t="shared" si="1183"/>
        <v>1.229996342236124</v>
      </c>
      <c r="F412" s="158">
        <f t="shared" si="1183"/>
        <v>1.2401060692642625</v>
      </c>
      <c r="G412" s="158">
        <f t="shared" si="1183"/>
        <v>3.8213231839608945</v>
      </c>
      <c r="H412" s="158">
        <f t="shared" si="1179"/>
        <v>4.4086781790691889</v>
      </c>
      <c r="I412" s="158">
        <f t="shared" si="1179"/>
        <v>4.7141119221411198</v>
      </c>
      <c r="J412" s="180">
        <f t="shared" si="1182"/>
        <v>3.7502601872207446</v>
      </c>
      <c r="K412" s="180"/>
      <c r="L412" s="127"/>
      <c r="M412" s="2"/>
      <c r="N412" s="133" t="s">
        <v>9</v>
      </c>
      <c r="O412" s="158">
        <f t="shared" si="1184"/>
        <v>3.2671424005819008</v>
      </c>
      <c r="P412" s="158">
        <f t="shared" si="1184"/>
        <v>3.923565540112866</v>
      </c>
      <c r="Q412" s="158">
        <f t="shared" si="1184"/>
        <v>2.858525775919087</v>
      </c>
      <c r="R412" s="158">
        <f t="shared" si="1184"/>
        <v>1.9511555237252025</v>
      </c>
      <c r="S412" s="158">
        <f t="shared" si="1184"/>
        <v>1.4953904424016804</v>
      </c>
      <c r="T412" s="158">
        <f t="shared" ref="T412" si="1186">+T233/T54</f>
        <v>2.4085255870089997</v>
      </c>
      <c r="U412" s="158">
        <f t="shared" si="1172"/>
        <v>4.0835473754622305</v>
      </c>
      <c r="V412" s="158">
        <f t="shared" si="1175"/>
        <v>4.3761658171812181</v>
      </c>
      <c r="W412" s="180">
        <f t="shared" si="1175"/>
        <v>3.5355598841461728</v>
      </c>
      <c r="X412" s="180"/>
      <c r="Y412" s="147"/>
      <c r="Z412" s="127"/>
    </row>
    <row r="413" spans="1:26" ht="25.5" x14ac:dyDescent="0.25">
      <c r="A413" s="134" t="s">
        <v>13</v>
      </c>
      <c r="B413" s="182">
        <f t="shared" si="1183"/>
        <v>3.2671424005819012</v>
      </c>
      <c r="C413" s="182">
        <f t="shared" si="1183"/>
        <v>3.923565540112866</v>
      </c>
      <c r="D413" s="182">
        <f t="shared" si="1183"/>
        <v>2.858525775919087</v>
      </c>
      <c r="E413" s="182">
        <f t="shared" si="1183"/>
        <v>1.9511555237252025</v>
      </c>
      <c r="F413" s="182">
        <f t="shared" si="1183"/>
        <v>1.4953904424016804</v>
      </c>
      <c r="G413" s="182">
        <f t="shared" ref="G413:I413" si="1187">+G234/G55</f>
        <v>2.4085255870089997</v>
      </c>
      <c r="H413" s="182">
        <f t="shared" si="1187"/>
        <v>4.0835473754622305</v>
      </c>
      <c r="I413" s="182">
        <f t="shared" si="1187"/>
        <v>4.3761658171812181</v>
      </c>
      <c r="J413" s="183">
        <f t="shared" ref="J413" si="1188">+J234/J55</f>
        <v>3.5355598841461728</v>
      </c>
      <c r="K413" s="183"/>
      <c r="L413" s="137"/>
      <c r="M413" s="3"/>
      <c r="N413" s="134" t="s">
        <v>14</v>
      </c>
      <c r="O413" s="182">
        <f t="shared" si="1184"/>
        <v>3.2380716318547629</v>
      </c>
      <c r="P413" s="182">
        <f t="shared" si="1184"/>
        <v>3.5879782715064956</v>
      </c>
      <c r="Q413" s="182">
        <f t="shared" si="1184"/>
        <v>3.6893939707813792</v>
      </c>
      <c r="R413" s="182">
        <f t="shared" si="1184"/>
        <v>2.1810484297707777</v>
      </c>
      <c r="S413" s="182">
        <f t="shared" si="1184"/>
        <v>1.6540721328815946</v>
      </c>
      <c r="T413" s="182">
        <f>+T234/T55</f>
        <v>1.8003394221442797</v>
      </c>
      <c r="U413" s="182">
        <f>+U234/U55</f>
        <v>3.314621415078904</v>
      </c>
      <c r="V413" s="182">
        <f>+V234/V55</f>
        <v>4.214025068214883</v>
      </c>
      <c r="W413" s="183">
        <f>+W234/W55</f>
        <v>3.6585451450955015</v>
      </c>
      <c r="X413" s="183">
        <f>+X234/X55</f>
        <v>3.7536133029070031</v>
      </c>
      <c r="Y413" s="149">
        <f>+X413/W413-1</f>
        <v>2.5985235671875273E-2</v>
      </c>
      <c r="Z413" s="156">
        <f>+POWER(X413/S413,0.2)-1</f>
        <v>0.17809148480319092</v>
      </c>
    </row>
    <row r="414" spans="1:26" ht="25.5" x14ac:dyDescent="0.25">
      <c r="A414" s="135" t="s">
        <v>15</v>
      </c>
      <c r="B414" s="138">
        <f t="shared" ref="B414:I414" si="1189">+B413/B$539</f>
        <v>1.036980748851636</v>
      </c>
      <c r="C414" s="138">
        <f t="shared" si="1189"/>
        <v>1.0926571234917222</v>
      </c>
      <c r="D414" s="138">
        <f t="shared" si="1189"/>
        <v>0.95135648675373363</v>
      </c>
      <c r="E414" s="138">
        <f t="shared" si="1189"/>
        <v>0.74718637986865211</v>
      </c>
      <c r="F414" s="138">
        <f t="shared" si="1189"/>
        <v>0.7491710688162283</v>
      </c>
      <c r="G414" s="138">
        <f t="shared" si="1189"/>
        <v>0.84202654546093547</v>
      </c>
      <c r="H414" s="138">
        <f t="shared" si="1189"/>
        <v>1.2796491865104951</v>
      </c>
      <c r="I414" s="138">
        <f t="shared" si="1189"/>
        <v>1.2411054442692757</v>
      </c>
      <c r="J414" s="139">
        <f t="shared" ref="J414" si="1190">+J413/J$539</f>
        <v>1.0137595975708213</v>
      </c>
      <c r="K414" s="139"/>
      <c r="L414" s="140"/>
      <c r="M414" s="3"/>
      <c r="N414" s="135" t="s">
        <v>15</v>
      </c>
      <c r="O414" s="138">
        <f t="shared" ref="O414:T414" si="1191">+O413/O$539</f>
        <v>1.0416852365006624</v>
      </c>
      <c r="P414" s="138">
        <f t="shared" si="1191"/>
        <v>1.0648296189705322</v>
      </c>
      <c r="Q414" s="138">
        <f t="shared" si="1191"/>
        <v>1.0732280947846824</v>
      </c>
      <c r="R414" s="138">
        <f t="shared" si="1191"/>
        <v>0.79091697652136939</v>
      </c>
      <c r="S414" s="138">
        <f t="shared" si="1191"/>
        <v>0.78374743986475903</v>
      </c>
      <c r="T414" s="138">
        <f t="shared" si="1191"/>
        <v>0.72811780302220619</v>
      </c>
      <c r="U414" s="138">
        <f t="shared" ref="U414:X414" si="1192">+U413/U$539</f>
        <v>1.0959749449903564</v>
      </c>
      <c r="V414" s="138">
        <f t="shared" si="1192"/>
        <v>1.2413416559046953</v>
      </c>
      <c r="W414" s="139">
        <f t="shared" si="1192"/>
        <v>1.0430871922452289</v>
      </c>
      <c r="X414" s="139">
        <f t="shared" si="1192"/>
        <v>1.0735336589389997</v>
      </c>
      <c r="Y414" s="148"/>
      <c r="Z414" s="140"/>
    </row>
    <row r="415" spans="1:26" ht="26.25" thickBot="1" x14ac:dyDescent="0.3">
      <c r="A415" s="136" t="s">
        <v>12</v>
      </c>
      <c r="B415" s="141"/>
      <c r="C415" s="142">
        <f>+C413/B413-1</f>
        <v>0.2009165989869468</v>
      </c>
      <c r="D415" s="142">
        <f t="shared" ref="D415:H415" si="1193">+D413/C413-1</f>
        <v>-0.27144691564477907</v>
      </c>
      <c r="E415" s="142">
        <f t="shared" si="1193"/>
        <v>-0.31742594726197371</v>
      </c>
      <c r="F415" s="142">
        <f t="shared" si="1193"/>
        <v>-0.23358726446027345</v>
      </c>
      <c r="G415" s="142">
        <f t="shared" si="1193"/>
        <v>0.61063326253494932</v>
      </c>
      <c r="H415" s="142">
        <f t="shared" si="1193"/>
        <v>0.69545526005116587</v>
      </c>
      <c r="I415" s="142">
        <f t="shared" ref="I415:J415" si="1194">+I413/H413-1</f>
        <v>7.1657902998092382E-2</v>
      </c>
      <c r="J415" s="143">
        <f t="shared" si="1194"/>
        <v>-0.19208731299320314</v>
      </c>
      <c r="K415" s="143"/>
      <c r="L415" s="145"/>
      <c r="M415" s="2"/>
      <c r="N415" s="136" t="s">
        <v>12</v>
      </c>
      <c r="O415" s="141"/>
      <c r="P415" s="142">
        <f>+P413/O413-1</f>
        <v>0.1080601911982122</v>
      </c>
      <c r="Q415" s="142">
        <f t="shared" ref="Q415:V415" si="1195">+Q413/P413-1</f>
        <v>2.8265416231827434E-2</v>
      </c>
      <c r="R415" s="142">
        <f t="shared" si="1195"/>
        <v>-0.40883287416744707</v>
      </c>
      <c r="S415" s="142">
        <f t="shared" si="1195"/>
        <v>-0.24161604561186512</v>
      </c>
      <c r="T415" s="142">
        <f t="shared" si="1195"/>
        <v>8.84286037803379E-2</v>
      </c>
      <c r="U415" s="142">
        <f t="shared" si="1195"/>
        <v>0.84110916769852828</v>
      </c>
      <c r="V415" s="142">
        <f t="shared" si="1195"/>
        <v>0.27134430769209539</v>
      </c>
      <c r="W415" s="143">
        <f t="shared" ref="W415" si="1196">+W413/V413-1</f>
        <v>-0.13181694796008658</v>
      </c>
      <c r="X415" s="143">
        <f t="shared" ref="X415" si="1197">+X413/W413-1</f>
        <v>2.5985235671875273E-2</v>
      </c>
      <c r="Y415" s="144"/>
      <c r="Z415" s="145"/>
    </row>
    <row r="416" spans="1:26" ht="15.75" thickBot="1" x14ac:dyDescent="0.3"/>
    <row r="417" spans="1:26" ht="15.75" thickBot="1" x14ac:dyDescent="0.3">
      <c r="A417" s="341" t="s">
        <v>143</v>
      </c>
      <c r="B417" s="342"/>
      <c r="C417" s="342"/>
      <c r="D417" s="342"/>
      <c r="E417" s="342"/>
      <c r="F417" s="342"/>
      <c r="G417" s="342"/>
      <c r="H417" s="342"/>
      <c r="I417" s="342"/>
      <c r="J417" s="342"/>
      <c r="K417" s="342"/>
      <c r="L417" s="343"/>
      <c r="M417" s="2"/>
      <c r="N417" s="341" t="s">
        <v>144</v>
      </c>
      <c r="O417" s="342"/>
      <c r="P417" s="342"/>
      <c r="Q417" s="342"/>
      <c r="R417" s="342"/>
      <c r="S417" s="342"/>
      <c r="T417" s="342"/>
      <c r="U417" s="342"/>
      <c r="V417" s="342"/>
      <c r="W417" s="342"/>
      <c r="X417" s="342"/>
      <c r="Y417" s="342"/>
      <c r="Z417" s="343"/>
    </row>
    <row r="418" spans="1:26" ht="38.25" x14ac:dyDescent="0.25">
      <c r="A418" s="128"/>
      <c r="B418" s="129">
        <v>2016</v>
      </c>
      <c r="C418" s="129">
        <f>+B418+1</f>
        <v>2017</v>
      </c>
      <c r="D418" s="129">
        <f t="shared" ref="D418" si="1198">+C418+1</f>
        <v>2018</v>
      </c>
      <c r="E418" s="129">
        <f t="shared" ref="E418" si="1199">+D418+1</f>
        <v>2019</v>
      </c>
      <c r="F418" s="129">
        <f t="shared" ref="F418" si="1200">+E418+1</f>
        <v>2020</v>
      </c>
      <c r="G418" s="129">
        <f t="shared" ref="G418" si="1201">+F418+1</f>
        <v>2021</v>
      </c>
      <c r="H418" s="129">
        <f t="shared" ref="H418" si="1202">+G418+1</f>
        <v>2022</v>
      </c>
      <c r="I418" s="129">
        <f t="shared" ref="I418" si="1203">+H418+1</f>
        <v>2023</v>
      </c>
      <c r="J418" s="130">
        <f t="shared" ref="J418:K418" si="1204">+I418+1</f>
        <v>2024</v>
      </c>
      <c r="K418" s="130">
        <f t="shared" si="1204"/>
        <v>2025</v>
      </c>
      <c r="L418" s="132" t="s">
        <v>16</v>
      </c>
      <c r="M418" s="2"/>
      <c r="N418" s="128"/>
      <c r="O418" s="129">
        <v>2016</v>
      </c>
      <c r="P418" s="129">
        <f>+O418+1</f>
        <v>2017</v>
      </c>
      <c r="Q418" s="129">
        <f t="shared" ref="Q418:T418" si="1205">+P418+1</f>
        <v>2018</v>
      </c>
      <c r="R418" s="129">
        <f t="shared" si="1205"/>
        <v>2019</v>
      </c>
      <c r="S418" s="129">
        <f t="shared" si="1205"/>
        <v>2020</v>
      </c>
      <c r="T418" s="129">
        <f t="shared" si="1205"/>
        <v>2021</v>
      </c>
      <c r="U418" s="129">
        <v>2022</v>
      </c>
      <c r="V418" s="129">
        <v>2023</v>
      </c>
      <c r="W418" s="130">
        <v>2024</v>
      </c>
      <c r="X418" s="131">
        <v>2025</v>
      </c>
      <c r="Y418" s="146" t="s">
        <v>16</v>
      </c>
      <c r="Z418" s="132" t="s">
        <v>21</v>
      </c>
    </row>
    <row r="419" spans="1:26" x14ac:dyDescent="0.25">
      <c r="A419" s="133" t="s">
        <v>10</v>
      </c>
      <c r="B419" s="158">
        <f t="shared" ref="B419:G428" si="1206">+B240/B61</f>
        <v>3.8716666383295002</v>
      </c>
      <c r="C419" s="158">
        <f t="shared" si="1206"/>
        <v>3.140753430653592</v>
      </c>
      <c r="D419" s="158">
        <f t="shared" si="1206"/>
        <v>3.8087342958709103</v>
      </c>
      <c r="E419" s="158">
        <f t="shared" si="1206"/>
        <v>3.449707936396806</v>
      </c>
      <c r="F419" s="158">
        <f t="shared" si="1206"/>
        <v>2.9658430932871607</v>
      </c>
      <c r="G419" s="158">
        <f t="shared" si="1206"/>
        <v>3.312726435906364</v>
      </c>
      <c r="H419" s="158">
        <f t="shared" ref="H419:J419" si="1207">+H240/H61</f>
        <v>3.1904686458242022</v>
      </c>
      <c r="I419" s="158">
        <f t="shared" si="1207"/>
        <v>3.2620447206569909</v>
      </c>
      <c r="J419" s="180">
        <f t="shared" si="1207"/>
        <v>3.4193986067469173</v>
      </c>
      <c r="K419" s="180">
        <f t="shared" ref="K419:K422" si="1208">+K240/K61</f>
        <v>3.8810149408288424</v>
      </c>
      <c r="L419" s="127">
        <f>+K419/J419-1</f>
        <v>0.13499927536119838</v>
      </c>
      <c r="M419" s="2"/>
      <c r="N419" s="133" t="s">
        <v>10</v>
      </c>
      <c r="O419" s="158">
        <f t="shared" ref="O419:U430" si="1209">+O240/O61</f>
        <v>3.8240676062425094</v>
      </c>
      <c r="P419" s="158">
        <f t="shared" si="1209"/>
        <v>3.1778579216640108</v>
      </c>
      <c r="Q419" s="158">
        <f t="shared" si="1209"/>
        <v>3.4137126417175763</v>
      </c>
      <c r="R419" s="158">
        <f t="shared" si="1209"/>
        <v>3.4718310226437499</v>
      </c>
      <c r="S419" s="158">
        <f t="shared" si="1209"/>
        <v>3.2576070754456254</v>
      </c>
      <c r="T419" s="158">
        <f t="shared" si="1209"/>
        <v>2.8860430174325251</v>
      </c>
      <c r="U419" s="158">
        <f t="shared" si="1209"/>
        <v>2.9618018208234287</v>
      </c>
      <c r="V419" s="158">
        <f t="shared" ref="V419:X422" si="1210">+V240/V61</f>
        <v>3.0930317522176671</v>
      </c>
      <c r="W419" s="180">
        <f t="shared" si="1210"/>
        <v>3.3527477705183246</v>
      </c>
      <c r="X419" s="180">
        <f t="shared" si="1210"/>
        <v>3.9457548153138315</v>
      </c>
      <c r="Y419" s="147">
        <f>+X419/W419-1</f>
        <v>0.17687195261450572</v>
      </c>
      <c r="Z419" s="127">
        <f>+POWER(X419/S419,0.2)-1</f>
        <v>3.9073524356282974E-2</v>
      </c>
    </row>
    <row r="420" spans="1:26" x14ac:dyDescent="0.25">
      <c r="A420" s="133" t="s">
        <v>11</v>
      </c>
      <c r="B420" s="158">
        <f t="shared" si="1206"/>
        <v>3.5263820748510311</v>
      </c>
      <c r="C420" s="158">
        <f t="shared" si="1206"/>
        <v>3.1037901576765914</v>
      </c>
      <c r="D420" s="158">
        <f t="shared" si="1206"/>
        <v>3.2729579441775094</v>
      </c>
      <c r="E420" s="158">
        <f t="shared" si="1206"/>
        <v>3.4984316808149774</v>
      </c>
      <c r="F420" s="158">
        <f t="shared" si="1206"/>
        <v>3.2416663062967164</v>
      </c>
      <c r="G420" s="158">
        <f t="shared" si="1206"/>
        <v>3.2408806751394947</v>
      </c>
      <c r="H420" s="158">
        <f t="shared" ref="H420:J420" si="1211">+H241/H62</f>
        <v>2.9667549358871446</v>
      </c>
      <c r="I420" s="158">
        <f t="shared" si="1211"/>
        <v>3.4568005742955941</v>
      </c>
      <c r="J420" s="180">
        <f t="shared" si="1211"/>
        <v>3.4587914407433327</v>
      </c>
      <c r="K420" s="180">
        <f t="shared" si="1208"/>
        <v>3.4523392805132551</v>
      </c>
      <c r="L420" s="127">
        <f>+K420/J420-1</f>
        <v>-1.8654377809755873E-3</v>
      </c>
      <c r="M420" s="2"/>
      <c r="N420" s="133" t="s">
        <v>11</v>
      </c>
      <c r="O420" s="158">
        <f t="shared" si="1209"/>
        <v>3.8367748255262875</v>
      </c>
      <c r="P420" s="158">
        <f t="shared" si="1209"/>
        <v>3.1613951736758872</v>
      </c>
      <c r="Q420" s="158">
        <f t="shared" si="1209"/>
        <v>3.422787453596527</v>
      </c>
      <c r="R420" s="158">
        <f t="shared" si="1209"/>
        <v>3.4844480161993925</v>
      </c>
      <c r="S420" s="158">
        <f t="shared" si="1209"/>
        <v>3.2443135594239219</v>
      </c>
      <c r="T420" s="158">
        <f t="shared" si="1209"/>
        <v>2.8867111985943215</v>
      </c>
      <c r="U420" s="158">
        <f t="shared" si="1209"/>
        <v>2.9499370177169233</v>
      </c>
      <c r="V420" s="158">
        <f t="shared" ref="V420:W430" si="1212">+V241/V62</f>
        <v>3.1242634515522778</v>
      </c>
      <c r="W420" s="180">
        <f t="shared" si="1212"/>
        <v>3.3512167674901101</v>
      </c>
      <c r="X420" s="180">
        <f t="shared" si="1210"/>
        <v>3.9507701955927739</v>
      </c>
      <c r="Y420" s="147">
        <f>+X420/W420-1</f>
        <v>0.17890619130307672</v>
      </c>
      <c r="Z420" s="127">
        <f>+POWER(X420/S420,0.2)-1</f>
        <v>4.0187880595694558E-2</v>
      </c>
    </row>
    <row r="421" spans="1:26" x14ac:dyDescent="0.25">
      <c r="A421" s="133" t="s">
        <v>0</v>
      </c>
      <c r="B421" s="158">
        <f t="shared" si="1206"/>
        <v>3.2764632012710817</v>
      </c>
      <c r="C421" s="158">
        <f t="shared" si="1206"/>
        <v>3.185540565197325</v>
      </c>
      <c r="D421" s="158">
        <f t="shared" si="1206"/>
        <v>3.4016848489694991</v>
      </c>
      <c r="E421" s="158">
        <f t="shared" si="1206"/>
        <v>3.3286381285362041</v>
      </c>
      <c r="F421" s="158">
        <f t="shared" si="1206"/>
        <v>3.214494447691409</v>
      </c>
      <c r="G421" s="158">
        <f t="shared" si="1206"/>
        <v>2.9321236804141426</v>
      </c>
      <c r="H421" s="158">
        <f t="shared" ref="H421:J421" si="1213">+H242/H63</f>
        <v>2.9085195426425208</v>
      </c>
      <c r="I421" s="158">
        <f t="shared" si="1213"/>
        <v>3.0100523998323072</v>
      </c>
      <c r="J421" s="180">
        <f t="shared" si="1213"/>
        <v>10.371422186208228</v>
      </c>
      <c r="K421" s="180">
        <f t="shared" si="1208"/>
        <v>3.6851539633432657</v>
      </c>
      <c r="L421" s="127">
        <f>+K421/J421-1</f>
        <v>-0.64468190599320785</v>
      </c>
      <c r="M421" s="2"/>
      <c r="N421" s="133" t="s">
        <v>0</v>
      </c>
      <c r="O421" s="158">
        <f t="shared" si="1209"/>
        <v>3.7857101356366605</v>
      </c>
      <c r="P421" s="158">
        <f t="shared" si="1209"/>
        <v>3.1550394346946149</v>
      </c>
      <c r="Q421" s="158">
        <f t="shared" si="1209"/>
        <v>3.4342258543217303</v>
      </c>
      <c r="R421" s="158">
        <f t="shared" si="1209"/>
        <v>3.4808252556644268</v>
      </c>
      <c r="S421" s="158">
        <f t="shared" si="1209"/>
        <v>3.2377950267392075</v>
      </c>
      <c r="T421" s="158">
        <f t="shared" si="1209"/>
        <v>2.8787222529847161</v>
      </c>
      <c r="U421" s="158">
        <f t="shared" si="1209"/>
        <v>2.9483353243276067</v>
      </c>
      <c r="V421" s="158">
        <f t="shared" si="1212"/>
        <v>3.1296323912300723</v>
      </c>
      <c r="W421" s="180">
        <f t="shared" si="1212"/>
        <v>3.5826501240491968</v>
      </c>
      <c r="X421" s="180">
        <f t="shared" si="1210"/>
        <v>3.7724071162489992</v>
      </c>
      <c r="Y421" s="147">
        <f>+X421/W421-1</f>
        <v>5.2965538255054234E-2</v>
      </c>
      <c r="Z421" s="127">
        <f>+POWER(X421/S421,0.2)-1</f>
        <v>3.1036026673950223E-2</v>
      </c>
    </row>
    <row r="422" spans="1:26" x14ac:dyDescent="0.25">
      <c r="A422" s="133" t="s">
        <v>1</v>
      </c>
      <c r="B422" s="158">
        <f t="shared" si="1206"/>
        <v>3.472687266813355</v>
      </c>
      <c r="C422" s="158">
        <f t="shared" si="1206"/>
        <v>3.4122466766567388</v>
      </c>
      <c r="D422" s="158">
        <f t="shared" si="1206"/>
        <v>3.5550880581229598</v>
      </c>
      <c r="E422" s="158">
        <f t="shared" si="1206"/>
        <v>3.2075515712543003</v>
      </c>
      <c r="F422" s="158">
        <f t="shared" si="1206"/>
        <v>3.1937715605171455</v>
      </c>
      <c r="G422" s="158">
        <f t="shared" si="1206"/>
        <v>3.1308561083766038</v>
      </c>
      <c r="H422" s="158">
        <f t="shared" ref="H422:J422" si="1214">+H243/H64</f>
        <v>3.189280913237984</v>
      </c>
      <c r="I422" s="158">
        <f t="shared" si="1214"/>
        <v>3.3063351716829628</v>
      </c>
      <c r="J422" s="180">
        <f t="shared" si="1214"/>
        <v>9.8866419386474842</v>
      </c>
      <c r="K422" s="180">
        <f t="shared" si="1208"/>
        <v>3.8543895185640373</v>
      </c>
      <c r="L422" s="127">
        <f>+K422/J422-1</f>
        <v>-0.61014168992031625</v>
      </c>
      <c r="M422" s="2"/>
      <c r="N422" s="133" t="s">
        <v>1</v>
      </c>
      <c r="O422" s="158">
        <f t="shared" si="1209"/>
        <v>3.7540823445728728</v>
      </c>
      <c r="P422" s="158">
        <f t="shared" si="1209"/>
        <v>3.157822616515904</v>
      </c>
      <c r="Q422" s="158">
        <f t="shared" si="1209"/>
        <v>3.4461072228494931</v>
      </c>
      <c r="R422" s="158">
        <f t="shared" si="1209"/>
        <v>3.4489907593065792</v>
      </c>
      <c r="S422" s="158">
        <f t="shared" si="1209"/>
        <v>3.2386148386611584</v>
      </c>
      <c r="T422" s="158">
        <f t="shared" si="1209"/>
        <v>2.8885242569053591</v>
      </c>
      <c r="U422" s="158">
        <f t="shared" si="1209"/>
        <v>2.955354231844447</v>
      </c>
      <c r="V422" s="158">
        <f t="shared" si="1212"/>
        <v>3.1370754532034129</v>
      </c>
      <c r="W422" s="180">
        <f t="shared" ref="W422" si="1215">+W243/W64</f>
        <v>3.8147490485971667</v>
      </c>
      <c r="X422" s="180">
        <f t="shared" si="1210"/>
        <v>3.6181916179531215</v>
      </c>
      <c r="Y422" s="147">
        <f>+X422/W422-1</f>
        <v>-5.1525651658875682E-2</v>
      </c>
      <c r="Z422" s="127">
        <f>+POWER(X422/S422,0.2)-1</f>
        <v>2.2413210577493903E-2</v>
      </c>
    </row>
    <row r="423" spans="1:26" x14ac:dyDescent="0.25">
      <c r="A423" s="133" t="s">
        <v>2</v>
      </c>
      <c r="B423" s="158">
        <f t="shared" si="1206"/>
        <v>3.0916143626581718</v>
      </c>
      <c r="C423" s="158">
        <f t="shared" si="1206"/>
        <v>3.3374576076447315</v>
      </c>
      <c r="D423" s="158">
        <f t="shared" si="1206"/>
        <v>3.9009056972878606</v>
      </c>
      <c r="E423" s="158">
        <f t="shared" si="1206"/>
        <v>3.0994803266518187</v>
      </c>
      <c r="F423" s="158">
        <f t="shared" si="1206"/>
        <v>2.6774203983643647</v>
      </c>
      <c r="G423" s="158">
        <f t="shared" si="1206"/>
        <v>2.8672836095612406</v>
      </c>
      <c r="H423" s="158">
        <f t="shared" ref="H423:J430" si="1216">+H244/H65</f>
        <v>2.8236760566453554</v>
      </c>
      <c r="I423" s="158">
        <f t="shared" si="1216"/>
        <v>3.0638229485599164</v>
      </c>
      <c r="J423" s="180">
        <f t="shared" si="1216"/>
        <v>3.3897984266009269</v>
      </c>
      <c r="K423" s="180"/>
      <c r="L423" s="127"/>
      <c r="M423" s="2"/>
      <c r="N423" s="133" t="s">
        <v>2</v>
      </c>
      <c r="O423" s="158">
        <f t="shared" si="1209"/>
        <v>3.6599873987155247</v>
      </c>
      <c r="P423" s="158">
        <f t="shared" si="1209"/>
        <v>3.1782996673340596</v>
      </c>
      <c r="Q423" s="158">
        <f t="shared" si="1209"/>
        <v>3.4891835310537336</v>
      </c>
      <c r="R423" s="158">
        <f t="shared" si="1209"/>
        <v>3.3822870328778865</v>
      </c>
      <c r="S423" s="158">
        <f t="shared" si="1209"/>
        <v>3.2020059833198129</v>
      </c>
      <c r="T423" s="158">
        <f t="shared" si="1209"/>
        <v>2.8977987000245933</v>
      </c>
      <c r="U423" s="158">
        <f t="shared" si="1209"/>
        <v>2.9494705438778008</v>
      </c>
      <c r="V423" s="158">
        <f t="shared" si="1212"/>
        <v>3.1627780596060582</v>
      </c>
      <c r="W423" s="180">
        <f t="shared" ref="W423:W427" si="1217">+W244/W65</f>
        <v>3.8370898068033132</v>
      </c>
      <c r="X423" s="180"/>
      <c r="Y423" s="147"/>
      <c r="Z423" s="127"/>
    </row>
    <row r="424" spans="1:26" x14ac:dyDescent="0.25">
      <c r="A424" s="133" t="s">
        <v>3</v>
      </c>
      <c r="B424" s="158">
        <f t="shared" si="1206"/>
        <v>2.9478928793855097</v>
      </c>
      <c r="C424" s="158">
        <f t="shared" si="1206"/>
        <v>3.2240434790950889</v>
      </c>
      <c r="D424" s="158">
        <f t="shared" si="1206"/>
        <v>3.3524821664692683</v>
      </c>
      <c r="E424" s="158">
        <f t="shared" si="1206"/>
        <v>3.5613365760921645</v>
      </c>
      <c r="F424" s="158">
        <f t="shared" si="1206"/>
        <v>2.8166604670961939</v>
      </c>
      <c r="G424" s="158">
        <f t="shared" si="1206"/>
        <v>2.7641406056270563</v>
      </c>
      <c r="H424" s="158">
        <f t="shared" si="1216"/>
        <v>2.9966452713067104</v>
      </c>
      <c r="I424" s="158">
        <f t="shared" si="1216"/>
        <v>3.3195819569814318</v>
      </c>
      <c r="J424" s="180">
        <f t="shared" si="1216"/>
        <v>3.3102438890024195</v>
      </c>
      <c r="K424" s="180"/>
      <c r="L424" s="127"/>
      <c r="M424" s="2"/>
      <c r="N424" s="133" t="s">
        <v>3</v>
      </c>
      <c r="O424" s="158">
        <f t="shared" si="1209"/>
        <v>3.5569492516687964</v>
      </c>
      <c r="P424" s="158">
        <f t="shared" si="1209"/>
        <v>3.2007330039977577</v>
      </c>
      <c r="Q424" s="158">
        <f t="shared" si="1209"/>
        <v>3.5014062024571335</v>
      </c>
      <c r="R424" s="158">
        <f t="shared" si="1209"/>
        <v>3.3989553765501466</v>
      </c>
      <c r="S424" s="158">
        <f t="shared" si="1209"/>
        <v>3.135853746207228</v>
      </c>
      <c r="T424" s="158">
        <f t="shared" si="1209"/>
        <v>2.8920788864308995</v>
      </c>
      <c r="U424" s="158">
        <f t="shared" si="1209"/>
        <v>2.9682183400326636</v>
      </c>
      <c r="V424" s="158">
        <f t="shared" si="1212"/>
        <v>3.1864125283243623</v>
      </c>
      <c r="W424" s="180">
        <f t="shared" si="1217"/>
        <v>3.8266397197576421</v>
      </c>
      <c r="X424" s="180"/>
      <c r="Y424" s="147"/>
      <c r="Z424" s="127"/>
    </row>
    <row r="425" spans="1:26" x14ac:dyDescent="0.25">
      <c r="A425" s="133" t="s">
        <v>4</v>
      </c>
      <c r="B425" s="158">
        <f t="shared" si="1206"/>
        <v>3.1133942816287892</v>
      </c>
      <c r="C425" s="158">
        <f t="shared" si="1206"/>
        <v>3.1410622501427756</v>
      </c>
      <c r="D425" s="158">
        <f t="shared" si="1206"/>
        <v>3.5116215136837448</v>
      </c>
      <c r="E425" s="158">
        <f t="shared" si="1206"/>
        <v>3.0142667420842462</v>
      </c>
      <c r="F425" s="158">
        <f t="shared" si="1206"/>
        <v>2.6308213810021637</v>
      </c>
      <c r="G425" s="158">
        <f t="shared" si="1206"/>
        <v>2.7408811428043083</v>
      </c>
      <c r="H425" s="158">
        <f t="shared" si="1216"/>
        <v>3.098560197344578</v>
      </c>
      <c r="I425" s="158">
        <f t="shared" si="1216"/>
        <v>3.3781063622202656</v>
      </c>
      <c r="J425" s="180">
        <f t="shared" si="1216"/>
        <v>3.6468114234293059</v>
      </c>
      <c r="K425" s="180"/>
      <c r="L425" s="127"/>
      <c r="M425" s="2"/>
      <c r="N425" s="133" t="s">
        <v>4</v>
      </c>
      <c r="O425" s="158">
        <f t="shared" si="1209"/>
        <v>3.486111715773986</v>
      </c>
      <c r="P425" s="158">
        <f t="shared" si="1209"/>
        <v>3.202035838293376</v>
      </c>
      <c r="Q425" s="158">
        <f t="shared" si="1209"/>
        <v>3.5432518238110817</v>
      </c>
      <c r="R425" s="158">
        <f t="shared" si="1209"/>
        <v>3.346784337886846</v>
      </c>
      <c r="S425" s="158">
        <f t="shared" si="1209"/>
        <v>3.0878376274783697</v>
      </c>
      <c r="T425" s="158">
        <f t="shared" si="1209"/>
        <v>2.8977107065963681</v>
      </c>
      <c r="U425" s="158">
        <f t="shared" si="1209"/>
        <v>3.0010423846154031</v>
      </c>
      <c r="V425" s="158">
        <f t="shared" si="1212"/>
        <v>3.2088815883578956</v>
      </c>
      <c r="W425" s="180">
        <f t="shared" si="1217"/>
        <v>3.8463551348086251</v>
      </c>
      <c r="X425" s="180"/>
      <c r="Y425" s="147"/>
      <c r="Z425" s="127"/>
    </row>
    <row r="426" spans="1:26" x14ac:dyDescent="0.25">
      <c r="A426" s="133" t="s">
        <v>5</v>
      </c>
      <c r="B426" s="158">
        <f t="shared" si="1206"/>
        <v>3.2479693906537923</v>
      </c>
      <c r="C426" s="158">
        <f t="shared" si="1206"/>
        <v>3.2738296447906801</v>
      </c>
      <c r="D426" s="158">
        <f t="shared" si="1206"/>
        <v>3.7831768529385217</v>
      </c>
      <c r="E426" s="158">
        <f t="shared" si="1206"/>
        <v>3.7028817804267189</v>
      </c>
      <c r="F426" s="158">
        <f t="shared" si="1206"/>
        <v>2.7115477593479795</v>
      </c>
      <c r="G426" s="158">
        <f t="shared" si="1206"/>
        <v>2.8921621046657369</v>
      </c>
      <c r="H426" s="158">
        <f t="shared" si="1216"/>
        <v>2.8767821302178915</v>
      </c>
      <c r="I426" s="158">
        <f t="shared" si="1216"/>
        <v>3.2858996451728135</v>
      </c>
      <c r="J426" s="180">
        <f t="shared" ref="J426" si="1218">+J247/J68</f>
        <v>3.8717971534225524</v>
      </c>
      <c r="K426" s="180"/>
      <c r="L426" s="127"/>
      <c r="M426" s="2"/>
      <c r="N426" s="133" t="s">
        <v>5</v>
      </c>
      <c r="O426" s="158">
        <f t="shared" si="1209"/>
        <v>3.4316349098909056</v>
      </c>
      <c r="P426" s="158">
        <f t="shared" si="1209"/>
        <v>3.2049074824452721</v>
      </c>
      <c r="Q426" s="158">
        <f t="shared" si="1209"/>
        <v>3.5966588885352313</v>
      </c>
      <c r="R426" s="158">
        <f t="shared" si="1209"/>
        <v>3.3332594751672775</v>
      </c>
      <c r="S426" s="158">
        <f t="shared" si="1209"/>
        <v>2.9899218369475054</v>
      </c>
      <c r="T426" s="158">
        <f t="shared" si="1209"/>
        <v>2.9130118951155208</v>
      </c>
      <c r="U426" s="158">
        <f t="shared" si="1209"/>
        <v>2.9965968486308809</v>
      </c>
      <c r="V426" s="158">
        <f t="shared" si="1212"/>
        <v>3.2554615331821495</v>
      </c>
      <c r="W426" s="180">
        <f t="shared" si="1217"/>
        <v>3.8988172412531963</v>
      </c>
      <c r="X426" s="180"/>
      <c r="Y426" s="147"/>
      <c r="Z426" s="127"/>
    </row>
    <row r="427" spans="1:26" x14ac:dyDescent="0.25">
      <c r="A427" s="133" t="s">
        <v>6</v>
      </c>
      <c r="B427" s="158">
        <f t="shared" si="1206"/>
        <v>2.9521821428745216</v>
      </c>
      <c r="C427" s="158">
        <f t="shared" si="1206"/>
        <v>3.5570330617748951</v>
      </c>
      <c r="D427" s="158">
        <f t="shared" si="1206"/>
        <v>3.373541774255882</v>
      </c>
      <c r="E427" s="158">
        <f t="shared" si="1206"/>
        <v>3.1199126579868599</v>
      </c>
      <c r="F427" s="158">
        <f t="shared" si="1206"/>
        <v>2.9277583395649587</v>
      </c>
      <c r="G427" s="158">
        <f t="shared" si="1206"/>
        <v>2.8475400476523882</v>
      </c>
      <c r="H427" s="158">
        <f t="shared" si="1216"/>
        <v>3.3536657651131709</v>
      </c>
      <c r="I427" s="158">
        <f>+I248/I69</f>
        <v>3.5592542689024085</v>
      </c>
      <c r="J427" s="180">
        <f t="shared" ref="J427:J430" si="1219">+J248/J69</f>
        <v>3.5089154858987306</v>
      </c>
      <c r="K427" s="180"/>
      <c r="L427" s="127"/>
      <c r="M427" s="2"/>
      <c r="N427" s="133" t="s">
        <v>6</v>
      </c>
      <c r="O427" s="158">
        <f t="shared" si="1209"/>
        <v>3.3163423816670741</v>
      </c>
      <c r="P427" s="158">
        <f t="shared" si="1209"/>
        <v>3.2783501395617893</v>
      </c>
      <c r="Q427" s="158">
        <f t="shared" si="1209"/>
        <v>3.5809340160403429</v>
      </c>
      <c r="R427" s="158">
        <f t="shared" si="1209"/>
        <v>3.2997694896419896</v>
      </c>
      <c r="S427" s="158">
        <f t="shared" si="1209"/>
        <v>2.9653050376696006</v>
      </c>
      <c r="T427" s="158">
        <f t="shared" si="1209"/>
        <v>2.9030036498289529</v>
      </c>
      <c r="U427" s="158">
        <f t="shared" si="1209"/>
        <v>3.0518082832972544</v>
      </c>
      <c r="V427" s="158">
        <f t="shared" si="1212"/>
        <v>3.2721289385163139</v>
      </c>
      <c r="W427" s="180">
        <f t="shared" si="1217"/>
        <v>3.8783729405816758</v>
      </c>
      <c r="X427" s="180"/>
      <c r="Y427" s="147"/>
      <c r="Z427" s="127"/>
    </row>
    <row r="428" spans="1:26" x14ac:dyDescent="0.25">
      <c r="A428" s="133" t="s">
        <v>7</v>
      </c>
      <c r="B428" s="158">
        <f t="shared" si="1206"/>
        <v>3.2574563832645969</v>
      </c>
      <c r="C428" s="158">
        <f t="shared" si="1206"/>
        <v>3.4098434147361392</v>
      </c>
      <c r="D428" s="158">
        <f t="shared" si="1206"/>
        <v>3.1767301871797908</v>
      </c>
      <c r="E428" s="158">
        <f t="shared" si="1206"/>
        <v>3.3801377351080122</v>
      </c>
      <c r="F428" s="158">
        <f t="shared" si="1206"/>
        <v>2.6641715146793312</v>
      </c>
      <c r="G428" s="158">
        <f t="shared" si="1206"/>
        <v>3.0560723827207776</v>
      </c>
      <c r="H428" s="158">
        <f t="shared" si="1216"/>
        <v>2.9675896541249585</v>
      </c>
      <c r="I428" s="158">
        <f t="shared" si="1216"/>
        <v>3.5364399730342431</v>
      </c>
      <c r="J428" s="180">
        <f t="shared" si="1219"/>
        <v>3.9003175765750613</v>
      </c>
      <c r="K428" s="180"/>
      <c r="L428" s="127"/>
      <c r="M428" s="2"/>
      <c r="N428" s="133" t="s">
        <v>7</v>
      </c>
      <c r="O428" s="158">
        <f t="shared" si="1209"/>
        <v>3.2720267504942706</v>
      </c>
      <c r="P428" s="158">
        <f t="shared" si="1209"/>
        <v>3.2938127478956742</v>
      </c>
      <c r="Q428" s="158">
        <f t="shared" si="1209"/>
        <v>3.5624952674623485</v>
      </c>
      <c r="R428" s="158">
        <f t="shared" si="1209"/>
        <v>3.3192191634873214</v>
      </c>
      <c r="S428" s="158">
        <f t="shared" si="1209"/>
        <v>2.879640473756151</v>
      </c>
      <c r="T428" s="158">
        <f t="shared" si="1209"/>
        <v>2.9458872482817697</v>
      </c>
      <c r="U428" s="158">
        <f t="shared" si="1209"/>
        <v>3.0416728954680075</v>
      </c>
      <c r="V428" s="158">
        <f t="shared" si="1212"/>
        <v>3.336282657377835</v>
      </c>
      <c r="W428" s="180">
        <f t="shared" si="1212"/>
        <v>3.9141748673182728</v>
      </c>
      <c r="X428" s="180"/>
      <c r="Y428" s="147"/>
      <c r="Z428" s="127"/>
    </row>
    <row r="429" spans="1:26" x14ac:dyDescent="0.25">
      <c r="A429" s="133" t="s">
        <v>8</v>
      </c>
      <c r="B429" s="158">
        <f t="shared" ref="B429:G431" si="1220">+B250/B71</f>
        <v>3.3060518174007401</v>
      </c>
      <c r="C429" s="158">
        <f t="shared" si="1220"/>
        <v>3.9543129259644925</v>
      </c>
      <c r="D429" s="158">
        <f t="shared" si="1220"/>
        <v>3.1284114126487212</v>
      </c>
      <c r="E429" s="158">
        <f t="shared" si="1220"/>
        <v>3.190347940503758</v>
      </c>
      <c r="F429" s="158">
        <f t="shared" si="1220"/>
        <v>3.0223750288818891</v>
      </c>
      <c r="G429" s="158">
        <f t="shared" si="1220"/>
        <v>3.0106090637609637</v>
      </c>
      <c r="H429" s="158">
        <f t="shared" si="1216"/>
        <v>3.4174363422870058</v>
      </c>
      <c r="I429" s="158">
        <f t="shared" si="1216"/>
        <v>3.6192821064396332</v>
      </c>
      <c r="J429" s="180">
        <f t="shared" si="1219"/>
        <v>3.4820162674427286</v>
      </c>
      <c r="K429" s="180"/>
      <c r="L429" s="127"/>
      <c r="M429" s="2"/>
      <c r="N429" s="133" t="s">
        <v>8</v>
      </c>
      <c r="O429" s="158">
        <f t="shared" ref="O429:S431" si="1221">+O250/O71</f>
        <v>3.2489381762017384</v>
      </c>
      <c r="P429" s="158">
        <f t="shared" si="1221"/>
        <v>3.3430027266519851</v>
      </c>
      <c r="Q429" s="158">
        <f t="shared" si="1221"/>
        <v>3.493524177603144</v>
      </c>
      <c r="R429" s="158">
        <f t="shared" si="1221"/>
        <v>3.3190970117475573</v>
      </c>
      <c r="S429" s="158">
        <f t="shared" si="1221"/>
        <v>2.8709732237604944</v>
      </c>
      <c r="T429" s="158">
        <f t="shared" ref="T429" si="1222">+T250/T71</f>
        <v>2.9427892038392098</v>
      </c>
      <c r="U429" s="158">
        <f t="shared" si="1209"/>
        <v>3.0761606930145455</v>
      </c>
      <c r="V429" s="158">
        <f t="shared" si="1212"/>
        <v>3.3498676754742704</v>
      </c>
      <c r="W429" s="180">
        <f t="shared" si="1212"/>
        <v>3.9003289568670656</v>
      </c>
      <c r="X429" s="180"/>
      <c r="Y429" s="147"/>
      <c r="Z429" s="127"/>
    </row>
    <row r="430" spans="1:26" x14ac:dyDescent="0.25">
      <c r="A430" s="133" t="s">
        <v>9</v>
      </c>
      <c r="B430" s="158">
        <f t="shared" si="1220"/>
        <v>3.1717093021646328</v>
      </c>
      <c r="C430" s="158">
        <f t="shared" si="1220"/>
        <v>3.7028759034153231</v>
      </c>
      <c r="D430" s="158">
        <f t="shared" si="1220"/>
        <v>3.6445578184442722</v>
      </c>
      <c r="E430" s="158">
        <f t="shared" si="1220"/>
        <v>3.0972542244824472</v>
      </c>
      <c r="F430" s="158">
        <f t="shared" si="1220"/>
        <v>2.8704590155839811</v>
      </c>
      <c r="G430" s="158">
        <f t="shared" si="1220"/>
        <v>3.271640873200012</v>
      </c>
      <c r="H430" s="158">
        <f t="shared" si="1216"/>
        <v>3.4999403887667073</v>
      </c>
      <c r="I430" s="158">
        <f t="shared" si="1216"/>
        <v>3.3690432400853778</v>
      </c>
      <c r="J430" s="180">
        <f t="shared" si="1219"/>
        <v>3.6246520150050863</v>
      </c>
      <c r="K430" s="180"/>
      <c r="L430" s="127"/>
      <c r="M430" s="2"/>
      <c r="N430" s="133" t="s">
        <v>9</v>
      </c>
      <c r="O430" s="158">
        <f t="shared" si="1221"/>
        <v>3.1993495900147138</v>
      </c>
      <c r="P430" s="158">
        <f t="shared" si="1221"/>
        <v>3.3771368418547327</v>
      </c>
      <c r="Q430" s="158">
        <f t="shared" si="1221"/>
        <v>3.4933016850686487</v>
      </c>
      <c r="R430" s="158">
        <f t="shared" si="1221"/>
        <v>3.2752542133579765</v>
      </c>
      <c r="S430" s="158">
        <f t="shared" si="1221"/>
        <v>2.8576215862364256</v>
      </c>
      <c r="T430" s="158">
        <f t="shared" ref="T430" si="1223">+T251/T72</f>
        <v>2.9723943994175839</v>
      </c>
      <c r="U430" s="158">
        <f t="shared" si="1209"/>
        <v>3.0849144983767811</v>
      </c>
      <c r="V430" s="158">
        <f t="shared" si="1212"/>
        <v>3.3426583485873711</v>
      </c>
      <c r="W430" s="180">
        <f t="shared" si="1212"/>
        <v>3.924912352830582</v>
      </c>
      <c r="X430" s="180"/>
      <c r="Y430" s="147"/>
      <c r="Z430" s="127"/>
    </row>
    <row r="431" spans="1:26" ht="25.5" x14ac:dyDescent="0.25">
      <c r="A431" s="134" t="s">
        <v>13</v>
      </c>
      <c r="B431" s="182">
        <f t="shared" si="1220"/>
        <v>3.1993495900147133</v>
      </c>
      <c r="C431" s="182">
        <f t="shared" si="1220"/>
        <v>3.3771368418547327</v>
      </c>
      <c r="D431" s="182">
        <f t="shared" si="1220"/>
        <v>3.4933016850686487</v>
      </c>
      <c r="E431" s="182">
        <f t="shared" si="1220"/>
        <v>3.2752542133579765</v>
      </c>
      <c r="F431" s="182">
        <f t="shared" si="1220"/>
        <v>2.8576215862364256</v>
      </c>
      <c r="G431" s="182">
        <f t="shared" ref="G431:I431" si="1224">+G252/G73</f>
        <v>2.9723943994175839</v>
      </c>
      <c r="H431" s="182">
        <f t="shared" si="1224"/>
        <v>3.0849144983767811</v>
      </c>
      <c r="I431" s="182">
        <f t="shared" si="1224"/>
        <v>3.3426583485873711</v>
      </c>
      <c r="J431" s="183">
        <f t="shared" ref="J431" si="1225">+J252/J73</f>
        <v>3.924912352830582</v>
      </c>
      <c r="K431" s="183"/>
      <c r="L431" s="137"/>
      <c r="M431" s="3"/>
      <c r="N431" s="134" t="s">
        <v>14</v>
      </c>
      <c r="O431" s="182">
        <f t="shared" si="1221"/>
        <v>3.5188431173126595</v>
      </c>
      <c r="P431" s="182">
        <f t="shared" si="1221"/>
        <v>3.2291435197130429</v>
      </c>
      <c r="Q431" s="182">
        <f t="shared" si="1221"/>
        <v>3.4972783824534814</v>
      </c>
      <c r="R431" s="182">
        <f t="shared" si="1221"/>
        <v>3.3778103152517969</v>
      </c>
      <c r="S431" s="182">
        <f t="shared" si="1221"/>
        <v>3.0654485322126988</v>
      </c>
      <c r="T431" s="182">
        <f>+T252/T73</f>
        <v>2.9096589137632232</v>
      </c>
      <c r="U431" s="182">
        <f>+U252/U73</f>
        <v>2.9989648581664929</v>
      </c>
      <c r="V431" s="182">
        <f>+V252/V73</f>
        <v>3.2124202556909234</v>
      </c>
      <c r="W431" s="183">
        <f>+W252/W73</f>
        <v>3.7589188972686882</v>
      </c>
      <c r="X431" s="183">
        <f>+X252/X73</f>
        <v>3.8165413046777172</v>
      </c>
      <c r="Y431" s="149">
        <f>+X431/W431-1</f>
        <v>1.5329516008153021E-2</v>
      </c>
      <c r="Z431" s="156">
        <f>+POWER(X431/S431,0.2)-1</f>
        <v>4.4804868453009128E-2</v>
      </c>
    </row>
    <row r="432" spans="1:26" ht="25.5" x14ac:dyDescent="0.25">
      <c r="A432" s="135" t="s">
        <v>15</v>
      </c>
      <c r="B432" s="138">
        <f t="shared" ref="B432:I432" si="1226">+B431/B$539</f>
        <v>1.0154635234450549</v>
      </c>
      <c r="C432" s="138">
        <f t="shared" si="1226"/>
        <v>0.94048451326564619</v>
      </c>
      <c r="D432" s="138">
        <f t="shared" si="1226"/>
        <v>1.1626185939181395</v>
      </c>
      <c r="E432" s="138">
        <f t="shared" si="1226"/>
        <v>1.254244117945136</v>
      </c>
      <c r="F432" s="138">
        <f t="shared" si="1226"/>
        <v>1.4316310692709449</v>
      </c>
      <c r="G432" s="138">
        <f t="shared" si="1226"/>
        <v>1.0391564870179093</v>
      </c>
      <c r="H432" s="138">
        <f t="shared" si="1226"/>
        <v>0.96671054975955473</v>
      </c>
      <c r="I432" s="138">
        <f t="shared" si="1226"/>
        <v>0.94799686485283341</v>
      </c>
      <c r="J432" s="139">
        <f t="shared" ref="J432" si="1227">+J431/J$539</f>
        <v>1.1253995682969951</v>
      </c>
      <c r="K432" s="139"/>
      <c r="L432" s="140"/>
      <c r="M432" s="3"/>
      <c r="N432" s="135" t="s">
        <v>15</v>
      </c>
      <c r="O432" s="138">
        <f t="shared" ref="O432:T432" si="1228">+O431/O$539</f>
        <v>1.1320092146222711</v>
      </c>
      <c r="P432" s="138">
        <f t="shared" si="1228"/>
        <v>0.95833569868679125</v>
      </c>
      <c r="Q432" s="138">
        <f t="shared" si="1228"/>
        <v>1.0173425351311223</v>
      </c>
      <c r="R432" s="138">
        <f t="shared" si="1228"/>
        <v>1.224900596124048</v>
      </c>
      <c r="S432" s="138">
        <f t="shared" si="1228"/>
        <v>1.4524985890266913</v>
      </c>
      <c r="T432" s="138">
        <f t="shared" si="1228"/>
        <v>1.1767639089466508</v>
      </c>
      <c r="U432" s="138">
        <f t="shared" ref="U432:X432" si="1229">+U431/U$539</f>
        <v>0.99160354497944769</v>
      </c>
      <c r="V432" s="138">
        <f t="shared" si="1229"/>
        <v>0.94629505404209735</v>
      </c>
      <c r="W432" s="139">
        <f t="shared" si="1229"/>
        <v>1.0717047358799718</v>
      </c>
      <c r="X432" s="139">
        <f t="shared" si="1229"/>
        <v>1.0915310717088009</v>
      </c>
      <c r="Y432" s="148"/>
      <c r="Z432" s="140"/>
    </row>
    <row r="433" spans="1:26" ht="26.25" thickBot="1" x14ac:dyDescent="0.3">
      <c r="A433" s="136" t="s">
        <v>12</v>
      </c>
      <c r="B433" s="141"/>
      <c r="C433" s="142">
        <f>+C431/B431-1</f>
        <v>5.5569810937479369E-2</v>
      </c>
      <c r="D433" s="142">
        <f t="shared" ref="D433:H433" si="1230">+D431/C431-1</f>
        <v>3.4397434469998434E-2</v>
      </c>
      <c r="E433" s="142">
        <f t="shared" si="1230"/>
        <v>-6.2418734872704551E-2</v>
      </c>
      <c r="F433" s="142">
        <f t="shared" si="1230"/>
        <v>-0.12751151511179049</v>
      </c>
      <c r="G433" s="142">
        <f t="shared" si="1230"/>
        <v>4.0163754968101761E-2</v>
      </c>
      <c r="H433" s="142">
        <f t="shared" si="1230"/>
        <v>3.7855036660426E-2</v>
      </c>
      <c r="I433" s="142">
        <f t="shared" ref="I433:J433" si="1231">+I431/H431-1</f>
        <v>8.3549754894733486E-2</v>
      </c>
      <c r="J433" s="143">
        <f t="shared" si="1231"/>
        <v>0.17418890700848189</v>
      </c>
      <c r="K433" s="143"/>
      <c r="L433" s="145"/>
      <c r="M433" s="2"/>
      <c r="N433" s="136" t="s">
        <v>12</v>
      </c>
      <c r="O433" s="141"/>
      <c r="P433" s="142">
        <f>+P431/O431-1</f>
        <v>-8.2328079980121482E-2</v>
      </c>
      <c r="Q433" s="142">
        <f t="shared" ref="Q433:V433" si="1232">+Q431/P431-1</f>
        <v>8.303590754128698E-2</v>
      </c>
      <c r="R433" s="142">
        <f t="shared" si="1232"/>
        <v>-3.4160296704168314E-2</v>
      </c>
      <c r="S433" s="142">
        <f t="shared" si="1232"/>
        <v>-9.2474637083288513E-2</v>
      </c>
      <c r="T433" s="142">
        <f t="shared" si="1232"/>
        <v>-5.0821149600911331E-2</v>
      </c>
      <c r="U433" s="142">
        <f t="shared" si="1232"/>
        <v>3.069292554561498E-2</v>
      </c>
      <c r="V433" s="142">
        <f t="shared" si="1232"/>
        <v>7.1176358383516547E-2</v>
      </c>
      <c r="W433" s="143">
        <f t="shared" ref="W433" si="1233">+W431/V431-1</f>
        <v>0.17012053158661966</v>
      </c>
      <c r="X433" s="143">
        <f t="shared" ref="X433" si="1234">+X431/W431-1</f>
        <v>1.5329516008153021E-2</v>
      </c>
      <c r="Y433" s="144"/>
      <c r="Z433" s="145"/>
    </row>
    <row r="434" spans="1:26" ht="15.75" thickBo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6" ht="15.75" thickBot="1" x14ac:dyDescent="0.3">
      <c r="A435" s="341" t="s">
        <v>145</v>
      </c>
      <c r="B435" s="342"/>
      <c r="C435" s="342"/>
      <c r="D435" s="342"/>
      <c r="E435" s="342"/>
      <c r="F435" s="342"/>
      <c r="G435" s="342"/>
      <c r="H435" s="342"/>
      <c r="I435" s="342"/>
      <c r="J435" s="342"/>
      <c r="K435" s="342"/>
      <c r="L435" s="343"/>
      <c r="M435" s="2"/>
      <c r="N435" s="341" t="s">
        <v>146</v>
      </c>
      <c r="O435" s="342"/>
      <c r="P435" s="342"/>
      <c r="Q435" s="342"/>
      <c r="R435" s="342"/>
      <c r="S435" s="342"/>
      <c r="T435" s="342"/>
      <c r="U435" s="342"/>
      <c r="V435" s="342"/>
      <c r="W435" s="342"/>
      <c r="X435" s="342"/>
      <c r="Y435" s="342"/>
      <c r="Z435" s="343"/>
    </row>
    <row r="436" spans="1:26" ht="38.25" x14ac:dyDescent="0.25">
      <c r="A436" s="128"/>
      <c r="B436" s="129">
        <v>2016</v>
      </c>
      <c r="C436" s="129">
        <f>+B436+1</f>
        <v>2017</v>
      </c>
      <c r="D436" s="129">
        <f t="shared" ref="D436" si="1235">+C436+1</f>
        <v>2018</v>
      </c>
      <c r="E436" s="129">
        <f t="shared" ref="E436" si="1236">+D436+1</f>
        <v>2019</v>
      </c>
      <c r="F436" s="129">
        <f t="shared" ref="F436" si="1237">+E436+1</f>
        <v>2020</v>
      </c>
      <c r="G436" s="129">
        <f t="shared" ref="G436" si="1238">+F436+1</f>
        <v>2021</v>
      </c>
      <c r="H436" s="129">
        <f t="shared" ref="H436" si="1239">+G436+1</f>
        <v>2022</v>
      </c>
      <c r="I436" s="129">
        <f t="shared" ref="I436" si="1240">+H436+1</f>
        <v>2023</v>
      </c>
      <c r="J436" s="130">
        <f t="shared" ref="J436:K436" si="1241">+I436+1</f>
        <v>2024</v>
      </c>
      <c r="K436" s="130">
        <f t="shared" si="1241"/>
        <v>2025</v>
      </c>
      <c r="L436" s="132" t="s">
        <v>16</v>
      </c>
      <c r="M436" s="2"/>
      <c r="N436" s="128"/>
      <c r="O436" s="129">
        <v>2016</v>
      </c>
      <c r="P436" s="129">
        <f>+O436+1</f>
        <v>2017</v>
      </c>
      <c r="Q436" s="129">
        <f t="shared" ref="Q436:T436" si="1242">+P436+1</f>
        <v>2018</v>
      </c>
      <c r="R436" s="129">
        <f t="shared" si="1242"/>
        <v>2019</v>
      </c>
      <c r="S436" s="129">
        <f t="shared" si="1242"/>
        <v>2020</v>
      </c>
      <c r="T436" s="129">
        <f t="shared" si="1242"/>
        <v>2021</v>
      </c>
      <c r="U436" s="129">
        <v>2022</v>
      </c>
      <c r="V436" s="129">
        <v>2023</v>
      </c>
      <c r="W436" s="130">
        <v>2024</v>
      </c>
      <c r="X436" s="131">
        <v>2025</v>
      </c>
      <c r="Y436" s="146" t="s">
        <v>16</v>
      </c>
      <c r="Z436" s="132" t="s">
        <v>21</v>
      </c>
    </row>
    <row r="437" spans="1:26" x14ac:dyDescent="0.25">
      <c r="A437" s="133" t="s">
        <v>10</v>
      </c>
      <c r="B437" s="158">
        <f t="shared" ref="B437:G446" si="1243">+B258/B79</f>
        <v>3.2118224008578018</v>
      </c>
      <c r="C437" s="158">
        <f t="shared" si="1243"/>
        <v>3.1407083137145109</v>
      </c>
      <c r="D437" s="158">
        <f t="shared" si="1243"/>
        <v>3.5576062922581824</v>
      </c>
      <c r="E437" s="158">
        <f t="shared" si="1243"/>
        <v>3.4814801305783014</v>
      </c>
      <c r="F437" s="158">
        <f t="shared" si="1243"/>
        <v>3.4559064803903978</v>
      </c>
      <c r="G437" s="158">
        <f t="shared" si="1243"/>
        <v>4.4574001630238813</v>
      </c>
      <c r="H437" s="158">
        <f t="shared" ref="H437:J437" si="1244">+H258/H79</f>
        <v>3.6135307734514255</v>
      </c>
      <c r="I437" s="158">
        <f t="shared" si="1244"/>
        <v>3.7226971939942901</v>
      </c>
      <c r="J437" s="180">
        <f t="shared" si="1244"/>
        <v>3.9691521696954024</v>
      </c>
      <c r="K437" s="180">
        <f t="shared" ref="K437:K440" si="1245">+K258/K79</f>
        <v>3.547483618433291</v>
      </c>
      <c r="L437" s="127">
        <f>+K437/J437-1</f>
        <v>-0.10623642864628968</v>
      </c>
      <c r="M437" s="2"/>
      <c r="N437" s="133" t="s">
        <v>10</v>
      </c>
      <c r="O437" s="158">
        <f t="shared" ref="O437:U444" si="1246">+O258/O79</f>
        <v>2.9688107183055195</v>
      </c>
      <c r="P437" s="158">
        <f t="shared" si="1246"/>
        <v>3.0860755425598625</v>
      </c>
      <c r="Q437" s="158">
        <f t="shared" si="1246"/>
        <v>3.4443962171964189</v>
      </c>
      <c r="R437" s="158">
        <f t="shared" si="1246"/>
        <v>3.6826780676962239</v>
      </c>
      <c r="S437" s="158">
        <f t="shared" si="1246"/>
        <v>3.6110869664373739</v>
      </c>
      <c r="T437" s="158">
        <f t="shared" si="1246"/>
        <v>3.6255178874062217</v>
      </c>
      <c r="U437" s="158">
        <f t="shared" si="1246"/>
        <v>3.8837201374824648</v>
      </c>
      <c r="V437" s="158">
        <f t="shared" ref="V437:X440" si="1247">+V258/V79</f>
        <v>3.5131642649502939</v>
      </c>
      <c r="W437" s="180">
        <f t="shared" si="1247"/>
        <v>3.9900332344340579</v>
      </c>
      <c r="X437" s="180">
        <f t="shared" si="1247"/>
        <v>3.687847210134485</v>
      </c>
      <c r="Y437" s="147">
        <f>+X437/W437-1</f>
        <v>-7.573521485778667E-2</v>
      </c>
      <c r="Z437" s="127">
        <f>+POWER(X437/S437,0.2)-1</f>
        <v>4.2156710773502137E-3</v>
      </c>
    </row>
    <row r="438" spans="1:26" x14ac:dyDescent="0.25">
      <c r="A438" s="133" t="s">
        <v>11</v>
      </c>
      <c r="B438" s="158">
        <f t="shared" si="1243"/>
        <v>2.5890582929550217</v>
      </c>
      <c r="C438" s="158">
        <f t="shared" si="1243"/>
        <v>2.7719247823233957</v>
      </c>
      <c r="D438" s="158">
        <f t="shared" si="1243"/>
        <v>3.3889436099482886</v>
      </c>
      <c r="E438" s="158">
        <f t="shared" si="1243"/>
        <v>3.6720389533861946</v>
      </c>
      <c r="F438" s="158">
        <f t="shared" si="1243"/>
        <v>3.6038347401458983</v>
      </c>
      <c r="G438" s="158">
        <f t="shared" si="1243"/>
        <v>3.7973244400651835</v>
      </c>
      <c r="H438" s="158">
        <f t="shared" ref="H438:J438" si="1248">+H259/H80</f>
        <v>3.7330575579101364</v>
      </c>
      <c r="I438" s="158">
        <f t="shared" si="1248"/>
        <v>3.8847839454958955</v>
      </c>
      <c r="J438" s="180">
        <f t="shared" si="1248"/>
        <v>3.2435499510926866</v>
      </c>
      <c r="K438" s="180">
        <f t="shared" si="1245"/>
        <v>3.6255399145088738</v>
      </c>
      <c r="L438" s="127">
        <f>+K438/J438-1</f>
        <v>0.11776910150173658</v>
      </c>
      <c r="M438" s="2"/>
      <c r="N438" s="133" t="s">
        <v>11</v>
      </c>
      <c r="O438" s="158">
        <f t="shared" si="1246"/>
        <v>2.9450489779244209</v>
      </c>
      <c r="P438" s="158">
        <f t="shared" si="1246"/>
        <v>3.1020064662961087</v>
      </c>
      <c r="Q438" s="158">
        <f t="shared" si="1246"/>
        <v>3.4847797742267943</v>
      </c>
      <c r="R438" s="158">
        <f t="shared" si="1246"/>
        <v>3.7083387048836407</v>
      </c>
      <c r="S438" s="158">
        <f t="shared" si="1246"/>
        <v>3.6063194785929662</v>
      </c>
      <c r="T438" s="158">
        <f t="shared" si="1246"/>
        <v>3.6408037862224432</v>
      </c>
      <c r="U438" s="158">
        <f t="shared" si="1246"/>
        <v>3.8797634373934429</v>
      </c>
      <c r="V438" s="158">
        <f t="shared" ref="V438:W448" si="1249">+V259/V80</f>
        <v>3.5120051849030993</v>
      </c>
      <c r="W438" s="180">
        <f t="shared" si="1249"/>
        <v>3.9286220424347169</v>
      </c>
      <c r="X438" s="180">
        <f t="shared" si="1247"/>
        <v>3.7216817679801171</v>
      </c>
      <c r="Y438" s="147">
        <f>+X438/W438-1</f>
        <v>-5.2675027584570322E-2</v>
      </c>
      <c r="Z438" s="127">
        <f>+POWER(X438/S438,0.2)-1</f>
        <v>6.3174589040506657E-3</v>
      </c>
    </row>
    <row r="439" spans="1:26" x14ac:dyDescent="0.25">
      <c r="A439" s="133" t="s">
        <v>0</v>
      </c>
      <c r="B439" s="158">
        <f t="shared" si="1243"/>
        <v>2.8102180002798307</v>
      </c>
      <c r="C439" s="158">
        <f t="shared" si="1243"/>
        <v>2.9323427126146062</v>
      </c>
      <c r="D439" s="158">
        <f t="shared" si="1243"/>
        <v>3.5209664746199469</v>
      </c>
      <c r="E439" s="158">
        <f t="shared" si="1243"/>
        <v>3.3718002823173312</v>
      </c>
      <c r="F439" s="158">
        <f t="shared" si="1243"/>
        <v>3.352720544467473</v>
      </c>
      <c r="G439" s="158">
        <f t="shared" si="1243"/>
        <v>3.4979696327683616</v>
      </c>
      <c r="H439" s="158">
        <f t="shared" ref="H439:J439" si="1250">+H260/H81</f>
        <v>3.4482938918924568</v>
      </c>
      <c r="I439" s="158">
        <f t="shared" si="1250"/>
        <v>3.4229682665431009</v>
      </c>
      <c r="J439" s="180">
        <f t="shared" si="1250"/>
        <v>3.6410605710654114</v>
      </c>
      <c r="K439" s="180">
        <f t="shared" si="1245"/>
        <v>3.5315254185011837</v>
      </c>
      <c r="L439" s="127">
        <f>+K439/J439-1</f>
        <v>-3.0083309636394384E-2</v>
      </c>
      <c r="M439" s="2"/>
      <c r="N439" s="133" t="s">
        <v>0</v>
      </c>
      <c r="O439" s="158">
        <f t="shared" si="1246"/>
        <v>2.9381786237710585</v>
      </c>
      <c r="P439" s="158">
        <f t="shared" si="1246"/>
        <v>3.1153140996630264</v>
      </c>
      <c r="Q439" s="158">
        <f t="shared" si="1246"/>
        <v>3.5455978818201142</v>
      </c>
      <c r="R439" s="158">
        <f t="shared" si="1246"/>
        <v>3.6899284739390716</v>
      </c>
      <c r="S439" s="158">
        <f t="shared" si="1246"/>
        <v>3.6091578708445726</v>
      </c>
      <c r="T439" s="158">
        <f t="shared" si="1246"/>
        <v>3.6475956542726085</v>
      </c>
      <c r="U439" s="158">
        <f t="shared" si="1246"/>
        <v>3.8972580341420215</v>
      </c>
      <c r="V439" s="158">
        <f t="shared" si="1249"/>
        <v>3.5086353214876489</v>
      </c>
      <c r="W439" s="180">
        <f t="shared" si="1249"/>
        <v>3.9426469792446106</v>
      </c>
      <c r="X439" s="180">
        <f t="shared" si="1247"/>
        <v>3.7180304489409459</v>
      </c>
      <c r="Y439" s="147">
        <f>+X439/W439-1</f>
        <v>-5.6970997273182222E-2</v>
      </c>
      <c r="Z439" s="127">
        <f>+POWER(X439/S439,0.2)-1</f>
        <v>5.9616222591989398E-3</v>
      </c>
    </row>
    <row r="440" spans="1:26" x14ac:dyDescent="0.25">
      <c r="A440" s="133" t="s">
        <v>1</v>
      </c>
      <c r="B440" s="158">
        <f t="shared" si="1243"/>
        <v>3.3755781428811105</v>
      </c>
      <c r="C440" s="158">
        <f t="shared" si="1243"/>
        <v>3.4345152427057437</v>
      </c>
      <c r="D440" s="158">
        <f t="shared" si="1243"/>
        <v>3.5358698521205167</v>
      </c>
      <c r="E440" s="158">
        <f t="shared" si="1243"/>
        <v>3.5410991486429695</v>
      </c>
      <c r="F440" s="158">
        <f t="shared" si="1243"/>
        <v>3.5475673700019232</v>
      </c>
      <c r="G440" s="158">
        <f t="shared" si="1243"/>
        <v>3.5444211427071144</v>
      </c>
      <c r="H440" s="158">
        <f t="shared" ref="H440:J440" si="1251">+H261/H82</f>
        <v>3.4517203822928546</v>
      </c>
      <c r="I440" s="158">
        <f t="shared" si="1251"/>
        <v>4.3712636925947681</v>
      </c>
      <c r="J440" s="180">
        <f t="shared" si="1251"/>
        <v>3.4041675263049309</v>
      </c>
      <c r="K440" s="180">
        <f t="shared" si="1245"/>
        <v>3.7608697257370984</v>
      </c>
      <c r="L440" s="127">
        <f>+K440/J440-1</f>
        <v>0.10478397337258882</v>
      </c>
      <c r="M440" s="2"/>
      <c r="N440" s="133" t="s">
        <v>1</v>
      </c>
      <c r="O440" s="158">
        <f t="shared" si="1246"/>
        <v>2.983656167630186</v>
      </c>
      <c r="P440" s="158">
        <f t="shared" si="1246"/>
        <v>3.1087734190905612</v>
      </c>
      <c r="Q440" s="158">
        <f t="shared" si="1246"/>
        <v>3.5549213919613361</v>
      </c>
      <c r="R440" s="158">
        <f t="shared" si="1246"/>
        <v>3.6962595203502211</v>
      </c>
      <c r="S440" s="158">
        <f t="shared" si="1246"/>
        <v>3.6086400894842914</v>
      </c>
      <c r="T440" s="158">
        <f t="shared" si="1246"/>
        <v>3.6468956775310679</v>
      </c>
      <c r="U440" s="158">
        <f t="shared" si="1246"/>
        <v>3.8777131161312983</v>
      </c>
      <c r="V440" s="158">
        <f t="shared" si="1249"/>
        <v>3.5543776655107817</v>
      </c>
      <c r="W440" s="180">
        <f t="shared" ref="W440" si="1252">+W261/W82</f>
        <v>3.8833616031564131</v>
      </c>
      <c r="X440" s="180">
        <f t="shared" si="1247"/>
        <v>3.7431707827811875</v>
      </c>
      <c r="Y440" s="147">
        <f>+X440/W440-1</f>
        <v>-3.6100377637065195E-2</v>
      </c>
      <c r="Z440" s="127">
        <f>+POWER(X440/S440,0.2)-1</f>
        <v>7.3472717713607416E-3</v>
      </c>
    </row>
    <row r="441" spans="1:26" x14ac:dyDescent="0.25">
      <c r="A441" s="133" t="s">
        <v>2</v>
      </c>
      <c r="B441" s="158">
        <f t="shared" si="1243"/>
        <v>3.1366512372720972</v>
      </c>
      <c r="C441" s="158">
        <f t="shared" si="1243"/>
        <v>2.9981825688675201</v>
      </c>
      <c r="D441" s="158">
        <f t="shared" si="1243"/>
        <v>3.816829252475844</v>
      </c>
      <c r="E441" s="158">
        <f t="shared" si="1243"/>
        <v>3.2252852018227065</v>
      </c>
      <c r="F441" s="158">
        <f t="shared" si="1243"/>
        <v>3.3170084737890533</v>
      </c>
      <c r="G441" s="158">
        <f t="shared" si="1243"/>
        <v>3.4799205985646662</v>
      </c>
      <c r="H441" s="158">
        <f t="shared" ref="H441:J448" si="1253">+H262/H83</f>
        <v>3.7258394516954532</v>
      </c>
      <c r="I441" s="158">
        <f t="shared" si="1253"/>
        <v>4.177755685070947</v>
      </c>
      <c r="J441" s="180">
        <f t="shared" si="1253"/>
        <v>3.6000070039046768</v>
      </c>
      <c r="K441" s="180"/>
      <c r="L441" s="127"/>
      <c r="M441" s="2"/>
      <c r="N441" s="133" t="s">
        <v>2</v>
      </c>
      <c r="O441" s="158">
        <f t="shared" si="1246"/>
        <v>2.9801578591402516</v>
      </c>
      <c r="P441" s="158">
        <f t="shared" si="1246"/>
        <v>3.1010867156240707</v>
      </c>
      <c r="Q441" s="158">
        <f t="shared" si="1246"/>
        <v>3.6008313942822454</v>
      </c>
      <c r="R441" s="158">
        <f t="shared" si="1246"/>
        <v>3.6608778526365517</v>
      </c>
      <c r="S441" s="158">
        <f t="shared" si="1246"/>
        <v>3.6021059593924418</v>
      </c>
      <c r="T441" s="158">
        <f t="shared" si="1246"/>
        <v>3.6644626113056362</v>
      </c>
      <c r="U441" s="158">
        <f t="shared" si="1246"/>
        <v>3.9070606133186385</v>
      </c>
      <c r="V441" s="158">
        <f t="shared" si="1249"/>
        <v>3.576663083228397</v>
      </c>
      <c r="W441" s="180">
        <f t="shared" ref="W441:W445" si="1254">+W262/W83</f>
        <v>3.8360707084202263</v>
      </c>
      <c r="X441" s="180"/>
      <c r="Y441" s="147"/>
      <c r="Z441" s="127"/>
    </row>
    <row r="442" spans="1:26" x14ac:dyDescent="0.25">
      <c r="A442" s="133" t="s">
        <v>3</v>
      </c>
      <c r="B442" s="158">
        <f t="shared" si="1243"/>
        <v>2.6527216543855476</v>
      </c>
      <c r="C442" s="158">
        <f t="shared" si="1243"/>
        <v>3.2001536489018774</v>
      </c>
      <c r="D442" s="158">
        <f t="shared" si="1243"/>
        <v>3.683642757437362</v>
      </c>
      <c r="E442" s="158">
        <f t="shared" si="1243"/>
        <v>3.8496736682321093</v>
      </c>
      <c r="F442" s="158">
        <f t="shared" si="1243"/>
        <v>3.1348392828454399</v>
      </c>
      <c r="G442" s="158">
        <f t="shared" si="1243"/>
        <v>4.3058253719030262</v>
      </c>
      <c r="H442" s="158">
        <f t="shared" si="1253"/>
        <v>3.3739151643259278</v>
      </c>
      <c r="I442" s="158">
        <f t="shared" si="1253"/>
        <v>3.8607323886044473</v>
      </c>
      <c r="J442" s="180">
        <f t="shared" si="1253"/>
        <v>3.901690422489362</v>
      </c>
      <c r="K442" s="180"/>
      <c r="L442" s="127"/>
      <c r="M442" s="2"/>
      <c r="N442" s="133" t="s">
        <v>3</v>
      </c>
      <c r="O442" s="158">
        <f t="shared" si="1246"/>
        <v>2.9809586027042592</v>
      </c>
      <c r="P442" s="158">
        <f t="shared" si="1246"/>
        <v>3.1360114844840776</v>
      </c>
      <c r="Q442" s="158">
        <f t="shared" si="1246"/>
        <v>3.6446403114586219</v>
      </c>
      <c r="R442" s="158">
        <f t="shared" si="1246"/>
        <v>3.6692226367536773</v>
      </c>
      <c r="S442" s="158">
        <f t="shared" si="1246"/>
        <v>3.5463673291039233</v>
      </c>
      <c r="T442" s="158">
        <f t="shared" si="1246"/>
        <v>3.7294431662668246</v>
      </c>
      <c r="U442" s="158">
        <f t="shared" si="1246"/>
        <v>3.842758688889826</v>
      </c>
      <c r="V442" s="158">
        <f t="shared" si="1249"/>
        <v>3.6152574401721171</v>
      </c>
      <c r="W442" s="180">
        <f t="shared" si="1254"/>
        <v>3.8372221169782801</v>
      </c>
      <c r="X442" s="180"/>
      <c r="Y442" s="147"/>
      <c r="Z442" s="127"/>
    </row>
    <row r="443" spans="1:26" x14ac:dyDescent="0.25">
      <c r="A443" s="133" t="s">
        <v>4</v>
      </c>
      <c r="B443" s="158">
        <f t="shared" si="1243"/>
        <v>2.705212364538101</v>
      </c>
      <c r="C443" s="158">
        <f t="shared" si="1243"/>
        <v>3.6539991520054125</v>
      </c>
      <c r="D443" s="158">
        <f t="shared" si="1243"/>
        <v>3.6892247210224856</v>
      </c>
      <c r="E443" s="158">
        <f t="shared" si="1243"/>
        <v>3.4263755193987753</v>
      </c>
      <c r="F443" s="158">
        <f t="shared" si="1243"/>
        <v>3.5155186693153713</v>
      </c>
      <c r="G443" s="158">
        <f t="shared" si="1243"/>
        <v>4.2334030996477958</v>
      </c>
      <c r="H443" s="158">
        <f t="shared" si="1253"/>
        <v>3.3211481402553971</v>
      </c>
      <c r="I443" s="158">
        <f t="shared" si="1253"/>
        <v>4.4378121444344805</v>
      </c>
      <c r="J443" s="180">
        <f t="shared" si="1253"/>
        <v>3.7193813364907866</v>
      </c>
      <c r="K443" s="180"/>
      <c r="L443" s="127"/>
      <c r="M443" s="2"/>
      <c r="N443" s="133" t="s">
        <v>4</v>
      </c>
      <c r="O443" s="158">
        <f t="shared" ref="O443:S449" si="1255">+O264/O85</f>
        <v>2.9742422858445168</v>
      </c>
      <c r="P443" s="158">
        <f t="shared" si="1255"/>
        <v>3.2088666547760409</v>
      </c>
      <c r="Q443" s="158">
        <f t="shared" si="1255"/>
        <v>3.6473030110506843</v>
      </c>
      <c r="R443" s="158">
        <f t="shared" si="1255"/>
        <v>3.6498485256855</v>
      </c>
      <c r="S443" s="158">
        <f t="shared" ref="S443" si="1256">+S264/S85</f>
        <v>3.5517016742993985</v>
      </c>
      <c r="T443" s="158">
        <f t="shared" si="1246"/>
        <v>3.7897820089659904</v>
      </c>
      <c r="U443" s="158">
        <f t="shared" si="1246"/>
        <v>3.780729016908146</v>
      </c>
      <c r="V443" s="158">
        <f t="shared" si="1249"/>
        <v>3.6698065803241269</v>
      </c>
      <c r="W443" s="180">
        <f t="shared" si="1254"/>
        <v>3.7953408281645569</v>
      </c>
      <c r="X443" s="180"/>
      <c r="Y443" s="147"/>
      <c r="Z443" s="127"/>
    </row>
    <row r="444" spans="1:26" x14ac:dyDescent="0.25">
      <c r="A444" s="133" t="s">
        <v>5</v>
      </c>
      <c r="B444" s="158">
        <f t="shared" si="1243"/>
        <v>3.0132960221365872</v>
      </c>
      <c r="C444" s="158">
        <f t="shared" si="1243"/>
        <v>3.737381328123043</v>
      </c>
      <c r="D444" s="158">
        <f t="shared" si="1243"/>
        <v>4.1437906463646845</v>
      </c>
      <c r="E444" s="158">
        <f t="shared" si="1243"/>
        <v>3.8477058149697179</v>
      </c>
      <c r="F444" s="158">
        <f t="shared" si="1243"/>
        <v>3.6353797376143868</v>
      </c>
      <c r="G444" s="158">
        <f t="shared" si="1243"/>
        <v>4.0023446229370068</v>
      </c>
      <c r="H444" s="158">
        <f t="shared" si="1253"/>
        <v>3.548440199470893</v>
      </c>
      <c r="I444" s="158">
        <f t="shared" si="1253"/>
        <v>4.0772352815521353</v>
      </c>
      <c r="J444" s="180">
        <f t="shared" ref="J444" si="1257">+J265/J86</f>
        <v>4.3582709505432344</v>
      </c>
      <c r="K444" s="180"/>
      <c r="L444" s="127"/>
      <c r="M444" s="2"/>
      <c r="N444" s="133" t="s">
        <v>5</v>
      </c>
      <c r="O444" s="158">
        <f t="shared" si="1255"/>
        <v>3.0216762154506176</v>
      </c>
      <c r="P444" s="158">
        <f t="shared" si="1255"/>
        <v>3.2563982464936694</v>
      </c>
      <c r="Q444" s="158">
        <f t="shared" si="1255"/>
        <v>3.6698220272482125</v>
      </c>
      <c r="R444" s="158">
        <f t="shared" si="1255"/>
        <v>3.6335771553964853</v>
      </c>
      <c r="S444" s="158">
        <f t="shared" ref="S444" si="1258">+S265/S86</f>
        <v>3.5433008341694849</v>
      </c>
      <c r="T444" s="158">
        <f t="shared" si="1246"/>
        <v>3.8245065069544482</v>
      </c>
      <c r="U444" s="158">
        <f t="shared" si="1246"/>
        <v>3.7455030130855018</v>
      </c>
      <c r="V444" s="158">
        <f t="shared" si="1249"/>
        <v>3.7131835036118392</v>
      </c>
      <c r="W444" s="180">
        <f t="shared" si="1254"/>
        <v>3.8056507919761398</v>
      </c>
      <c r="X444" s="180"/>
      <c r="Y444" s="147"/>
      <c r="Z444" s="127"/>
    </row>
    <row r="445" spans="1:26" x14ac:dyDescent="0.25">
      <c r="A445" s="133" t="s">
        <v>6</v>
      </c>
      <c r="B445" s="158">
        <f t="shared" si="1243"/>
        <v>3.288955968345312</v>
      </c>
      <c r="C445" s="158">
        <f t="shared" si="1243"/>
        <v>3.3776885749412431</v>
      </c>
      <c r="D445" s="158">
        <f t="shared" si="1243"/>
        <v>3.6566670694929688</v>
      </c>
      <c r="E445" s="158">
        <f t="shared" si="1243"/>
        <v>3.5534876385000596</v>
      </c>
      <c r="F445" s="158">
        <f t="shared" si="1243"/>
        <v>3.706391257295492</v>
      </c>
      <c r="G445" s="158">
        <f t="shared" si="1243"/>
        <v>4.4464344367441182</v>
      </c>
      <c r="H445" s="158">
        <f t="shared" si="1253"/>
        <v>3.5632806347121093</v>
      </c>
      <c r="I445" s="158">
        <f>+I266/I87</f>
        <v>4.0412923242618337</v>
      </c>
      <c r="J445" s="180">
        <f t="shared" ref="J445:J448" si="1259">+J266/J87</f>
        <v>3.7752057148024232</v>
      </c>
      <c r="K445" s="180"/>
      <c r="L445" s="127"/>
      <c r="M445" s="2"/>
      <c r="N445" s="133" t="s">
        <v>6</v>
      </c>
      <c r="O445" s="158">
        <f t="shared" si="1255"/>
        <v>3.053127195719584</v>
      </c>
      <c r="P445" s="158">
        <f t="shared" si="1255"/>
        <v>3.2639088556452562</v>
      </c>
      <c r="Q445" s="158">
        <f t="shared" si="1255"/>
        <v>3.7051320600142064</v>
      </c>
      <c r="R445" s="158">
        <f t="shared" si="1255"/>
        <v>3.6241649319969191</v>
      </c>
      <c r="S445" s="158">
        <f t="shared" si="1255"/>
        <v>3.5605391660457721</v>
      </c>
      <c r="T445" s="158">
        <f t="shared" ref="T445:U445" si="1260">+T266/T87</f>
        <v>3.8970008109883412</v>
      </c>
      <c r="U445" s="158">
        <f t="shared" si="1260"/>
        <v>3.6606706095270423</v>
      </c>
      <c r="V445" s="158">
        <f t="shared" si="1249"/>
        <v>3.7846436975739679</v>
      </c>
      <c r="W445" s="180">
        <f t="shared" si="1254"/>
        <v>3.7682636690074824</v>
      </c>
      <c r="X445" s="180"/>
      <c r="Y445" s="147"/>
      <c r="Z445" s="127"/>
    </row>
    <row r="446" spans="1:26" x14ac:dyDescent="0.25">
      <c r="A446" s="133" t="s">
        <v>7</v>
      </c>
      <c r="B446" s="158">
        <f t="shared" si="1243"/>
        <v>3.4731921999484987</v>
      </c>
      <c r="C446" s="158">
        <f t="shared" si="1243"/>
        <v>4.1853293909852942</v>
      </c>
      <c r="D446" s="158">
        <f t="shared" si="1243"/>
        <v>3.903508058172902</v>
      </c>
      <c r="E446" s="158">
        <f t="shared" si="1243"/>
        <v>3.8051139409079853</v>
      </c>
      <c r="F446" s="158">
        <f t="shared" si="1243"/>
        <v>3.9564636559664303</v>
      </c>
      <c r="G446" s="158">
        <f t="shared" si="1243"/>
        <v>4.2536076975872907</v>
      </c>
      <c r="H446" s="158">
        <f t="shared" si="1253"/>
        <v>3.4829816572338355</v>
      </c>
      <c r="I446" s="158">
        <f t="shared" si="1253"/>
        <v>4.2464227649579174</v>
      </c>
      <c r="J446" s="180">
        <f t="shared" si="1259"/>
        <v>3.8186303124926337</v>
      </c>
      <c r="K446" s="180"/>
      <c r="L446" s="127"/>
      <c r="M446" s="2"/>
      <c r="N446" s="133" t="s">
        <v>7</v>
      </c>
      <c r="O446" s="158">
        <f t="shared" si="1255"/>
        <v>3.0258905337917574</v>
      </c>
      <c r="P446" s="158">
        <f t="shared" si="1255"/>
        <v>3.3370602944252377</v>
      </c>
      <c r="Q446" s="158">
        <f t="shared" si="1255"/>
        <v>3.6624208440183295</v>
      </c>
      <c r="R446" s="158">
        <f t="shared" si="1255"/>
        <v>3.609542493821333</v>
      </c>
      <c r="S446" s="158">
        <f t="shared" si="1255"/>
        <v>3.5696991693405202</v>
      </c>
      <c r="T446" s="158">
        <f t="shared" ref="T446:U446" si="1261">+T267/T88</f>
        <v>3.9153616097572517</v>
      </c>
      <c r="U446" s="158">
        <f t="shared" si="1261"/>
        <v>3.6035780648131088</v>
      </c>
      <c r="V446" s="158">
        <f t="shared" si="1249"/>
        <v>3.8733837508725406</v>
      </c>
      <c r="W446" s="180">
        <f t="shared" si="1249"/>
        <v>3.7372964971568741</v>
      </c>
      <c r="X446" s="180"/>
      <c r="Y446" s="147"/>
      <c r="Z446" s="127"/>
    </row>
    <row r="447" spans="1:26" x14ac:dyDescent="0.25">
      <c r="A447" s="133" t="s">
        <v>8</v>
      </c>
      <c r="B447" s="158">
        <f t="shared" ref="B447:G449" si="1262">+B268/B89</f>
        <v>3.1891054836946617</v>
      </c>
      <c r="C447" s="158">
        <f t="shared" si="1262"/>
        <v>3.7422312824041537</v>
      </c>
      <c r="D447" s="158">
        <f t="shared" si="1262"/>
        <v>3.7893075518144999</v>
      </c>
      <c r="E447" s="158">
        <f t="shared" si="1262"/>
        <v>4.1855260637708041</v>
      </c>
      <c r="F447" s="158">
        <f t="shared" si="1262"/>
        <v>3.9379205187976312</v>
      </c>
      <c r="G447" s="158">
        <f t="shared" si="1262"/>
        <v>4.1827622930674853</v>
      </c>
      <c r="H447" s="158">
        <f t="shared" si="1253"/>
        <v>3.1562716897584804</v>
      </c>
      <c r="I447" s="158">
        <f t="shared" si="1253"/>
        <v>3.6291587491030768</v>
      </c>
      <c r="J447" s="180">
        <f t="shared" si="1259"/>
        <v>3.9205581256456998</v>
      </c>
      <c r="K447" s="180"/>
      <c r="L447" s="127"/>
      <c r="M447" s="2"/>
      <c r="N447" s="133" t="s">
        <v>8</v>
      </c>
      <c r="O447" s="158">
        <f t="shared" si="1255"/>
        <v>3.0794140342101803</v>
      </c>
      <c r="P447" s="158">
        <f t="shared" si="1255"/>
        <v>3.3811063917564224</v>
      </c>
      <c r="Q447" s="158">
        <f t="shared" si="1255"/>
        <v>3.6702694049983742</v>
      </c>
      <c r="R447" s="158">
        <f t="shared" si="1255"/>
        <v>3.6301972206187934</v>
      </c>
      <c r="S447" s="158">
        <f t="shared" si="1255"/>
        <v>3.5640332541275281</v>
      </c>
      <c r="T447" s="158">
        <f t="shared" ref="T447:U447" si="1263">+T268/T89</f>
        <v>3.9391047690907879</v>
      </c>
      <c r="U447" s="158">
        <f t="shared" si="1263"/>
        <v>3.5245448852043131</v>
      </c>
      <c r="V447" s="158">
        <f t="shared" si="1249"/>
        <v>3.9093017916677399</v>
      </c>
      <c r="W447" s="180">
        <f t="shared" si="1249"/>
        <v>3.7617553732044535</v>
      </c>
      <c r="X447" s="180"/>
      <c r="Y447" s="147"/>
      <c r="Z447" s="127"/>
    </row>
    <row r="448" spans="1:26" x14ac:dyDescent="0.25">
      <c r="A448" s="133" t="s">
        <v>9</v>
      </c>
      <c r="B448" s="158">
        <f t="shared" si="1262"/>
        <v>3.1306921675774135</v>
      </c>
      <c r="C448" s="158">
        <f t="shared" si="1262"/>
        <v>3.4267110236605176</v>
      </c>
      <c r="D448" s="158">
        <f t="shared" si="1262"/>
        <v>3.6398457503602271</v>
      </c>
      <c r="E448" s="158">
        <f t="shared" si="1262"/>
        <v>3.5139882189720324</v>
      </c>
      <c r="F448" s="158">
        <f t="shared" si="1262"/>
        <v>3.7446742410793536</v>
      </c>
      <c r="G448" s="158">
        <f t="shared" si="1262"/>
        <v>3.752632331855124</v>
      </c>
      <c r="H448" s="158">
        <f t="shared" si="1253"/>
        <v>3.5315716171975327</v>
      </c>
      <c r="I448" s="158">
        <f t="shared" si="1253"/>
        <v>4.2367481258903261</v>
      </c>
      <c r="J448" s="180">
        <f t="shared" si="1259"/>
        <v>3.5521341358948293</v>
      </c>
      <c r="K448" s="180"/>
      <c r="L448" s="127"/>
      <c r="M448" s="2"/>
      <c r="N448" s="133" t="s">
        <v>9</v>
      </c>
      <c r="O448" s="158">
        <f t="shared" si="1255"/>
        <v>3.0891554587724688</v>
      </c>
      <c r="P448" s="158">
        <f t="shared" si="1255"/>
        <v>3.4032676138815443</v>
      </c>
      <c r="Q448" s="158">
        <f t="shared" si="1255"/>
        <v>3.6812855141549217</v>
      </c>
      <c r="R448" s="158">
        <f t="shared" si="1255"/>
        <v>3.6146999633849894</v>
      </c>
      <c r="S448" s="158">
        <f t="shared" si="1255"/>
        <v>3.5806504172321474</v>
      </c>
      <c r="T448" s="158">
        <f t="shared" ref="T448:U448" si="1264">+T269/T90</f>
        <v>3.9380418414846163</v>
      </c>
      <c r="U448" s="158">
        <f t="shared" si="1264"/>
        <v>3.5055885302201597</v>
      </c>
      <c r="V448" s="158">
        <f t="shared" si="1249"/>
        <v>3.9633622775114707</v>
      </c>
      <c r="W448" s="180">
        <f t="shared" si="1249"/>
        <v>3.7158148749444524</v>
      </c>
      <c r="X448" s="180"/>
      <c r="Y448" s="147"/>
      <c r="Z448" s="127"/>
    </row>
    <row r="449" spans="1:26" ht="25.5" x14ac:dyDescent="0.25">
      <c r="A449" s="134" t="s">
        <v>13</v>
      </c>
      <c r="B449" s="182">
        <f t="shared" si="1262"/>
        <v>3.0891554587724692</v>
      </c>
      <c r="C449" s="182">
        <f t="shared" si="1262"/>
        <v>3.4032676138815443</v>
      </c>
      <c r="D449" s="182">
        <f t="shared" si="1262"/>
        <v>3.6812855141549217</v>
      </c>
      <c r="E449" s="182">
        <f t="shared" si="1262"/>
        <v>3.6146999633849894</v>
      </c>
      <c r="F449" s="182">
        <f t="shared" si="1262"/>
        <v>3.5806504172321474</v>
      </c>
      <c r="G449" s="182">
        <f t="shared" ref="G449:I449" si="1265">+G270/G91</f>
        <v>3.9380418414846163</v>
      </c>
      <c r="H449" s="182">
        <f t="shared" si="1265"/>
        <v>3.5055885302201597</v>
      </c>
      <c r="I449" s="182">
        <f t="shared" si="1265"/>
        <v>3.9633622775114707</v>
      </c>
      <c r="J449" s="183">
        <f t="shared" ref="J449" si="1266">+J270/J91</f>
        <v>3.7158148749444524</v>
      </c>
      <c r="K449" s="183"/>
      <c r="L449" s="137"/>
      <c r="M449" s="3"/>
      <c r="N449" s="134" t="s">
        <v>14</v>
      </c>
      <c r="O449" s="182">
        <f t="shared" si="1255"/>
        <v>3.0028132548749733</v>
      </c>
      <c r="P449" s="182">
        <f t="shared" si="1255"/>
        <v>3.1996344635180725</v>
      </c>
      <c r="Q449" s="182">
        <f t="shared" si="1255"/>
        <v>3.6046917636911524</v>
      </c>
      <c r="R449" s="182">
        <f t="shared" si="1255"/>
        <v>3.656207613425583</v>
      </c>
      <c r="S449" s="182">
        <f t="shared" si="1255"/>
        <v>3.57773627536438</v>
      </c>
      <c r="T449" s="182">
        <f>+T270/T91</f>
        <v>3.7595007242774328</v>
      </c>
      <c r="U449" s="182">
        <f>+U270/U91</f>
        <v>3.7537413900953407</v>
      </c>
      <c r="V449" s="182">
        <f>+V270/V91</f>
        <v>3.667567114627015</v>
      </c>
      <c r="W449" s="183">
        <f>+W270/W91</f>
        <v>3.8308131912396943</v>
      </c>
      <c r="X449" s="183">
        <f>+X270/X91</f>
        <v>3.7172240870419015</v>
      </c>
      <c r="Y449" s="149">
        <f>+X449/W449-1</f>
        <v>-2.96514339194478E-2</v>
      </c>
      <c r="Z449" s="156">
        <f>+POWER(X449/S449,0.2)-1</f>
        <v>7.6787115454253208E-3</v>
      </c>
    </row>
    <row r="450" spans="1:26" ht="25.5" x14ac:dyDescent="0.25">
      <c r="A450" s="135" t="s">
        <v>15</v>
      </c>
      <c r="B450" s="138">
        <f t="shared" ref="B450:I450" si="1267">+B449/B$539</f>
        <v>0.98048825187002786</v>
      </c>
      <c r="C450" s="138">
        <f t="shared" si="1267"/>
        <v>0.94776156112059617</v>
      </c>
      <c r="D450" s="138">
        <f t="shared" si="1267"/>
        <v>1.2251821841129942</v>
      </c>
      <c r="E450" s="138">
        <f t="shared" si="1267"/>
        <v>1.3842333669006712</v>
      </c>
      <c r="F450" s="138">
        <f t="shared" si="1267"/>
        <v>1.7938590645442443</v>
      </c>
      <c r="G450" s="138">
        <f t="shared" si="1267"/>
        <v>1.3767492384350251</v>
      </c>
      <c r="H450" s="138">
        <f t="shared" si="1267"/>
        <v>1.09853592929823</v>
      </c>
      <c r="I450" s="138">
        <f t="shared" si="1267"/>
        <v>1.1240320192892881</v>
      </c>
      <c r="J450" s="139">
        <f t="shared" ref="J450" si="1268">+J449/J$539</f>
        <v>1.0654445450528878</v>
      </c>
      <c r="K450" s="139"/>
      <c r="L450" s="140"/>
      <c r="M450" s="3"/>
      <c r="N450" s="135" t="s">
        <v>15</v>
      </c>
      <c r="O450" s="138">
        <f t="shared" ref="O450:T450" si="1269">+O449/O$539</f>
        <v>0.96600279153801616</v>
      </c>
      <c r="P450" s="138">
        <f t="shared" si="1269"/>
        <v>0.94957808794154075</v>
      </c>
      <c r="Q450" s="138">
        <f t="shared" si="1269"/>
        <v>1.0485886041096735</v>
      </c>
      <c r="R450" s="138">
        <f t="shared" si="1269"/>
        <v>1.325856240362755</v>
      </c>
      <c r="S450" s="138">
        <f t="shared" si="1269"/>
        <v>1.6952354075654066</v>
      </c>
      <c r="T450" s="138">
        <f t="shared" si="1269"/>
        <v>1.5204685150764334</v>
      </c>
      <c r="U450" s="138">
        <f t="shared" ref="U450:X450" si="1270">+U449/U$539</f>
        <v>1.2411693518910762</v>
      </c>
      <c r="V450" s="138">
        <f t="shared" si="1270"/>
        <v>1.0803694238917496</v>
      </c>
      <c r="W450" s="139">
        <f t="shared" si="1270"/>
        <v>1.0922025059668605</v>
      </c>
      <c r="X450" s="139">
        <f t="shared" si="1270"/>
        <v>1.0631263407362084</v>
      </c>
      <c r="Y450" s="148"/>
      <c r="Z450" s="140"/>
    </row>
    <row r="451" spans="1:26" ht="26.25" thickBot="1" x14ac:dyDescent="0.3">
      <c r="A451" s="136" t="s">
        <v>12</v>
      </c>
      <c r="B451" s="141"/>
      <c r="C451" s="142">
        <f>+C449/B449-1</f>
        <v>0.10168221033262381</v>
      </c>
      <c r="D451" s="142">
        <f t="shared" ref="D451:H451" si="1271">+D449/C449-1</f>
        <v>8.1691460036634744E-2</v>
      </c>
      <c r="E451" s="142">
        <f t="shared" si="1271"/>
        <v>-1.8087581230497807E-2</v>
      </c>
      <c r="F451" s="142">
        <f t="shared" si="1271"/>
        <v>-9.4197434082347042E-3</v>
      </c>
      <c r="G451" s="142">
        <f t="shared" si="1271"/>
        <v>9.9811872874407515E-2</v>
      </c>
      <c r="H451" s="142">
        <f t="shared" si="1271"/>
        <v>-0.10981430077985777</v>
      </c>
      <c r="I451" s="142">
        <f t="shared" ref="I451:J451" si="1272">+I449/H449-1</f>
        <v>0.13058399277183907</v>
      </c>
      <c r="J451" s="143">
        <f t="shared" si="1272"/>
        <v>-6.2458938959889743E-2</v>
      </c>
      <c r="K451" s="143"/>
      <c r="L451" s="145"/>
      <c r="M451" s="2"/>
      <c r="N451" s="136" t="s">
        <v>12</v>
      </c>
      <c r="O451" s="141"/>
      <c r="P451" s="142">
        <f>+P449/O449-1</f>
        <v>6.5545604050989859E-2</v>
      </c>
      <c r="Q451" s="142">
        <f t="shared" ref="Q451:V451" si="1273">+Q449/P449-1</f>
        <v>0.12659486725483959</v>
      </c>
      <c r="R451" s="142">
        <f t="shared" si="1273"/>
        <v>1.4291332827214953E-2</v>
      </c>
      <c r="S451" s="142">
        <f t="shared" si="1273"/>
        <v>-2.146249512009557E-2</v>
      </c>
      <c r="T451" s="142">
        <f t="shared" si="1273"/>
        <v>5.0804317289859791E-2</v>
      </c>
      <c r="U451" s="142">
        <f t="shared" si="1273"/>
        <v>-1.531941234882761E-3</v>
      </c>
      <c r="V451" s="142">
        <f t="shared" si="1273"/>
        <v>-2.2956902597420781E-2</v>
      </c>
      <c r="W451" s="143">
        <f t="shared" ref="W451" si="1274">+W449/V449-1</f>
        <v>4.4510726459952243E-2</v>
      </c>
      <c r="X451" s="143">
        <f t="shared" ref="X451" si="1275">+X449/W449-1</f>
        <v>-2.96514339194478E-2</v>
      </c>
      <c r="Y451" s="144"/>
      <c r="Z451" s="145"/>
    </row>
    <row r="452" spans="1:26" ht="15.75" thickBo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6" ht="15.75" thickBot="1" x14ac:dyDescent="0.3">
      <c r="A453" s="341" t="s">
        <v>147</v>
      </c>
      <c r="B453" s="342"/>
      <c r="C453" s="342"/>
      <c r="D453" s="342"/>
      <c r="E453" s="342"/>
      <c r="F453" s="342"/>
      <c r="G453" s="342"/>
      <c r="H453" s="342"/>
      <c r="I453" s="342"/>
      <c r="J453" s="342"/>
      <c r="K453" s="342"/>
      <c r="L453" s="343"/>
      <c r="M453" s="2"/>
      <c r="N453" s="341" t="s">
        <v>148</v>
      </c>
      <c r="O453" s="342"/>
      <c r="P453" s="342"/>
      <c r="Q453" s="342"/>
      <c r="R453" s="342"/>
      <c r="S453" s="342"/>
      <c r="T453" s="342"/>
      <c r="U453" s="342"/>
      <c r="V453" s="342"/>
      <c r="W453" s="342"/>
      <c r="X453" s="342"/>
      <c r="Y453" s="342"/>
      <c r="Z453" s="343"/>
    </row>
    <row r="454" spans="1:26" ht="38.25" x14ac:dyDescent="0.25">
      <c r="A454" s="128"/>
      <c r="B454" s="129">
        <v>2016</v>
      </c>
      <c r="C454" s="129">
        <f>+B454+1</f>
        <v>2017</v>
      </c>
      <c r="D454" s="129">
        <f t="shared" ref="D454" si="1276">+C454+1</f>
        <v>2018</v>
      </c>
      <c r="E454" s="129">
        <f t="shared" ref="E454" si="1277">+D454+1</f>
        <v>2019</v>
      </c>
      <c r="F454" s="129">
        <f t="shared" ref="F454" si="1278">+E454+1</f>
        <v>2020</v>
      </c>
      <c r="G454" s="129">
        <f t="shared" ref="G454" si="1279">+F454+1</f>
        <v>2021</v>
      </c>
      <c r="H454" s="129">
        <f t="shared" ref="H454" si="1280">+G454+1</f>
        <v>2022</v>
      </c>
      <c r="I454" s="129">
        <f t="shared" ref="I454" si="1281">+H454+1</f>
        <v>2023</v>
      </c>
      <c r="J454" s="130">
        <f t="shared" ref="J454:K454" si="1282">+I454+1</f>
        <v>2024</v>
      </c>
      <c r="K454" s="130">
        <f t="shared" si="1282"/>
        <v>2025</v>
      </c>
      <c r="L454" s="132" t="s">
        <v>16</v>
      </c>
      <c r="M454" s="2"/>
      <c r="N454" s="128"/>
      <c r="O454" s="129">
        <v>2016</v>
      </c>
      <c r="P454" s="129">
        <f>+O454+1</f>
        <v>2017</v>
      </c>
      <c r="Q454" s="129">
        <f t="shared" ref="Q454:T454" si="1283">+P454+1</f>
        <v>2018</v>
      </c>
      <c r="R454" s="129">
        <f t="shared" si="1283"/>
        <v>2019</v>
      </c>
      <c r="S454" s="129">
        <f t="shared" si="1283"/>
        <v>2020</v>
      </c>
      <c r="T454" s="129">
        <f t="shared" si="1283"/>
        <v>2021</v>
      </c>
      <c r="U454" s="129">
        <v>2022</v>
      </c>
      <c r="V454" s="129">
        <v>2023</v>
      </c>
      <c r="W454" s="130">
        <v>2024</v>
      </c>
      <c r="X454" s="131">
        <v>2025</v>
      </c>
      <c r="Y454" s="146" t="s">
        <v>16</v>
      </c>
      <c r="Z454" s="132" t="s">
        <v>21</v>
      </c>
    </row>
    <row r="455" spans="1:26" x14ac:dyDescent="0.25">
      <c r="A455" s="133" t="s">
        <v>10</v>
      </c>
      <c r="B455" s="158">
        <f t="shared" ref="B455:G464" si="1284">+B276/B115</f>
        <v>2.8271690720005469</v>
      </c>
      <c r="C455" s="158">
        <f t="shared" si="1284"/>
        <v>3.662111124647943</v>
      </c>
      <c r="D455" s="158">
        <f t="shared" si="1284"/>
        <v>5.1016276621588785</v>
      </c>
      <c r="E455" s="158">
        <f t="shared" si="1284"/>
        <v>4.3283292237254827</v>
      </c>
      <c r="F455" s="158">
        <f t="shared" si="1284"/>
        <v>2.1885051949611638</v>
      </c>
      <c r="G455" s="158">
        <f t="shared" si="1284"/>
        <v>2.2338014989863035</v>
      </c>
      <c r="H455" s="158">
        <f t="shared" ref="H455" si="1285">+H276/H115</f>
        <v>2.125805775378649</v>
      </c>
      <c r="I455" s="158">
        <f t="shared" ref="I455:J455" si="1286">+I276/I97</f>
        <v>4.8238301656107598</v>
      </c>
      <c r="J455" s="180">
        <f t="shared" si="1286"/>
        <v>4.5682268465353406</v>
      </c>
      <c r="K455" s="180">
        <f t="shared" ref="K455:K458" si="1287">+K276/K97</f>
        <v>3.4644262572125246</v>
      </c>
      <c r="L455" s="127">
        <f>+K455/J455-1</f>
        <v>-0.2416256080102428</v>
      </c>
      <c r="M455" s="2"/>
      <c r="N455" s="133" t="s">
        <v>10</v>
      </c>
      <c r="O455" s="158">
        <f t="shared" ref="O455:T460" si="1288">+O276/O115</f>
        <v>3.3206062876178044</v>
      </c>
      <c r="P455" s="158">
        <f t="shared" si="1288"/>
        <v>3.140366935768296</v>
      </c>
      <c r="Q455" s="158">
        <f t="shared" si="1288"/>
        <v>4.5904077625428679</v>
      </c>
      <c r="R455" s="158">
        <f t="shared" si="1288"/>
        <v>5.0061016168084453</v>
      </c>
      <c r="S455" s="158">
        <f t="shared" si="1288"/>
        <v>1.6922618992671985</v>
      </c>
      <c r="T455" s="158">
        <f t="shared" si="1288"/>
        <v>2.3417940131850545</v>
      </c>
      <c r="U455" s="158">
        <f t="shared" ref="U455:X460" si="1289">+U276/U97</f>
        <v>2.5898322765400192</v>
      </c>
      <c r="V455" s="158">
        <f t="shared" si="1289"/>
        <v>5.1330193408294784</v>
      </c>
      <c r="W455" s="180">
        <f t="shared" si="1289"/>
        <v>6.4490108492188147</v>
      </c>
      <c r="X455" s="180">
        <f t="shared" si="1289"/>
        <v>5.847665151330097</v>
      </c>
      <c r="Y455" s="147">
        <f>+X455/W455-1</f>
        <v>-9.3246191074645268E-2</v>
      </c>
      <c r="Z455" s="127">
        <f>+POWER(X455/S455,0.2)-1</f>
        <v>0.28145389041606661</v>
      </c>
    </row>
    <row r="456" spans="1:26" x14ac:dyDescent="0.25">
      <c r="A456" s="133" t="s">
        <v>11</v>
      </c>
      <c r="B456" s="158">
        <f t="shared" si="1284"/>
        <v>1.8393154808303454</v>
      </c>
      <c r="C456" s="158">
        <f t="shared" si="1284"/>
        <v>3.662275601040323</v>
      </c>
      <c r="D456" s="158">
        <f t="shared" si="1284"/>
        <v>4.5838833418922134</v>
      </c>
      <c r="E456" s="158">
        <f t="shared" si="1284"/>
        <v>5.2626491531430908</v>
      </c>
      <c r="F456" s="158">
        <f t="shared" si="1284"/>
        <v>2.6383671733976661</v>
      </c>
      <c r="G456" s="158">
        <f t="shared" si="1284"/>
        <v>3.8652024884378857</v>
      </c>
      <c r="H456" s="158">
        <f t="shared" ref="H456" si="1290">+H277/H116</f>
        <v>2.4162255187441515</v>
      </c>
      <c r="I456" s="158">
        <f t="shared" ref="I456:J456" si="1291">+I277/I98</f>
        <v>9.387628826111337</v>
      </c>
      <c r="J456" s="180">
        <f t="shared" si="1291"/>
        <v>4.3106519415746343</v>
      </c>
      <c r="K456" s="180">
        <f t="shared" si="1287"/>
        <v>6.8078225513516042</v>
      </c>
      <c r="L456" s="127">
        <f>+K456/J456-1</f>
        <v>0.57930230592098808</v>
      </c>
      <c r="M456" s="2"/>
      <c r="N456" s="133" t="s">
        <v>11</v>
      </c>
      <c r="O456" s="158">
        <f t="shared" si="1288"/>
        <v>3.1431629124047293</v>
      </c>
      <c r="P456" s="158">
        <f t="shared" si="1288"/>
        <v>3.2852554031036734</v>
      </c>
      <c r="Q456" s="158">
        <f t="shared" si="1288"/>
        <v>4.6341877132755567</v>
      </c>
      <c r="R456" s="158">
        <f t="shared" si="1288"/>
        <v>5.0424284212394683</v>
      </c>
      <c r="S456" s="158">
        <f t="shared" si="1288"/>
        <v>1.6817498839671534</v>
      </c>
      <c r="T456" s="158">
        <f t="shared" si="1288"/>
        <v>2.4398033638121714</v>
      </c>
      <c r="U456" s="158">
        <f t="shared" si="1289"/>
        <v>2.7535531066108505</v>
      </c>
      <c r="V456" s="158">
        <f t="shared" si="1289"/>
        <v>5.1920524989721732</v>
      </c>
      <c r="W456" s="180">
        <f t="shared" si="1289"/>
        <v>6.2031756933838214</v>
      </c>
      <c r="X456" s="180">
        <f t="shared" si="1289"/>
        <v>6.0225893491644795</v>
      </c>
      <c r="Y456" s="147">
        <f>+X456/W456-1</f>
        <v>-2.9111918337562437E-2</v>
      </c>
      <c r="Z456" s="127">
        <f>+POWER(X456/S456,0.2)-1</f>
        <v>0.29063776602867142</v>
      </c>
    </row>
    <row r="457" spans="1:26" x14ac:dyDescent="0.25">
      <c r="A457" s="133" t="s">
        <v>0</v>
      </c>
      <c r="B457" s="158">
        <f t="shared" si="1284"/>
        <v>3.137396756496051</v>
      </c>
      <c r="C457" s="158">
        <f t="shared" si="1284"/>
        <v>5.0369936168545033</v>
      </c>
      <c r="D457" s="158">
        <f t="shared" si="1284"/>
        <v>4.5935006549048607</v>
      </c>
      <c r="E457" s="158">
        <f t="shared" si="1284"/>
        <v>4.6131873965192556</v>
      </c>
      <c r="F457" s="158">
        <f t="shared" si="1284"/>
        <v>0.66207214846532958</v>
      </c>
      <c r="G457" s="158">
        <f t="shared" si="1284"/>
        <v>2.2810967449895925</v>
      </c>
      <c r="H457" s="158">
        <f t="shared" ref="H457" si="1292">+H278/H117</f>
        <v>1.7899272668669273</v>
      </c>
      <c r="I457" s="158">
        <f t="shared" ref="I457:J457" si="1293">+I278/I99</f>
        <v>6.4031831326783841</v>
      </c>
      <c r="J457" s="180">
        <f t="shared" si="1293"/>
        <v>7.8760664571171981</v>
      </c>
      <c r="K457" s="180">
        <f t="shared" si="1287"/>
        <v>4.3370831809257915</v>
      </c>
      <c r="L457" s="127">
        <f>+K457/J457-1</f>
        <v>-0.44933385154380057</v>
      </c>
      <c r="M457" s="2"/>
      <c r="N457" s="133" t="s">
        <v>0</v>
      </c>
      <c r="O457" s="158">
        <f t="shared" si="1288"/>
        <v>3.3169674910323912</v>
      </c>
      <c r="P457" s="158">
        <f t="shared" si="1288"/>
        <v>3.3708584046041854</v>
      </c>
      <c r="Q457" s="158">
        <f t="shared" si="1288"/>
        <v>4.6074485924426467</v>
      </c>
      <c r="R457" s="158">
        <f t="shared" si="1288"/>
        <v>5.0611600229293314</v>
      </c>
      <c r="S457" s="158">
        <f t="shared" si="1288"/>
        <v>1.55883575297704</v>
      </c>
      <c r="T457" s="158">
        <f t="shared" si="1288"/>
        <v>2.6327009535958297</v>
      </c>
      <c r="U457" s="158">
        <f t="shared" si="1289"/>
        <v>3.3780779986008547</v>
      </c>
      <c r="V457" s="158">
        <f t="shared" si="1289"/>
        <v>5.3519160001335315</v>
      </c>
      <c r="W457" s="180">
        <f t="shared" si="1289"/>
        <v>6.2692700510663864</v>
      </c>
      <c r="X457" s="180">
        <f t="shared" si="1289"/>
        <v>5.7301102506508705</v>
      </c>
      <c r="Y457" s="147">
        <f>+X457/W457-1</f>
        <v>-8.6000410896928337E-2</v>
      </c>
      <c r="Z457" s="127">
        <f>+POWER(X457/S457,0.2)-1</f>
        <v>0.29739590854425613</v>
      </c>
    </row>
    <row r="458" spans="1:26" x14ac:dyDescent="0.25">
      <c r="A458" s="133" t="s">
        <v>1</v>
      </c>
      <c r="B458" s="158">
        <f t="shared" si="1284"/>
        <v>7.0280415512980134</v>
      </c>
      <c r="C458" s="158">
        <f t="shared" si="1284"/>
        <v>4.0049312113910087</v>
      </c>
      <c r="D458" s="158">
        <f t="shared" si="1284"/>
        <v>4.077133013267308</v>
      </c>
      <c r="E458" s="158">
        <f t="shared" si="1284"/>
        <v>4.3199537276922886</v>
      </c>
      <c r="F458" s="158">
        <f t="shared" si="1284"/>
        <v>14.338597384955003</v>
      </c>
      <c r="G458" s="158">
        <f t="shared" si="1284"/>
        <v>2.2030828772801909</v>
      </c>
      <c r="H458" s="158">
        <f t="shared" ref="H458" si="1294">+H279/H118</f>
        <v>1.2223865444740534</v>
      </c>
      <c r="I458" s="158">
        <f t="shared" ref="I458:J458" si="1295">+I279/I100</f>
        <v>5.7749642638350007</v>
      </c>
      <c r="J458" s="180">
        <f t="shared" si="1295"/>
        <v>5.3366243456013702</v>
      </c>
      <c r="K458" s="180">
        <f t="shared" si="1287"/>
        <v>5.5291457723412272</v>
      </c>
      <c r="L458" s="127">
        <f>+K458/J458-1</f>
        <v>3.607550658845593E-2</v>
      </c>
      <c r="M458" s="2"/>
      <c r="N458" s="133" t="s">
        <v>1</v>
      </c>
      <c r="O458" s="158">
        <f t="shared" si="1288"/>
        <v>3.4700383438234672</v>
      </c>
      <c r="P458" s="158">
        <f t="shared" si="1288"/>
        <v>3.2693002358117229</v>
      </c>
      <c r="Q458" s="158">
        <f t="shared" si="1288"/>
        <v>4.6195711186417068</v>
      </c>
      <c r="R458" s="158">
        <f t="shared" si="1288"/>
        <v>5.0922948982304375</v>
      </c>
      <c r="S458" s="158">
        <f t="shared" si="1288"/>
        <v>1.6175935724449007</v>
      </c>
      <c r="T458" s="158">
        <f t="shared" si="1288"/>
        <v>2.4291528212839344</v>
      </c>
      <c r="U458" s="158">
        <f t="shared" si="1289"/>
        <v>3.3866348090199416</v>
      </c>
      <c r="V458" s="158">
        <f t="shared" si="1289"/>
        <v>5.4613722105177169</v>
      </c>
      <c r="W458" s="180">
        <f t="shared" ref="W458" si="1296">+W279/W100</f>
        <v>6.247181143914152</v>
      </c>
      <c r="X458" s="180">
        <f t="shared" si="1289"/>
        <v>5.7593785461584677</v>
      </c>
      <c r="Y458" s="147">
        <f>+X458/W458-1</f>
        <v>-7.8083632684621151E-2</v>
      </c>
      <c r="Z458" s="127">
        <f>+POWER(X458/S458,0.2)-1</f>
        <v>0.28914343811593302</v>
      </c>
    </row>
    <row r="459" spans="1:26" x14ac:dyDescent="0.25">
      <c r="A459" s="133" t="s">
        <v>2</v>
      </c>
      <c r="B459" s="158">
        <f t="shared" si="1284"/>
        <v>3.1098866014733528</v>
      </c>
      <c r="C459" s="158">
        <f t="shared" si="1284"/>
        <v>5.1428101736559269</v>
      </c>
      <c r="D459" s="158">
        <f t="shared" si="1284"/>
        <v>3.8877911100344122</v>
      </c>
      <c r="E459" s="158">
        <f t="shared" si="1284"/>
        <v>5.6792559731434986</v>
      </c>
      <c r="F459" s="158">
        <f t="shared" si="1284"/>
        <v>4.0312022962044454</v>
      </c>
      <c r="G459" s="158">
        <f t="shared" si="1284"/>
        <v>0.97216490117852061</v>
      </c>
      <c r="H459" s="158">
        <f t="shared" ref="H459:H466" si="1297">+H280/H119</f>
        <v>1.9313043336309401</v>
      </c>
      <c r="I459" s="158">
        <f t="shared" ref="I459:J461" si="1298">+I280/I101</f>
        <v>5.204251183496881</v>
      </c>
      <c r="J459" s="180">
        <f t="shared" si="1298"/>
        <v>3.9350595063638414</v>
      </c>
      <c r="K459" s="180"/>
      <c r="L459" s="127"/>
      <c r="M459" s="2"/>
      <c r="N459" s="133" t="s">
        <v>2</v>
      </c>
      <c r="O459" s="158">
        <f t="shared" si="1288"/>
        <v>3.2917525979616764</v>
      </c>
      <c r="P459" s="158">
        <f t="shared" si="1288"/>
        <v>3.4157358222372265</v>
      </c>
      <c r="Q459" s="158">
        <f t="shared" si="1288"/>
        <v>4.5223946368384595</v>
      </c>
      <c r="R459" s="158">
        <f t="shared" si="1288"/>
        <v>5.2472000067382547</v>
      </c>
      <c r="S459" s="158">
        <f t="shared" si="1288"/>
        <v>1.548274366971929</v>
      </c>
      <c r="T459" s="158">
        <f t="shared" si="1288"/>
        <v>2.1158784110212134</v>
      </c>
      <c r="U459" s="158">
        <f t="shared" si="1289"/>
        <v>3.4075717089104458</v>
      </c>
      <c r="V459" s="158">
        <f t="shared" si="1289"/>
        <v>5.4755534766766667</v>
      </c>
      <c r="W459" s="180">
        <f t="shared" ref="W459:W463" si="1299">+W280/W101</f>
        <v>6.1084496114484148</v>
      </c>
      <c r="X459" s="180"/>
      <c r="Y459" s="147"/>
      <c r="Z459" s="127"/>
    </row>
    <row r="460" spans="1:26" x14ac:dyDescent="0.25">
      <c r="A460" s="133" t="s">
        <v>3</v>
      </c>
      <c r="B460" s="158">
        <f t="shared" si="1284"/>
        <v>7.6050367784565509</v>
      </c>
      <c r="C460" s="158">
        <f t="shared" si="1284"/>
        <v>5.495673389419597</v>
      </c>
      <c r="D460" s="158">
        <f t="shared" si="1284"/>
        <v>7.5796224764958824</v>
      </c>
      <c r="E460" s="158">
        <f t="shared" si="1284"/>
        <v>5.4982264867003261</v>
      </c>
      <c r="F460" s="158">
        <f t="shared" si="1284"/>
        <v>4.6931654922350683</v>
      </c>
      <c r="G460" s="158">
        <f t="shared" si="1284"/>
        <v>3.2021734208738963</v>
      </c>
      <c r="H460" s="158">
        <f t="shared" si="1297"/>
        <v>1.580310848515917</v>
      </c>
      <c r="I460" s="158">
        <f t="shared" ref="I460" si="1300">+I281/I102</f>
        <v>7.0054157065212115</v>
      </c>
      <c r="J460" s="180">
        <f t="shared" si="1298"/>
        <v>10.341359746494375</v>
      </c>
      <c r="K460" s="180"/>
      <c r="L460" s="127"/>
      <c r="M460" s="2"/>
      <c r="N460" s="133" t="s">
        <v>3</v>
      </c>
      <c r="O460" s="158">
        <f t="shared" si="1288"/>
        <v>3.4980170723853319</v>
      </c>
      <c r="P460" s="158">
        <f t="shared" si="1288"/>
        <v>3.4112187503892395</v>
      </c>
      <c r="Q460" s="158">
        <f t="shared" si="1288"/>
        <v>4.5865258699097087</v>
      </c>
      <c r="R460" s="158">
        <f t="shared" si="1288"/>
        <v>5.161408351334881</v>
      </c>
      <c r="S460" s="158">
        <f t="shared" si="1288"/>
        <v>1.5181654887261777</v>
      </c>
      <c r="T460" s="158">
        <f t="shared" si="1288"/>
        <v>2.1188865963360164</v>
      </c>
      <c r="U460" s="158">
        <f t="shared" ref="U460" si="1301">+U281/U102</f>
        <v>3.4514054064191</v>
      </c>
      <c r="V460" s="158">
        <f t="shared" si="1289"/>
        <v>5.5558978897895388</v>
      </c>
      <c r="W460" s="180">
        <f t="shared" si="1299"/>
        <v>6.1290009792336404</v>
      </c>
      <c r="X460" s="180"/>
      <c r="Y460" s="147"/>
      <c r="Z460" s="127"/>
    </row>
    <row r="461" spans="1:26" x14ac:dyDescent="0.25">
      <c r="A461" s="133" t="s">
        <v>4</v>
      </c>
      <c r="B461" s="158">
        <f t="shared" si="1284"/>
        <v>2.4108043962868901</v>
      </c>
      <c r="C461" s="158">
        <f t="shared" si="1284"/>
        <v>4.8513863561517256</v>
      </c>
      <c r="D461" s="158">
        <f t="shared" si="1284"/>
        <v>4.8306866838011535</v>
      </c>
      <c r="E461" s="158">
        <f t="shared" si="1284"/>
        <v>5.486916684906074</v>
      </c>
      <c r="F461" s="158">
        <f t="shared" si="1284"/>
        <v>1.5556034823310352</v>
      </c>
      <c r="G461" s="158">
        <f t="shared" si="1284"/>
        <v>3.8500627331803905</v>
      </c>
      <c r="H461" s="158">
        <f t="shared" si="1297"/>
        <v>0.737370701560768</v>
      </c>
      <c r="I461" s="158">
        <f t="shared" ref="I461" si="1302">+I282/I103</f>
        <v>7.587512413108243</v>
      </c>
      <c r="J461" s="180">
        <f t="shared" si="1298"/>
        <v>5.0931691613600583</v>
      </c>
      <c r="K461" s="180"/>
      <c r="L461" s="127"/>
      <c r="M461" s="2"/>
      <c r="N461" s="133" t="s">
        <v>4</v>
      </c>
      <c r="O461" s="158">
        <f t="shared" ref="O461:S467" si="1303">+O282/O121</f>
        <v>3.5386400553705726</v>
      </c>
      <c r="P461" s="158">
        <f t="shared" si="1303"/>
        <v>3.6145991232264127</v>
      </c>
      <c r="Q461" s="158">
        <f t="shared" si="1303"/>
        <v>4.5821733243732634</v>
      </c>
      <c r="R461" s="158">
        <f t="shared" si="1303"/>
        <v>5.2132170298283071</v>
      </c>
      <c r="S461" s="158">
        <f t="shared" si="1303"/>
        <v>1.4261792844820063</v>
      </c>
      <c r="T461" s="158">
        <v>2.5548526817353294</v>
      </c>
      <c r="U461" s="158">
        <f t="shared" ref="U461:V461" si="1304">+U282/U103</f>
        <v>3.3926804445031711</v>
      </c>
      <c r="V461" s="158">
        <f t="shared" si="1304"/>
        <v>6.0238450565084731</v>
      </c>
      <c r="W461" s="180">
        <f t="shared" si="1299"/>
        <v>5.8817754503841178</v>
      </c>
      <c r="X461" s="180"/>
      <c r="Y461" s="147"/>
      <c r="Z461" s="127"/>
    </row>
    <row r="462" spans="1:26" x14ac:dyDescent="0.25">
      <c r="A462" s="133" t="s">
        <v>5</v>
      </c>
      <c r="B462" s="158">
        <f t="shared" si="1284"/>
        <v>1.8768237201797442</v>
      </c>
      <c r="C462" s="158">
        <f t="shared" si="1284"/>
        <v>4.5458468797652269</v>
      </c>
      <c r="D462" s="158">
        <f t="shared" si="1284"/>
        <v>5.595563968249099</v>
      </c>
      <c r="E462" s="158">
        <f t="shared" si="1284"/>
        <v>1.0886492866258051</v>
      </c>
      <c r="F462" s="158">
        <f t="shared" si="1284"/>
        <v>2.1061975078753261</v>
      </c>
      <c r="G462" s="158">
        <f t="shared" si="1284"/>
        <v>5.7784203249066577</v>
      </c>
      <c r="H462" s="158">
        <f t="shared" si="1297"/>
        <v>1.37442115600068</v>
      </c>
      <c r="I462" s="158">
        <f t="shared" ref="I462:J462" si="1305">+I283/I104</f>
        <v>5.8116797100047517</v>
      </c>
      <c r="J462" s="180">
        <f t="shared" si="1305"/>
        <v>6.5153298309896757</v>
      </c>
      <c r="K462" s="180"/>
      <c r="L462" s="127"/>
      <c r="M462" s="2"/>
      <c r="N462" s="133" t="s">
        <v>5</v>
      </c>
      <c r="O462" s="158">
        <f t="shared" si="1303"/>
        <v>3.4089490459145657</v>
      </c>
      <c r="P462" s="158">
        <f t="shared" si="1303"/>
        <v>4.1789515928963592</v>
      </c>
      <c r="Q462" s="158">
        <f t="shared" si="1303"/>
        <v>4.6992854427912558</v>
      </c>
      <c r="R462" s="158">
        <f t="shared" si="1303"/>
        <v>3.9064636501290741</v>
      </c>
      <c r="S462" s="158">
        <f t="shared" si="1303"/>
        <v>1.5102193139307343</v>
      </c>
      <c r="T462" s="158">
        <v>2.6294809480692276</v>
      </c>
      <c r="U462" s="158">
        <f t="shared" ref="U462:W466" si="1306">+U283/U104</f>
        <v>3.3576589696148957</v>
      </c>
      <c r="V462" s="158">
        <f t="shared" si="1306"/>
        <v>6.2573344439677694</v>
      </c>
      <c r="W462" s="180">
        <f t="shared" si="1299"/>
        <v>5.9497772764102788</v>
      </c>
      <c r="X462" s="180"/>
      <c r="Y462" s="147"/>
      <c r="Z462" s="127"/>
    </row>
    <row r="463" spans="1:26" x14ac:dyDescent="0.25">
      <c r="A463" s="133" t="s">
        <v>6</v>
      </c>
      <c r="B463" s="158">
        <f t="shared" si="1284"/>
        <v>1.4182722304444144</v>
      </c>
      <c r="C463" s="158">
        <f t="shared" si="1284"/>
        <v>4.2086098394395552</v>
      </c>
      <c r="D463" s="158">
        <f t="shared" si="1284"/>
        <v>5.109448228806639</v>
      </c>
      <c r="E463" s="158">
        <f t="shared" si="1284"/>
        <v>1.4309915624192988</v>
      </c>
      <c r="F463" s="158">
        <f t="shared" si="1284"/>
        <v>3.6791532024979388</v>
      </c>
      <c r="G463" s="158">
        <f t="shared" si="1284"/>
        <v>6.5483578784930723</v>
      </c>
      <c r="H463" s="158">
        <f t="shared" si="1297"/>
        <v>1.3646158072917258</v>
      </c>
      <c r="I463" s="158">
        <f>+I284/I105</f>
        <v>8.7283891136035141</v>
      </c>
      <c r="J463" s="180">
        <f t="shared" ref="J463:J466" si="1307">+J284/J105</f>
        <v>7.0903152136388981</v>
      </c>
      <c r="K463" s="180"/>
      <c r="L463" s="127"/>
      <c r="M463" s="2"/>
      <c r="N463" s="133" t="s">
        <v>6</v>
      </c>
      <c r="O463" s="158">
        <f t="shared" si="1303"/>
        <v>3.0581852156812745</v>
      </c>
      <c r="P463" s="158">
        <f t="shared" si="1303"/>
        <v>5.1462564102564103</v>
      </c>
      <c r="Q463" s="158">
        <f t="shared" si="1303"/>
        <v>4.7730927314609222</v>
      </c>
      <c r="R463" s="158">
        <f t="shared" si="1303"/>
        <v>3.0454040417581902</v>
      </c>
      <c r="S463" s="158">
        <f t="shared" si="1303"/>
        <v>1.5926775155664152</v>
      </c>
      <c r="T463" s="158">
        <v>2.3368660306616822</v>
      </c>
      <c r="U463" s="158">
        <f t="shared" ref="U463" si="1308">+U284/U105</f>
        <v>4.1985960398254836</v>
      </c>
      <c r="V463" s="158">
        <f t="shared" si="1306"/>
        <v>6.7073125437231562</v>
      </c>
      <c r="W463" s="180">
        <f t="shared" si="1299"/>
        <v>5.7927261720874705</v>
      </c>
      <c r="X463" s="180"/>
      <c r="Y463" s="147"/>
      <c r="Z463" s="127"/>
    </row>
    <row r="464" spans="1:26" x14ac:dyDescent="0.25">
      <c r="A464" s="133" t="s">
        <v>7</v>
      </c>
      <c r="B464" s="158">
        <f t="shared" si="1284"/>
        <v>3.5367277834614943</v>
      </c>
      <c r="C464" s="158">
        <f t="shared" si="1284"/>
        <v>4.011260062446155</v>
      </c>
      <c r="D464" s="158">
        <f t="shared" si="1284"/>
        <v>5.477220590762701</v>
      </c>
      <c r="E464" s="158">
        <f t="shared" si="1284"/>
        <v>0.65204399167428029</v>
      </c>
      <c r="F464" s="158">
        <f t="shared" si="1284"/>
        <v>1.8926563603040032</v>
      </c>
      <c r="G464" s="158">
        <f t="shared" si="1284"/>
        <v>1.3990183489634986</v>
      </c>
      <c r="H464" s="158">
        <f t="shared" si="1297"/>
        <v>2.8072123764132466</v>
      </c>
      <c r="I464" s="158">
        <f t="shared" ref="I464" si="1309">+I285/I106</f>
        <v>4.9760577472841634</v>
      </c>
      <c r="J464" s="180">
        <f t="shared" si="1307"/>
        <v>6.9733213300753061</v>
      </c>
      <c r="K464" s="180"/>
      <c r="L464" s="127"/>
      <c r="M464" s="2"/>
      <c r="N464" s="133" t="s">
        <v>7</v>
      </c>
      <c r="O464" s="158">
        <f t="shared" si="1303"/>
        <v>3.0061452916810216</v>
      </c>
      <c r="P464" s="158">
        <f t="shared" si="1303"/>
        <v>5.2455854632750754</v>
      </c>
      <c r="Q464" s="158">
        <f t="shared" si="1303"/>
        <v>4.8842606782694631</v>
      </c>
      <c r="R464" s="158">
        <f t="shared" si="1303"/>
        <v>2.2071027983031026</v>
      </c>
      <c r="S464" s="158">
        <f t="shared" si="1303"/>
        <v>1.9299191403836911</v>
      </c>
      <c r="T464" s="158">
        <f>+T285/T124</f>
        <v>2.4483787113551996</v>
      </c>
      <c r="U464" s="158">
        <f t="shared" ref="U464" si="1310">+U285/U106</f>
        <v>4.3007508681819226</v>
      </c>
      <c r="V464" s="158">
        <f t="shared" si="1306"/>
        <v>6.5938413620813332</v>
      </c>
      <c r="W464" s="180">
        <f t="shared" si="1306"/>
        <v>5.8922457839620437</v>
      </c>
      <c r="X464" s="180"/>
      <c r="Y464" s="147"/>
      <c r="Z464" s="127"/>
    </row>
    <row r="465" spans="1:26" x14ac:dyDescent="0.25">
      <c r="A465" s="133" t="s">
        <v>8</v>
      </c>
      <c r="B465" s="158">
        <f t="shared" ref="B465:G467" si="1311">+B286/B125</f>
        <v>7.0797118520079838</v>
      </c>
      <c r="C465" s="158">
        <f t="shared" si="1311"/>
        <v>4.5069231913211594</v>
      </c>
      <c r="D465" s="158">
        <f t="shared" si="1311"/>
        <v>5.2665853360291885</v>
      </c>
      <c r="E465" s="158">
        <f t="shared" si="1311"/>
        <v>1.4775267968698624</v>
      </c>
      <c r="F465" s="158">
        <f t="shared" si="1311"/>
        <v>3.2588016957332822</v>
      </c>
      <c r="G465" s="158">
        <f t="shared" si="1311"/>
        <v>3.8559187559504915</v>
      </c>
      <c r="H465" s="158">
        <f t="shared" si="1297"/>
        <v>5.2174926179579328</v>
      </c>
      <c r="I465" s="158">
        <f t="shared" ref="I465" si="1312">+I286/I107</f>
        <v>5.3528752965245996</v>
      </c>
      <c r="J465" s="180">
        <f t="shared" si="1307"/>
        <v>8.8527492704678856</v>
      </c>
      <c r="K465" s="180"/>
      <c r="L465" s="127"/>
      <c r="M465" s="2"/>
      <c r="N465" s="133" t="s">
        <v>8</v>
      </c>
      <c r="O465" s="158">
        <f t="shared" si="1303"/>
        <v>2.9234164422741458</v>
      </c>
      <c r="P465" s="158">
        <f t="shared" si="1303"/>
        <v>5.0057778053358746</v>
      </c>
      <c r="Q465" s="158">
        <f t="shared" si="1303"/>
        <v>4.9632515745643708</v>
      </c>
      <c r="R465" s="158">
        <f t="shared" si="1303"/>
        <v>2.0380333925390666</v>
      </c>
      <c r="S465" s="158">
        <f t="shared" si="1303"/>
        <v>2.1428642381730412</v>
      </c>
      <c r="T465" s="158">
        <f t="shared" ref="T465" si="1313">+T286/T125</f>
        <v>2.4281834408253005</v>
      </c>
      <c r="U465" s="158">
        <f t="shared" ref="U465" si="1314">+U286/U107</f>
        <v>4.4361408039377963</v>
      </c>
      <c r="V465" s="158">
        <f t="shared" si="1306"/>
        <v>6.4737302815987334</v>
      </c>
      <c r="W465" s="180">
        <f t="shared" si="1306"/>
        <v>6.083605031893125</v>
      </c>
      <c r="X465" s="180"/>
      <c r="Y465" s="147"/>
      <c r="Z465" s="127"/>
    </row>
    <row r="466" spans="1:26" x14ac:dyDescent="0.25">
      <c r="A466" s="133" t="s">
        <v>9</v>
      </c>
      <c r="B466" s="158">
        <f t="shared" si="1311"/>
        <v>18.248912225302469</v>
      </c>
      <c r="C466" s="158">
        <f t="shared" si="1311"/>
        <v>4.5461790950582461</v>
      </c>
      <c r="D466" s="158">
        <f t="shared" si="1311"/>
        <v>5.2969561810426251</v>
      </c>
      <c r="E466" s="158">
        <f t="shared" si="1311"/>
        <v>0.96718380168547324</v>
      </c>
      <c r="F466" s="158">
        <f t="shared" si="1311"/>
        <v>1.4185265125386617</v>
      </c>
      <c r="G466" s="158">
        <f t="shared" si="1311"/>
        <v>4.3073524464400652</v>
      </c>
      <c r="H466" s="158">
        <f t="shared" si="1297"/>
        <v>2.5772634148467812</v>
      </c>
      <c r="I466" s="158">
        <f t="shared" ref="I466" si="1315">+I287/I108</f>
        <v>6.8923943601862865</v>
      </c>
      <c r="J466" s="180">
        <f t="shared" si="1307"/>
        <v>4.8630384940267897</v>
      </c>
      <c r="K466" s="180"/>
      <c r="L466" s="127"/>
      <c r="M466" s="2"/>
      <c r="N466" s="133" t="s">
        <v>9</v>
      </c>
      <c r="O466" s="158">
        <f t="shared" si="1303"/>
        <v>3.1022799833920791</v>
      </c>
      <c r="P466" s="158">
        <f t="shared" si="1303"/>
        <v>4.5050926333324472</v>
      </c>
      <c r="Q466" s="158">
        <f t="shared" si="1303"/>
        <v>5.0606862198081419</v>
      </c>
      <c r="R466" s="158">
        <f t="shared" si="1303"/>
        <v>1.7117386610928016</v>
      </c>
      <c r="S466" s="158">
        <f t="shared" si="1303"/>
        <v>2.3275170909418912</v>
      </c>
      <c r="T466" s="158">
        <f t="shared" ref="T466" si="1316">+T287/T126</f>
        <v>2.7066377798694097</v>
      </c>
      <c r="U466" s="158">
        <f t="shared" ref="U466" si="1317">+U287/U108</f>
        <v>5.0292509755972423</v>
      </c>
      <c r="V466" s="158">
        <f t="shared" si="1306"/>
        <v>6.4502846802691352</v>
      </c>
      <c r="W466" s="180">
        <f t="shared" si="1306"/>
        <v>5.9126329175572936</v>
      </c>
      <c r="X466" s="180"/>
      <c r="Y466" s="147"/>
      <c r="Z466" s="127"/>
    </row>
    <row r="467" spans="1:26" ht="25.5" x14ac:dyDescent="0.25">
      <c r="A467" s="134" t="s">
        <v>13</v>
      </c>
      <c r="B467" s="182">
        <f t="shared" si="1311"/>
        <v>3.1022799833920787</v>
      </c>
      <c r="C467" s="182">
        <f t="shared" si="1311"/>
        <v>4.5050926333324472</v>
      </c>
      <c r="D467" s="182">
        <f t="shared" si="1311"/>
        <v>5.0606862198081419</v>
      </c>
      <c r="E467" s="182">
        <f t="shared" si="1311"/>
        <v>1.7117386610928016</v>
      </c>
      <c r="F467" s="182">
        <f t="shared" si="1311"/>
        <v>2.3275170909418912</v>
      </c>
      <c r="G467" s="182">
        <f t="shared" ref="G467" si="1318">+G288/G127</f>
        <v>2.7066377798694097</v>
      </c>
      <c r="H467" s="182">
        <f t="shared" ref="H467:I467" si="1319">+H288/H109</f>
        <v>5.0292509755972423</v>
      </c>
      <c r="I467" s="182">
        <f t="shared" si="1319"/>
        <v>6.4502846802691352</v>
      </c>
      <c r="J467" s="183">
        <f t="shared" ref="J467" si="1320">+J288/J109</f>
        <v>5.9126329175572936</v>
      </c>
      <c r="K467" s="183"/>
      <c r="L467" s="137"/>
      <c r="M467" s="3"/>
      <c r="N467" s="134" t="s">
        <v>14</v>
      </c>
      <c r="O467" s="182">
        <f t="shared" si="1303"/>
        <v>3.2370389494390728</v>
      </c>
      <c r="P467" s="182">
        <f t="shared" si="1303"/>
        <v>3.8186697140798724</v>
      </c>
      <c r="Q467" s="182">
        <f t="shared" si="1303"/>
        <v>4.7082796230291093</v>
      </c>
      <c r="R467" s="182">
        <f t="shared" si="1303"/>
        <v>3.4046332410801714</v>
      </c>
      <c r="S467" s="182">
        <f t="shared" si="1303"/>
        <v>1.671360140052059</v>
      </c>
      <c r="T467" s="182">
        <f>+T288/T127</f>
        <v>2.3978976282440727</v>
      </c>
      <c r="U467" s="182">
        <f>+U288/U127</f>
        <v>2.2689274731374605</v>
      </c>
      <c r="V467" s="182">
        <f>+V288/V127</f>
        <v>1.7752605125218472</v>
      </c>
      <c r="W467" s="183">
        <f>+W288/W109</f>
        <v>6.0924573307050531</v>
      </c>
      <c r="X467" s="183">
        <f>+X288/X109</f>
        <v>5.8397789772057429</v>
      </c>
      <c r="Y467" s="149">
        <f>+X467/W467-1</f>
        <v>-4.1473963588690266E-2</v>
      </c>
      <c r="Z467" s="156">
        <f>+POWER(X467/S467,0.2)-1</f>
        <v>0.28429642592897864</v>
      </c>
    </row>
    <row r="468" spans="1:26" ht="25.5" x14ac:dyDescent="0.25">
      <c r="A468" s="135" t="s">
        <v>15</v>
      </c>
      <c r="B468" s="138">
        <f t="shared" ref="B468:I468" si="1321">+B467/B$539</f>
        <v>0.98465393481238761</v>
      </c>
      <c r="C468" s="138">
        <f t="shared" si="1321"/>
        <v>1.2546041368431371</v>
      </c>
      <c r="D468" s="138">
        <f t="shared" si="1321"/>
        <v>1.6842656110357166</v>
      </c>
      <c r="E468" s="138">
        <f t="shared" si="1321"/>
        <v>0.65550275101661992</v>
      </c>
      <c r="F468" s="138">
        <f t="shared" si="1321"/>
        <v>1.1660556449113599</v>
      </c>
      <c r="G468" s="138">
        <f t="shared" si="1321"/>
        <v>0.94624731075733381</v>
      </c>
      <c r="H468" s="138">
        <f t="shared" si="1321"/>
        <v>1.5760015319894871</v>
      </c>
      <c r="I468" s="138">
        <f t="shared" si="1321"/>
        <v>1.8293373167759055</v>
      </c>
      <c r="J468" s="139">
        <f t="shared" ref="J468" si="1322">+J467/J$539</f>
        <v>1.6953434713309641</v>
      </c>
      <c r="K468" s="139"/>
      <c r="L468" s="140"/>
      <c r="M468" s="3"/>
      <c r="N468" s="135" t="s">
        <v>15</v>
      </c>
      <c r="O468" s="138">
        <f t="shared" ref="O468:T468" si="1323">+O467/O$539</f>
        <v>1.0413530233353216</v>
      </c>
      <c r="P468" s="138">
        <f t="shared" si="1323"/>
        <v>1.1332935455349566</v>
      </c>
      <c r="Q468" s="138">
        <f t="shared" si="1323"/>
        <v>1.3696173435408101</v>
      </c>
      <c r="R468" s="138">
        <f t="shared" si="1323"/>
        <v>1.2346274353395645</v>
      </c>
      <c r="S468" s="138">
        <f t="shared" si="1323"/>
        <v>0.79193900000948525</v>
      </c>
      <c r="T468" s="138">
        <f t="shared" si="1323"/>
        <v>0.96979043588887881</v>
      </c>
      <c r="U468" s="138">
        <f t="shared" ref="U468:X468" si="1324">+U467/U$539</f>
        <v>0.75021770246414154</v>
      </c>
      <c r="V468" s="138">
        <f t="shared" si="1324"/>
        <v>0.52294535238956386</v>
      </c>
      <c r="W468" s="139">
        <f t="shared" si="1324"/>
        <v>1.7370194869614237</v>
      </c>
      <c r="X468" s="139">
        <f t="shared" si="1324"/>
        <v>1.6701771831263279</v>
      </c>
      <c r="Y468" s="148"/>
      <c r="Z468" s="140"/>
    </row>
    <row r="469" spans="1:26" ht="26.25" thickBot="1" x14ac:dyDescent="0.3">
      <c r="A469" s="136" t="s">
        <v>12</v>
      </c>
      <c r="B469" s="141"/>
      <c r="C469" s="142">
        <f>+C467/B467-1</f>
        <v>0.45218763536826634</v>
      </c>
      <c r="D469" s="142">
        <f t="shared" ref="D469:H469" si="1325">+D467/C467-1</f>
        <v>0.12332567423030283</v>
      </c>
      <c r="E469" s="142">
        <f t="shared" si="1325"/>
        <v>-0.66175759832869141</v>
      </c>
      <c r="F469" s="142">
        <f t="shared" si="1325"/>
        <v>0.35973857683156307</v>
      </c>
      <c r="G469" s="142">
        <f t="shared" si="1325"/>
        <v>0.1628863179578619</v>
      </c>
      <c r="H469" s="142">
        <f t="shared" si="1325"/>
        <v>0.85811748177101643</v>
      </c>
      <c r="I469" s="142">
        <f t="shared" ref="I469:J469" si="1326">+I467/H467-1</f>
        <v>0.28255374638628772</v>
      </c>
      <c r="J469" s="143">
        <f t="shared" si="1326"/>
        <v>-8.3353183520174179E-2</v>
      </c>
      <c r="K469" s="143"/>
      <c r="L469" s="145"/>
      <c r="M469" s="2"/>
      <c r="N469" s="136" t="s">
        <v>12</v>
      </c>
      <c r="O469" s="141"/>
      <c r="P469" s="142">
        <f>+P467/O467-1</f>
        <v>0.17967987834733568</v>
      </c>
      <c r="Q469" s="142">
        <f t="shared" ref="Q469:V469" si="1327">+Q467/P467-1</f>
        <v>0.23296330281436584</v>
      </c>
      <c r="R469" s="142">
        <f t="shared" si="1327"/>
        <v>-0.27688380604511054</v>
      </c>
      <c r="S469" s="142">
        <f t="shared" si="1327"/>
        <v>-0.50909245674820625</v>
      </c>
      <c r="T469" s="142">
        <f t="shared" si="1327"/>
        <v>0.4346983458450695</v>
      </c>
      <c r="U469" s="142">
        <f t="shared" si="1327"/>
        <v>-5.3784679373929056E-2</v>
      </c>
      <c r="V469" s="142">
        <f t="shared" si="1327"/>
        <v>-0.21757723261774131</v>
      </c>
      <c r="W469" s="143">
        <f t="shared" ref="W469" si="1328">+W467/V467-1</f>
        <v>2.4318666402658895</v>
      </c>
      <c r="X469" s="143">
        <f t="shared" ref="X469" si="1329">+X467/W467-1</f>
        <v>-4.1473963588690266E-2</v>
      </c>
      <c r="Y469" s="144"/>
      <c r="Z469" s="145"/>
    </row>
    <row r="470" spans="1:26" ht="15.75" thickBot="1" x14ac:dyDescent="0.3"/>
    <row r="471" spans="1:26" ht="15.75" thickBot="1" x14ac:dyDescent="0.3">
      <c r="A471" s="341" t="s">
        <v>149</v>
      </c>
      <c r="B471" s="342"/>
      <c r="C471" s="342"/>
      <c r="D471" s="342"/>
      <c r="E471" s="342"/>
      <c r="F471" s="342"/>
      <c r="G471" s="342"/>
      <c r="H471" s="342"/>
      <c r="I471" s="342"/>
      <c r="J471" s="342"/>
      <c r="K471" s="342"/>
      <c r="L471" s="343"/>
      <c r="M471" s="2"/>
      <c r="N471" s="341" t="s">
        <v>150</v>
      </c>
      <c r="O471" s="342"/>
      <c r="P471" s="342"/>
      <c r="Q471" s="342"/>
      <c r="R471" s="342"/>
      <c r="S471" s="342"/>
      <c r="T471" s="342"/>
      <c r="U471" s="342"/>
      <c r="V471" s="342"/>
      <c r="W471" s="342"/>
      <c r="X471" s="342"/>
      <c r="Y471" s="342"/>
      <c r="Z471" s="343"/>
    </row>
    <row r="472" spans="1:26" ht="38.25" x14ac:dyDescent="0.25">
      <c r="A472" s="128"/>
      <c r="B472" s="129">
        <v>2016</v>
      </c>
      <c r="C472" s="129">
        <f>+B472+1</f>
        <v>2017</v>
      </c>
      <c r="D472" s="129">
        <f t="shared" ref="D472" si="1330">+C472+1</f>
        <v>2018</v>
      </c>
      <c r="E472" s="129">
        <f t="shared" ref="E472" si="1331">+D472+1</f>
        <v>2019</v>
      </c>
      <c r="F472" s="129">
        <f t="shared" ref="F472" si="1332">+E472+1</f>
        <v>2020</v>
      </c>
      <c r="G472" s="129">
        <f t="shared" ref="G472" si="1333">+F472+1</f>
        <v>2021</v>
      </c>
      <c r="H472" s="129">
        <f t="shared" ref="H472" si="1334">+G472+1</f>
        <v>2022</v>
      </c>
      <c r="I472" s="129">
        <f t="shared" ref="I472" si="1335">+H472+1</f>
        <v>2023</v>
      </c>
      <c r="J472" s="130">
        <f t="shared" ref="J472:K472" si="1336">+I472+1</f>
        <v>2024</v>
      </c>
      <c r="K472" s="130">
        <f t="shared" si="1336"/>
        <v>2025</v>
      </c>
      <c r="L472" s="132" t="s">
        <v>16</v>
      </c>
      <c r="M472" s="2"/>
      <c r="N472" s="128"/>
      <c r="O472" s="129">
        <v>2016</v>
      </c>
      <c r="P472" s="129">
        <f>+O472+1</f>
        <v>2017</v>
      </c>
      <c r="Q472" s="129">
        <f t="shared" ref="Q472:T472" si="1337">+P472+1</f>
        <v>2018</v>
      </c>
      <c r="R472" s="129">
        <f t="shared" si="1337"/>
        <v>2019</v>
      </c>
      <c r="S472" s="129">
        <f t="shared" si="1337"/>
        <v>2020</v>
      </c>
      <c r="T472" s="129">
        <f t="shared" si="1337"/>
        <v>2021</v>
      </c>
      <c r="U472" s="129">
        <v>2022</v>
      </c>
      <c r="V472" s="129">
        <v>2023</v>
      </c>
      <c r="W472" s="130">
        <v>2024</v>
      </c>
      <c r="X472" s="131">
        <v>2025</v>
      </c>
      <c r="Y472" s="146" t="s">
        <v>16</v>
      </c>
      <c r="Z472" s="132" t="s">
        <v>21</v>
      </c>
    </row>
    <row r="473" spans="1:26" x14ac:dyDescent="0.25">
      <c r="A473" s="133" t="s">
        <v>10</v>
      </c>
      <c r="B473" s="158">
        <f t="shared" ref="B473:J473" si="1338">+B294/B115</f>
        <v>3.2486245742729891</v>
      </c>
      <c r="C473" s="158">
        <f t="shared" si="1338"/>
        <v>3.2822835520327946</v>
      </c>
      <c r="D473" s="158">
        <f t="shared" si="1338"/>
        <v>2.3969552190460766</v>
      </c>
      <c r="E473" s="158">
        <f t="shared" si="1338"/>
        <v>1.3976589947448022</v>
      </c>
      <c r="F473" s="158">
        <f t="shared" si="1338"/>
        <v>0.76845176849396435</v>
      </c>
      <c r="G473" s="158">
        <f t="shared" si="1338"/>
        <v>2.9401781536965514</v>
      </c>
      <c r="H473" s="158">
        <f t="shared" si="1338"/>
        <v>3.2493055919501073</v>
      </c>
      <c r="I473" s="158">
        <f t="shared" si="1338"/>
        <v>4.2956606633609944</v>
      </c>
      <c r="J473" s="180">
        <f t="shared" si="1338"/>
        <v>3.7686448746429697</v>
      </c>
      <c r="K473" s="180">
        <f t="shared" ref="K473:K476" si="1339">+K294/K115</f>
        <v>4.076490481801895</v>
      </c>
      <c r="L473" s="127">
        <f>+K473/J473-1</f>
        <v>8.1686021739602044E-2</v>
      </c>
      <c r="M473" s="2"/>
      <c r="N473" s="133" t="s">
        <v>10</v>
      </c>
      <c r="O473" s="158">
        <f t="shared" ref="O473:T482" si="1340">+O294/O133</f>
        <v>3.019398663660871</v>
      </c>
      <c r="P473" s="158">
        <f t="shared" si="1340"/>
        <v>1.8313881452590088</v>
      </c>
      <c r="Q473" s="158">
        <f t="shared" si="1340"/>
        <v>1.7927207183847504</v>
      </c>
      <c r="R473" s="158">
        <f t="shared" si="1340"/>
        <v>1.8025801292132089</v>
      </c>
      <c r="S473" s="158">
        <f t="shared" si="1340"/>
        <v>1.7753206812218434</v>
      </c>
      <c r="T473" s="158">
        <f t="shared" si="1340"/>
        <v>1.2580207922973685</v>
      </c>
      <c r="U473" s="158">
        <f t="shared" ref="U473:X478" si="1341">+U294/U115</f>
        <v>2.5707303889747752</v>
      </c>
      <c r="V473" s="158">
        <f t="shared" si="1341"/>
        <v>3.442653774472237</v>
      </c>
      <c r="W473" s="180">
        <f t="shared" si="1341"/>
        <v>3.32974042384126</v>
      </c>
      <c r="X473" s="180">
        <f t="shared" si="1341"/>
        <v>3.4961682052061267</v>
      </c>
      <c r="Y473" s="147">
        <f>+X473/W473-1</f>
        <v>4.9982208875270828E-2</v>
      </c>
      <c r="Z473" s="127">
        <f>+POWER(X473/S473,0.2)-1</f>
        <v>0.14515190878416906</v>
      </c>
    </row>
    <row r="474" spans="1:26" x14ac:dyDescent="0.25">
      <c r="A474" s="133" t="s">
        <v>11</v>
      </c>
      <c r="B474" s="158">
        <f t="shared" ref="B474:J474" si="1342">+B295/B116</f>
        <v>3.1629630517946441</v>
      </c>
      <c r="C474" s="158">
        <f t="shared" si="1342"/>
        <v>2.3428414353075508</v>
      </c>
      <c r="D474" s="158">
        <f t="shared" si="1342"/>
        <v>2.8502793411615492</v>
      </c>
      <c r="E474" s="158">
        <f t="shared" si="1342"/>
        <v>5.1015476484550364</v>
      </c>
      <c r="F474" s="158">
        <f t="shared" si="1342"/>
        <v>3.13187470223464</v>
      </c>
      <c r="G474" s="158">
        <f t="shared" si="1342"/>
        <v>3.2708848491758653</v>
      </c>
      <c r="H474" s="158">
        <f t="shared" si="1342"/>
        <v>3.3012478651494224</v>
      </c>
      <c r="I474" s="158">
        <f t="shared" si="1342"/>
        <v>3.3880639850157848</v>
      </c>
      <c r="J474" s="180">
        <f t="shared" si="1342"/>
        <v>3.4644797294263778</v>
      </c>
      <c r="K474" s="180">
        <f t="shared" si="1339"/>
        <v>3.0607039619112393</v>
      </c>
      <c r="L474" s="127">
        <f>+K474/J474-1</f>
        <v>-0.11654730263986646</v>
      </c>
      <c r="M474" s="2"/>
      <c r="N474" s="133" t="s">
        <v>11</v>
      </c>
      <c r="O474" s="158">
        <f t="shared" si="1340"/>
        <v>2.9559562896450999</v>
      </c>
      <c r="P474" s="158">
        <f t="shared" si="1340"/>
        <v>1.7648719829141664</v>
      </c>
      <c r="Q474" s="158">
        <f t="shared" si="1340"/>
        <v>1.8209319761699228</v>
      </c>
      <c r="R474" s="158">
        <f t="shared" si="1340"/>
        <v>1.8135496406862981</v>
      </c>
      <c r="S474" s="158">
        <f t="shared" si="1340"/>
        <v>1.7632225646275583</v>
      </c>
      <c r="T474" s="158">
        <f t="shared" si="1340"/>
        <v>1.3063088428916581</v>
      </c>
      <c r="U474" s="158">
        <f t="shared" si="1341"/>
        <v>2.5658260146388874</v>
      </c>
      <c r="V474" s="158">
        <f t="shared" si="1341"/>
        <v>3.4482747060328216</v>
      </c>
      <c r="W474" s="180">
        <f t="shared" si="1341"/>
        <v>3.329382128234164</v>
      </c>
      <c r="X474" s="180">
        <f t="shared" si="1341"/>
        <v>3.4674784596830448</v>
      </c>
      <c r="Y474" s="147">
        <f>+X474/W474-1</f>
        <v>4.1478065938356012E-2</v>
      </c>
      <c r="Z474" s="127">
        <f>+POWER(X474/S474,0.2)-1</f>
        <v>0.14483085904710591</v>
      </c>
    </row>
    <row r="475" spans="1:26" x14ac:dyDescent="0.25">
      <c r="A475" s="133" t="s">
        <v>0</v>
      </c>
      <c r="B475" s="158">
        <f t="shared" ref="B475:J475" si="1343">+B296/B117</f>
        <v>3.6221137035027429</v>
      </c>
      <c r="C475" s="158">
        <f t="shared" si="1343"/>
        <v>2.8899665677216633</v>
      </c>
      <c r="D475" s="158">
        <f t="shared" si="1343"/>
        <v>2.369064861044059</v>
      </c>
      <c r="E475" s="158">
        <f t="shared" si="1343"/>
        <v>3.8548552217489669</v>
      </c>
      <c r="F475" s="158">
        <f t="shared" si="1343"/>
        <v>0.83056630519786168</v>
      </c>
      <c r="G475" s="158">
        <f t="shared" si="1343"/>
        <v>2.1229617886644911</v>
      </c>
      <c r="H475" s="158">
        <f t="shared" si="1343"/>
        <v>3.3737817266259276</v>
      </c>
      <c r="I475" s="158">
        <f t="shared" si="1343"/>
        <v>3.241333671349508</v>
      </c>
      <c r="J475" s="180">
        <f t="shared" si="1343"/>
        <v>4.3509552473174571</v>
      </c>
      <c r="K475" s="180">
        <f t="shared" si="1339"/>
        <v>3.8618682487267031</v>
      </c>
      <c r="L475" s="127">
        <f>+K475/J475-1</f>
        <v>-0.11240910806708393</v>
      </c>
      <c r="M475" s="2"/>
      <c r="N475" s="133" t="s">
        <v>0</v>
      </c>
      <c r="O475" s="158">
        <f t="shared" si="1340"/>
        <v>2.4509478968521039</v>
      </c>
      <c r="P475" s="158">
        <f t="shared" si="1340"/>
        <v>1.879329382719364</v>
      </c>
      <c r="Q475" s="158">
        <f t="shared" si="1340"/>
        <v>1.6469560837151793</v>
      </c>
      <c r="R475" s="158">
        <f t="shared" si="1340"/>
        <v>2.0050976763606072</v>
      </c>
      <c r="S475" s="158">
        <f t="shared" si="1340"/>
        <v>1.7097640756027621</v>
      </c>
      <c r="T475" s="158">
        <f t="shared" si="1340"/>
        <v>1.3292620687594106</v>
      </c>
      <c r="U475" s="158">
        <f t="shared" si="1341"/>
        <v>2.6854225288610971</v>
      </c>
      <c r="V475" s="158">
        <f t="shared" si="1341"/>
        <v>3.4403968184966791</v>
      </c>
      <c r="W475" s="180">
        <f t="shared" si="1341"/>
        <v>3.3904585641206162</v>
      </c>
      <c r="X475" s="180">
        <f t="shared" si="1341"/>
        <v>3.4422232809388142</v>
      </c>
      <c r="Y475" s="147">
        <f>+X475/W475-1</f>
        <v>1.5267762705020393E-2</v>
      </c>
      <c r="Z475" s="127">
        <f>+POWER(X475/S475,0.2)-1</f>
        <v>0.15021908662782146</v>
      </c>
    </row>
    <row r="476" spans="1:26" x14ac:dyDescent="0.25">
      <c r="A476" s="133" t="s">
        <v>1</v>
      </c>
      <c r="B476" s="158">
        <f t="shared" ref="B476:J476" si="1344">+B297/B118</f>
        <v>4.3372419303885676</v>
      </c>
      <c r="C476" s="158">
        <f t="shared" si="1344"/>
        <v>1.6601446697497926</v>
      </c>
      <c r="D476" s="158">
        <f t="shared" si="1344"/>
        <v>2.9670478641092077</v>
      </c>
      <c r="E476" s="158">
        <f t="shared" si="1344"/>
        <v>5.2026220974369481</v>
      </c>
      <c r="F476" s="158">
        <f t="shared" si="1344"/>
        <v>3.3146544404822551</v>
      </c>
      <c r="G476" s="158">
        <f t="shared" si="1344"/>
        <v>3.1166878582257724</v>
      </c>
      <c r="H476" s="158">
        <f t="shared" si="1344"/>
        <v>2.7634420589764517</v>
      </c>
      <c r="I476" s="158">
        <f t="shared" si="1344"/>
        <v>3.4560300945792539</v>
      </c>
      <c r="J476" s="180">
        <f t="shared" si="1344"/>
        <v>3.2900224695458751</v>
      </c>
      <c r="K476" s="180">
        <f t="shared" si="1339"/>
        <v>3.7266835672785739</v>
      </c>
      <c r="L476" s="127">
        <f>+K476/J476-1</f>
        <v>0.13272283146229436</v>
      </c>
      <c r="M476" s="2"/>
      <c r="N476" s="133" t="s">
        <v>1</v>
      </c>
      <c r="O476" s="158">
        <f t="shared" si="1340"/>
        <v>2.1901903059690917</v>
      </c>
      <c r="P476" s="158">
        <f t="shared" si="1340"/>
        <v>1.9010710071279915</v>
      </c>
      <c r="Q476" s="158">
        <f t="shared" si="1340"/>
        <v>1.6851687746717152</v>
      </c>
      <c r="R476" s="158">
        <f t="shared" si="1340"/>
        <v>1.9905981824402543</v>
      </c>
      <c r="S476" s="158">
        <f t="shared" si="1340"/>
        <v>1.6239877904741686</v>
      </c>
      <c r="T476" s="158">
        <f t="shared" si="1340"/>
        <v>1.4218138285825219</v>
      </c>
      <c r="U476" s="158">
        <f t="shared" si="1341"/>
        <v>2.66817480123906</v>
      </c>
      <c r="V476" s="158">
        <f t="shared" si="1341"/>
        <v>3.522602293400797</v>
      </c>
      <c r="W476" s="180">
        <f t="shared" ref="W476" si="1345">+W297/W118</f>
        <v>3.374379404314062</v>
      </c>
      <c r="X476" s="180">
        <f t="shared" si="1341"/>
        <v>3.4797822676318426</v>
      </c>
      <c r="Y476" s="147">
        <f>+X476/W476-1</f>
        <v>3.123622174288565E-2</v>
      </c>
      <c r="Z476" s="127">
        <f>+POWER(X476/S476,0.2)-1</f>
        <v>0.1646457928376126</v>
      </c>
    </row>
    <row r="477" spans="1:26" x14ac:dyDescent="0.25">
      <c r="A477" s="133" t="s">
        <v>2</v>
      </c>
      <c r="B477" s="158">
        <f t="shared" ref="B477:J479" si="1346">+B298/B119</f>
        <v>3.8548404261608864</v>
      </c>
      <c r="C477" s="158">
        <f t="shared" si="1346"/>
        <v>4.5185641007413198</v>
      </c>
      <c r="D477" s="158">
        <f t="shared" si="1346"/>
        <v>2.6181295988745252</v>
      </c>
      <c r="E477" s="158">
        <f t="shared" si="1346"/>
        <v>3.7232176926071388</v>
      </c>
      <c r="F477" s="158">
        <f t="shared" si="1346"/>
        <v>3.1222057000014822</v>
      </c>
      <c r="G477" s="158">
        <f t="shared" si="1346"/>
        <v>1.2967293886264857</v>
      </c>
      <c r="H477" s="158">
        <f t="shared" si="1346"/>
        <v>3.7470820101136053</v>
      </c>
      <c r="I477" s="158">
        <f t="shared" si="1346"/>
        <v>3.1443183031586308</v>
      </c>
      <c r="J477" s="180">
        <f t="shared" si="1346"/>
        <v>3.3228127405085193</v>
      </c>
      <c r="K477" s="180"/>
      <c r="L477" s="127"/>
      <c r="M477" s="2"/>
      <c r="N477" s="133" t="s">
        <v>2</v>
      </c>
      <c r="O477" s="158">
        <f t="shared" si="1340"/>
        <v>2.096494772766373</v>
      </c>
      <c r="P477" s="158">
        <f t="shared" si="1340"/>
        <v>1.9063400784018281</v>
      </c>
      <c r="Q477" s="158">
        <f t="shared" si="1340"/>
        <v>1.6876025158168479</v>
      </c>
      <c r="R477" s="158">
        <f t="shared" si="1340"/>
        <v>1.9217041255590444</v>
      </c>
      <c r="S477" s="158">
        <f t="shared" si="1340"/>
        <v>1.4115772627247007</v>
      </c>
      <c r="T477" s="158">
        <f t="shared" si="1340"/>
        <v>1.5279693699079595</v>
      </c>
      <c r="U477" s="158">
        <f t="shared" si="1341"/>
        <v>3.1037485166358811</v>
      </c>
      <c r="V477" s="158">
        <f t="shared" si="1341"/>
        <v>3.4628338923509574</v>
      </c>
      <c r="W477" s="180">
        <f t="shared" ref="W477:W481" si="1347">+W298/W119</f>
        <v>3.3987532276703645</v>
      </c>
      <c r="X477" s="180"/>
      <c r="Y477" s="147"/>
      <c r="Z477" s="127"/>
    </row>
    <row r="478" spans="1:26" x14ac:dyDescent="0.25">
      <c r="A478" s="133" t="s">
        <v>3</v>
      </c>
      <c r="B478" s="158">
        <f t="shared" ref="B478:I478" si="1348">+B299/B120</f>
        <v>5.2778124090927978</v>
      </c>
      <c r="C478" s="158">
        <f t="shared" si="1348"/>
        <v>3.1359840305096132</v>
      </c>
      <c r="D478" s="158">
        <f t="shared" si="1348"/>
        <v>6.0296868546996096</v>
      </c>
      <c r="E478" s="158">
        <f t="shared" si="1348"/>
        <v>5.7496697711530862</v>
      </c>
      <c r="F478" s="158">
        <f t="shared" si="1348"/>
        <v>3.4115527582039178</v>
      </c>
      <c r="G478" s="158">
        <f t="shared" si="1348"/>
        <v>3.4376273488793299</v>
      </c>
      <c r="H478" s="158">
        <f t="shared" si="1348"/>
        <v>3.194298408089395</v>
      </c>
      <c r="I478" s="158">
        <f t="shared" si="1348"/>
        <v>2.7043733580590326</v>
      </c>
      <c r="J478" s="180">
        <f t="shared" si="1346"/>
        <v>2.8930133727049174</v>
      </c>
      <c r="K478" s="180"/>
      <c r="L478" s="127"/>
      <c r="M478" s="2"/>
      <c r="N478" s="133" t="s">
        <v>3</v>
      </c>
      <c r="O478" s="158">
        <f t="shared" si="1340"/>
        <v>1.8108091104224509</v>
      </c>
      <c r="P478" s="158">
        <f t="shared" si="1340"/>
        <v>1.975050934252089</v>
      </c>
      <c r="Q478" s="158">
        <f t="shared" si="1340"/>
        <v>1.8015616416149574</v>
      </c>
      <c r="R478" s="158">
        <f t="shared" si="1340"/>
        <v>1.8931593896211081</v>
      </c>
      <c r="S478" s="158">
        <f t="shared" si="1340"/>
        <v>1.1763324171421248</v>
      </c>
      <c r="T478" s="158">
        <f t="shared" si="1340"/>
        <v>1.8656077433386111</v>
      </c>
      <c r="U478" s="158">
        <f t="shared" ref="U478" si="1349">+U299/U120</f>
        <v>3.0904481881868118</v>
      </c>
      <c r="V478" s="158">
        <f t="shared" si="1341"/>
        <v>3.4042135400758404</v>
      </c>
      <c r="W478" s="180">
        <f t="shared" si="1347"/>
        <v>3.4546555352570381</v>
      </c>
      <c r="X478" s="180"/>
      <c r="Y478" s="147"/>
      <c r="Z478" s="127"/>
    </row>
    <row r="479" spans="1:26" x14ac:dyDescent="0.25">
      <c r="A479" s="133" t="s">
        <v>4</v>
      </c>
      <c r="B479" s="158">
        <f t="shared" ref="B479:I479" si="1350">+B300/B121</f>
        <v>3.4505417724888261</v>
      </c>
      <c r="C479" s="158">
        <f t="shared" si="1350"/>
        <v>10.142690725348617</v>
      </c>
      <c r="D479" s="158">
        <f t="shared" si="1350"/>
        <v>6.2044483980756082</v>
      </c>
      <c r="E479" s="158">
        <f t="shared" si="1350"/>
        <v>7.7158979700169317</v>
      </c>
      <c r="F479" s="158">
        <f t="shared" si="1350"/>
        <v>3.0695676126985076</v>
      </c>
      <c r="G479" s="158">
        <f t="shared" si="1350"/>
        <v>3.6299172716528791</v>
      </c>
      <c r="H479" s="158">
        <f t="shared" si="1350"/>
        <v>3.3802241071548078</v>
      </c>
      <c r="I479" s="158">
        <f t="shared" si="1350"/>
        <v>2.9348237677512157</v>
      </c>
      <c r="J479" s="180">
        <f t="shared" si="1346"/>
        <v>3.3365052548575997</v>
      </c>
      <c r="K479" s="180"/>
      <c r="L479" s="127"/>
      <c r="M479" s="2"/>
      <c r="N479" s="133" t="s">
        <v>4</v>
      </c>
      <c r="O479" s="158">
        <f t="shared" si="1340"/>
        <v>1.6851418618397189</v>
      </c>
      <c r="P479" s="158">
        <f t="shared" si="1340"/>
        <v>2.111859659518613</v>
      </c>
      <c r="Q479" s="158">
        <f t="shared" si="1340"/>
        <v>1.7005667050840561</v>
      </c>
      <c r="R479" s="158">
        <f t="shared" si="1340"/>
        <v>1.9632411208204097</v>
      </c>
      <c r="S479" s="158">
        <f t="shared" si="1340"/>
        <v>1.1610264677576998</v>
      </c>
      <c r="T479" s="158">
        <f t="shared" si="1340"/>
        <v>1.7471577475519464</v>
      </c>
      <c r="U479" s="158">
        <f t="shared" ref="U479:V479" si="1351">+U300/U121</f>
        <v>3.0802654527520343</v>
      </c>
      <c r="V479" s="158">
        <f t="shared" si="1351"/>
        <v>3.3371492438483426</v>
      </c>
      <c r="W479" s="180">
        <f t="shared" si="1347"/>
        <v>3.5488224626826277</v>
      </c>
      <c r="X479" s="180"/>
      <c r="Y479" s="147"/>
      <c r="Z479" s="127"/>
    </row>
    <row r="480" spans="1:26" x14ac:dyDescent="0.25">
      <c r="A480" s="133" t="s">
        <v>5</v>
      </c>
      <c r="B480" s="158">
        <f t="shared" ref="B480:J480" si="1352">+B301/B122</f>
        <v>3.3600662705591313</v>
      </c>
      <c r="C480" s="158">
        <f t="shared" si="1352"/>
        <v>8.7530790698497931</v>
      </c>
      <c r="D480" s="158">
        <f t="shared" si="1352"/>
        <v>4.1159243507178962</v>
      </c>
      <c r="E480" s="158">
        <f t="shared" si="1352"/>
        <v>2.2257658360123482</v>
      </c>
      <c r="F480" s="158">
        <f t="shared" si="1352"/>
        <v>2.9803225386288972</v>
      </c>
      <c r="G480" s="158">
        <f t="shared" si="1352"/>
        <v>3.2067305310471865</v>
      </c>
      <c r="H480" s="158">
        <f t="shared" si="1352"/>
        <v>3.0791947159130948</v>
      </c>
      <c r="I480" s="158">
        <f t="shared" si="1352"/>
        <v>3.6171077528620854</v>
      </c>
      <c r="J480" s="180">
        <f t="shared" si="1352"/>
        <v>3.1415161820343984</v>
      </c>
      <c r="K480" s="180"/>
      <c r="L480" s="127"/>
      <c r="M480" s="2"/>
      <c r="N480" s="133" t="s">
        <v>5</v>
      </c>
      <c r="O480" s="158">
        <f t="shared" si="1340"/>
        <v>1.8630314643331616</v>
      </c>
      <c r="P480" s="158">
        <f t="shared" si="1340"/>
        <v>2.0348877114885271</v>
      </c>
      <c r="Q480" s="158">
        <f t="shared" si="1340"/>
        <v>1.5296010954729515</v>
      </c>
      <c r="R480" s="158">
        <f t="shared" si="1340"/>
        <v>2.2216537287957103</v>
      </c>
      <c r="S480" s="158">
        <f t="shared" si="1340"/>
        <v>1.0468713507044141</v>
      </c>
      <c r="T480" s="158">
        <f t="shared" si="1340"/>
        <v>1.6729022525549948</v>
      </c>
      <c r="U480" s="158">
        <f t="shared" ref="U480:W484" si="1353">+U301/U122</f>
        <v>3.0743187157907603</v>
      </c>
      <c r="V480" s="158">
        <f t="shared" si="1353"/>
        <v>3.4031282873403894</v>
      </c>
      <c r="W480" s="180">
        <f t="shared" si="1347"/>
        <v>3.4876531164782847</v>
      </c>
      <c r="X480" s="180"/>
      <c r="Y480" s="147"/>
      <c r="Z480" s="127"/>
    </row>
    <row r="481" spans="1:26" x14ac:dyDescent="0.25">
      <c r="A481" s="133" t="s">
        <v>6</v>
      </c>
      <c r="B481" s="158">
        <f t="shared" ref="B481:H481" si="1354">+B302/B123</f>
        <v>3.4564515285002946</v>
      </c>
      <c r="C481" s="158">
        <f t="shared" si="1354"/>
        <v>2.7600036940776018</v>
      </c>
      <c r="D481" s="158">
        <f t="shared" si="1354"/>
        <v>13.610281534176705</v>
      </c>
      <c r="E481" s="158">
        <f t="shared" si="1354"/>
        <v>0.43875270156183255</v>
      </c>
      <c r="F481" s="158">
        <f t="shared" si="1354"/>
        <v>3.4446160698209938</v>
      </c>
      <c r="G481" s="158">
        <f t="shared" si="1354"/>
        <v>4.1508716606841336</v>
      </c>
      <c r="H481" s="158">
        <f t="shared" si="1354"/>
        <v>3.7089848938619534</v>
      </c>
      <c r="I481" s="158">
        <f>+I302/I123</f>
        <v>3.9824543686251093</v>
      </c>
      <c r="J481" s="180">
        <f t="shared" ref="J481:J484" si="1355">+J302/J123</f>
        <v>3.6149165867477282</v>
      </c>
      <c r="K481" s="180"/>
      <c r="L481" s="127"/>
      <c r="M481" s="2"/>
      <c r="N481" s="133" t="s">
        <v>6</v>
      </c>
      <c r="O481" s="158">
        <f t="shared" si="1340"/>
        <v>1.9987953264553393</v>
      </c>
      <c r="P481" s="158">
        <f t="shared" si="1340"/>
        <v>1.7328200513700625</v>
      </c>
      <c r="Q481" s="158">
        <f t="shared" si="1340"/>
        <v>1.9341361915077124</v>
      </c>
      <c r="R481" s="158">
        <f t="shared" si="1340"/>
        <v>1.7304203973850452</v>
      </c>
      <c r="S481" s="158">
        <f t="shared" si="1340"/>
        <v>1.0980556673728392</v>
      </c>
      <c r="T481" s="158">
        <f t="shared" si="1340"/>
        <v>1.8036523116031431</v>
      </c>
      <c r="U481" s="158">
        <f t="shared" ref="U481" si="1356">+U302/U123</f>
        <v>3.0819666255508031</v>
      </c>
      <c r="V481" s="158">
        <f t="shared" si="1353"/>
        <v>3.4024200710621821</v>
      </c>
      <c r="W481" s="180">
        <f t="shared" si="1347"/>
        <v>3.4661556293784299</v>
      </c>
      <c r="X481" s="180"/>
      <c r="Y481" s="147"/>
      <c r="Z481" s="127"/>
    </row>
    <row r="482" spans="1:26" x14ac:dyDescent="0.25">
      <c r="A482" s="133" t="s">
        <v>7</v>
      </c>
      <c r="B482" s="158">
        <f t="shared" ref="B482:I482" si="1357">+B303/B124</f>
        <v>3.7264747939680016</v>
      </c>
      <c r="C482" s="158">
        <f t="shared" si="1357"/>
        <v>3.4707551155912353</v>
      </c>
      <c r="D482" s="158">
        <f t="shared" si="1357"/>
        <v>5.5718701507667863</v>
      </c>
      <c r="E482" s="158">
        <f t="shared" si="1357"/>
        <v>0.3071998241432134</v>
      </c>
      <c r="F482" s="158">
        <f t="shared" si="1357"/>
        <v>1.8432496681675532</v>
      </c>
      <c r="G482" s="158">
        <f t="shared" si="1357"/>
        <v>1.7302622477431573</v>
      </c>
      <c r="H482" s="158">
        <f t="shared" si="1357"/>
        <v>4.5964246602810297</v>
      </c>
      <c r="I482" s="158">
        <f t="shared" si="1357"/>
        <v>4.1363504074505233</v>
      </c>
      <c r="J482" s="180">
        <f t="shared" si="1355"/>
        <v>4.1454594507655358</v>
      </c>
      <c r="K482" s="180"/>
      <c r="L482" s="127"/>
      <c r="M482" s="2"/>
      <c r="N482" s="133" t="s">
        <v>7</v>
      </c>
      <c r="O482" s="158">
        <f t="shared" si="1340"/>
        <v>1.8875743182479554</v>
      </c>
      <c r="P482" s="158">
        <f t="shared" si="1340"/>
        <v>1.785946024933623</v>
      </c>
      <c r="Q482" s="158">
        <f t="shared" si="1340"/>
        <v>1.9826280146921607</v>
      </c>
      <c r="R482" s="158">
        <f t="shared" si="1340"/>
        <v>1.63335427334268</v>
      </c>
      <c r="S482" s="158">
        <f t="shared" si="1340"/>
        <v>1.1526135962324588</v>
      </c>
      <c r="T482" s="158">
        <f t="shared" si="1340"/>
        <v>1.9364763581480531</v>
      </c>
      <c r="U482" s="158">
        <f t="shared" ref="U482" si="1358">+U303/U124</f>
        <v>3.3871982604693942</v>
      </c>
      <c r="V482" s="158">
        <f t="shared" si="1353"/>
        <v>3.3849024313677836</v>
      </c>
      <c r="W482" s="180">
        <f t="shared" si="1353"/>
        <v>3.4289280716625119</v>
      </c>
      <c r="X482" s="180"/>
      <c r="Y482" s="147"/>
      <c r="Z482" s="127"/>
    </row>
    <row r="483" spans="1:26" x14ac:dyDescent="0.25">
      <c r="A483" s="133" t="s">
        <v>8</v>
      </c>
      <c r="B483" s="158">
        <f t="shared" ref="B483:I483" si="1359">+B304/B125</f>
        <v>4.4294694555689187</v>
      </c>
      <c r="C483" s="158">
        <f t="shared" si="1359"/>
        <v>3.1700310741317637</v>
      </c>
      <c r="D483" s="158">
        <f t="shared" si="1359"/>
        <v>2.7840102829225568</v>
      </c>
      <c r="E483" s="158">
        <f t="shared" si="1359"/>
        <v>1.3055939150829661</v>
      </c>
      <c r="F483" s="158">
        <f t="shared" si="1359"/>
        <v>1.206993333831228</v>
      </c>
      <c r="G483" s="158">
        <f t="shared" si="1359"/>
        <v>3.7783419725660279</v>
      </c>
      <c r="H483" s="158">
        <f t="shared" si="1359"/>
        <v>4.8424739580488838</v>
      </c>
      <c r="I483" s="158">
        <f t="shared" si="1359"/>
        <v>4.2168864272901789</v>
      </c>
      <c r="J483" s="180">
        <f t="shared" si="1355"/>
        <v>4.7078533297919849</v>
      </c>
      <c r="K483" s="180"/>
      <c r="L483" s="127"/>
      <c r="M483" s="2"/>
      <c r="N483" s="133" t="s">
        <v>8</v>
      </c>
      <c r="O483" s="158">
        <f t="shared" ref="O483:S485" si="1360">+O304/O143</f>
        <v>1.9590936712086688</v>
      </c>
      <c r="P483" s="158">
        <f t="shared" si="1360"/>
        <v>1.8194615636266298</v>
      </c>
      <c r="Q483" s="158">
        <f t="shared" si="1360"/>
        <v>1.8565152034270171</v>
      </c>
      <c r="R483" s="158">
        <f t="shared" si="1360"/>
        <v>1.6887251771924103</v>
      </c>
      <c r="S483" s="158">
        <f t="shared" si="1360"/>
        <v>1.162444518605146</v>
      </c>
      <c r="T483" s="158">
        <f t="shared" ref="T483" si="1361">+T304/T143</f>
        <v>1.9721230448480418</v>
      </c>
      <c r="U483" s="158">
        <f t="shared" ref="U483" si="1362">+U304/U125</f>
        <v>3.407459932240434</v>
      </c>
      <c r="V483" s="158">
        <f t="shared" si="1353"/>
        <v>3.3469052380930888</v>
      </c>
      <c r="W483" s="180">
        <f t="shared" si="1353"/>
        <v>3.4801783420833061</v>
      </c>
      <c r="X483" s="180"/>
      <c r="Y483" s="147"/>
      <c r="Z483" s="127"/>
    </row>
    <row r="484" spans="1:26" x14ac:dyDescent="0.25">
      <c r="A484" s="133" t="s">
        <v>9</v>
      </c>
      <c r="B484" s="158">
        <f t="shared" ref="B484:I484" si="1363">+B305/B126</f>
        <v>4.5346894563880369</v>
      </c>
      <c r="C484" s="158">
        <f t="shared" si="1363"/>
        <v>2.5341492057605541</v>
      </c>
      <c r="D484" s="158">
        <f t="shared" si="1363"/>
        <v>1.5141056398423787</v>
      </c>
      <c r="E484" s="158">
        <f t="shared" si="1363"/>
        <v>0.52485267361985655</v>
      </c>
      <c r="F484" s="158">
        <f t="shared" si="1363"/>
        <v>1.0142928135407163</v>
      </c>
      <c r="G484" s="158">
        <f t="shared" si="1363"/>
        <v>3.4517158430840249</v>
      </c>
      <c r="H484" s="158">
        <f t="shared" si="1363"/>
        <v>3.3019484765267428</v>
      </c>
      <c r="I484" s="158">
        <f t="shared" si="1363"/>
        <v>3.5307808801511325</v>
      </c>
      <c r="J484" s="180">
        <f t="shared" si="1355"/>
        <v>3.6408895643002865</v>
      </c>
      <c r="K484" s="180"/>
      <c r="L484" s="127"/>
      <c r="M484" s="2"/>
      <c r="N484" s="133" t="s">
        <v>9</v>
      </c>
      <c r="O484" s="158">
        <f t="shared" si="1360"/>
        <v>1.9158586454068649</v>
      </c>
      <c r="P484" s="158">
        <f t="shared" si="1360"/>
        <v>1.795371609211736</v>
      </c>
      <c r="Q484" s="158">
        <f t="shared" si="1360"/>
        <v>1.8601217817804863</v>
      </c>
      <c r="R484" s="158">
        <f t="shared" si="1360"/>
        <v>1.7332036075627155</v>
      </c>
      <c r="S484" s="158">
        <f t="shared" si="1360"/>
        <v>1.1926364334898962</v>
      </c>
      <c r="T484" s="158">
        <f t="shared" ref="T484" si="1364">+T305/T144</f>
        <v>1.941190579602103</v>
      </c>
      <c r="U484" s="158">
        <f t="shared" ref="U484" si="1365">+U305/U126</f>
        <v>3.3982867651638848</v>
      </c>
      <c r="V484" s="158">
        <f t="shared" si="1353"/>
        <v>3.3638278595812885</v>
      </c>
      <c r="W484" s="180">
        <f t="shared" si="1353"/>
        <v>3.4881211375079011</v>
      </c>
      <c r="X484" s="180"/>
      <c r="Y484" s="147"/>
      <c r="Z484" s="127"/>
    </row>
    <row r="485" spans="1:26" ht="25.5" x14ac:dyDescent="0.25">
      <c r="A485" s="134" t="s">
        <v>13</v>
      </c>
      <c r="B485" s="182">
        <f t="shared" ref="B485:I485" si="1366">+B306/B127</f>
        <v>3.6054687741755975</v>
      </c>
      <c r="C485" s="182">
        <f t="shared" si="1366"/>
        <v>4.1109430734251919</v>
      </c>
      <c r="D485" s="182">
        <f t="shared" si="1366"/>
        <v>4.3598788628434288</v>
      </c>
      <c r="E485" s="182">
        <f t="shared" si="1366"/>
        <v>1.4251359735898088</v>
      </c>
      <c r="F485" s="182">
        <f t="shared" si="1366"/>
        <v>1.8630203842980382</v>
      </c>
      <c r="G485" s="182">
        <f t="shared" si="1366"/>
        <v>2.565795364431624</v>
      </c>
      <c r="H485" s="182">
        <f t="shared" si="1366"/>
        <v>3.3982867651638848</v>
      </c>
      <c r="I485" s="182">
        <f t="shared" si="1366"/>
        <v>3.3638278595812885</v>
      </c>
      <c r="J485" s="183">
        <f t="shared" ref="J485" si="1367">+J306/J127</f>
        <v>3.4881211375079011</v>
      </c>
      <c r="K485" s="183"/>
      <c r="L485" s="137"/>
      <c r="M485" s="3"/>
      <c r="N485" s="134" t="s">
        <v>14</v>
      </c>
      <c r="O485" s="182">
        <f t="shared" si="1360"/>
        <v>2.079848423228245</v>
      </c>
      <c r="P485" s="182">
        <f t="shared" si="1360"/>
        <v>1.8773592428716741</v>
      </c>
      <c r="Q485" s="182">
        <f t="shared" si="1360"/>
        <v>1.773856342852832</v>
      </c>
      <c r="R485" s="182">
        <f t="shared" si="1360"/>
        <v>1.8627313239971006</v>
      </c>
      <c r="S485" s="182">
        <f t="shared" si="1360"/>
        <v>1.324966142049828</v>
      </c>
      <c r="T485" s="182">
        <f>+T306/T145</f>
        <v>1.6250466338645579</v>
      </c>
      <c r="U485" s="182">
        <f>+U306/U145</f>
        <v>2.5759743242268276</v>
      </c>
      <c r="V485" s="182">
        <f>+V306/V145</f>
        <v>5.2143035290091229</v>
      </c>
      <c r="W485" s="183">
        <f>+W306/W127</f>
        <v>3.4280636432071394</v>
      </c>
      <c r="X485" s="183">
        <f>+X306/X127</f>
        <v>3.4711623392347364</v>
      </c>
      <c r="Y485" s="149">
        <f>+X485/W485-1</f>
        <v>1.2572315019004687E-2</v>
      </c>
      <c r="Z485" s="156">
        <f>+POWER(X485/S485,0.2)-1</f>
        <v>0.21242261607789947</v>
      </c>
    </row>
    <row r="486" spans="1:26" ht="25.5" x14ac:dyDescent="0.25">
      <c r="A486" s="135" t="s">
        <v>15</v>
      </c>
      <c r="B486" s="138">
        <f t="shared" ref="B486:I486" si="1368">+B485/B$539</f>
        <v>1.1443644784934672</v>
      </c>
      <c r="C486" s="138">
        <f t="shared" si="1368"/>
        <v>1.1448390978879319</v>
      </c>
      <c r="D486" s="138">
        <f t="shared" si="1368"/>
        <v>1.451027334638243</v>
      </c>
      <c r="E486" s="138">
        <f t="shared" si="1368"/>
        <v>0.54574951918447223</v>
      </c>
      <c r="F486" s="138">
        <f t="shared" si="1368"/>
        <v>0.93334886525647176</v>
      </c>
      <c r="G486" s="138">
        <f t="shared" si="1368"/>
        <v>0.89700845144642816</v>
      </c>
      <c r="H486" s="138">
        <f t="shared" si="1368"/>
        <v>1.0649110919348921</v>
      </c>
      <c r="I486" s="138">
        <f t="shared" si="1368"/>
        <v>0.95400065822919877</v>
      </c>
      <c r="J486" s="139">
        <f t="shared" ref="J486" si="1369">+J485/J$539</f>
        <v>1.000157371536714</v>
      </c>
      <c r="K486" s="139"/>
      <c r="L486" s="140"/>
      <c r="M486" s="3"/>
      <c r="N486" s="135" t="s">
        <v>15</v>
      </c>
      <c r="O486" s="138">
        <f t="shared" ref="O486:T486" si="1370">+O485/O$539</f>
        <v>0.66908569141043017</v>
      </c>
      <c r="P486" s="138">
        <f t="shared" si="1370"/>
        <v>0.55715714421495</v>
      </c>
      <c r="Q486" s="138">
        <f t="shared" si="1370"/>
        <v>0.51600682343460125</v>
      </c>
      <c r="R486" s="138">
        <f t="shared" si="1370"/>
        <v>0.67548515050730462</v>
      </c>
      <c r="S486" s="138">
        <f t="shared" si="1370"/>
        <v>0.62780745839055563</v>
      </c>
      <c r="T486" s="138">
        <f t="shared" si="1370"/>
        <v>0.65722350480378999</v>
      </c>
      <c r="U486" s="138">
        <f t="shared" ref="U486:X486" si="1371">+U485/U$539</f>
        <v>0.85174231526041788</v>
      </c>
      <c r="V486" s="138">
        <f t="shared" si="1371"/>
        <v>1.53599754921055</v>
      </c>
      <c r="W486" s="139">
        <f t="shared" si="1371"/>
        <v>0.9773746499272854</v>
      </c>
      <c r="X486" s="139">
        <f t="shared" si="1371"/>
        <v>0.99275266419265629</v>
      </c>
      <c r="Y486" s="148"/>
      <c r="Z486" s="140"/>
    </row>
    <row r="487" spans="1:26" ht="26.25" thickBot="1" x14ac:dyDescent="0.3">
      <c r="A487" s="136" t="s">
        <v>12</v>
      </c>
      <c r="B487" s="141"/>
      <c r="C487" s="142">
        <f>+C485/B485-1</f>
        <v>0.14019655443144785</v>
      </c>
      <c r="D487" s="142">
        <f t="shared" ref="D487:H487" si="1372">+D485/C485-1</f>
        <v>6.0554423880850861E-2</v>
      </c>
      <c r="E487" s="142">
        <f t="shared" si="1372"/>
        <v>-0.67312486919410364</v>
      </c>
      <c r="F487" s="142">
        <f t="shared" si="1372"/>
        <v>0.30725798718365938</v>
      </c>
      <c r="G487" s="142">
        <f t="shared" si="1372"/>
        <v>0.3772234517972719</v>
      </c>
      <c r="H487" s="142">
        <f t="shared" si="1372"/>
        <v>0.32445744203637017</v>
      </c>
      <c r="I487" s="142">
        <f t="shared" ref="I487:J487" si="1373">+I485/H485-1</f>
        <v>-1.0140081742317175E-2</v>
      </c>
      <c r="J487" s="143">
        <f t="shared" si="1373"/>
        <v>3.6949951993703989E-2</v>
      </c>
      <c r="K487" s="143"/>
      <c r="L487" s="145"/>
      <c r="M487" s="2"/>
      <c r="N487" s="136" t="s">
        <v>12</v>
      </c>
      <c r="O487" s="141"/>
      <c r="P487" s="142">
        <f>+P485/O485-1</f>
        <v>-9.7357662267655298E-2</v>
      </c>
      <c r="Q487" s="142">
        <f t="shared" ref="Q487:V487" si="1374">+Q485/P485-1</f>
        <v>-5.5132175907111169E-2</v>
      </c>
      <c r="R487" s="142">
        <f t="shared" si="1374"/>
        <v>5.010269377357468E-2</v>
      </c>
      <c r="S487" s="142">
        <f t="shared" si="1374"/>
        <v>-0.28869712718059692</v>
      </c>
      <c r="T487" s="142">
        <f t="shared" si="1374"/>
        <v>0.22648163020262668</v>
      </c>
      <c r="U487" s="142">
        <f t="shared" si="1374"/>
        <v>0.58516947793728735</v>
      </c>
      <c r="V487" s="142">
        <f t="shared" si="1374"/>
        <v>1.0242063284439697</v>
      </c>
      <c r="W487" s="143">
        <f t="shared" ref="W487" si="1375">+W485/V485-1</f>
        <v>-0.3425653830592067</v>
      </c>
      <c r="X487" s="143">
        <f t="shared" ref="X487" si="1376">+X485/W485-1</f>
        <v>1.2572315019004687E-2</v>
      </c>
      <c r="Y487" s="144"/>
      <c r="Z487" s="145"/>
    </row>
    <row r="488" spans="1:26" ht="15.75" thickBo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6" ht="15.75" thickBot="1" x14ac:dyDescent="0.3">
      <c r="A489" s="341" t="s">
        <v>151</v>
      </c>
      <c r="B489" s="342"/>
      <c r="C489" s="342"/>
      <c r="D489" s="342"/>
      <c r="E489" s="342"/>
      <c r="F489" s="342"/>
      <c r="G489" s="342"/>
      <c r="H489" s="342"/>
      <c r="I489" s="342"/>
      <c r="J489" s="342"/>
      <c r="K489" s="342"/>
      <c r="L489" s="343"/>
      <c r="M489" s="2"/>
      <c r="N489" s="341" t="s">
        <v>152</v>
      </c>
      <c r="O489" s="342"/>
      <c r="P489" s="342"/>
      <c r="Q489" s="342"/>
      <c r="R489" s="342"/>
      <c r="S489" s="342"/>
      <c r="T489" s="342"/>
      <c r="U489" s="342"/>
      <c r="V489" s="342"/>
      <c r="W489" s="342"/>
      <c r="X489" s="342"/>
      <c r="Y489" s="342"/>
      <c r="Z489" s="343"/>
    </row>
    <row r="490" spans="1:26" ht="38.25" x14ac:dyDescent="0.25">
      <c r="A490" s="128"/>
      <c r="B490" s="129">
        <v>2016</v>
      </c>
      <c r="C490" s="129">
        <f>+B490+1</f>
        <v>2017</v>
      </c>
      <c r="D490" s="129">
        <f t="shared" ref="D490" si="1377">+C490+1</f>
        <v>2018</v>
      </c>
      <c r="E490" s="129">
        <f t="shared" ref="E490" si="1378">+D490+1</f>
        <v>2019</v>
      </c>
      <c r="F490" s="129">
        <f t="shared" ref="F490" si="1379">+E490+1</f>
        <v>2020</v>
      </c>
      <c r="G490" s="129">
        <f t="shared" ref="G490" si="1380">+F490+1</f>
        <v>2021</v>
      </c>
      <c r="H490" s="129">
        <f t="shared" ref="H490" si="1381">+G490+1</f>
        <v>2022</v>
      </c>
      <c r="I490" s="129">
        <f t="shared" ref="I490" si="1382">+H490+1</f>
        <v>2023</v>
      </c>
      <c r="J490" s="130">
        <f t="shared" ref="J490:K490" si="1383">+I490+1</f>
        <v>2024</v>
      </c>
      <c r="K490" s="130">
        <f t="shared" si="1383"/>
        <v>2025</v>
      </c>
      <c r="L490" s="132" t="s">
        <v>16</v>
      </c>
      <c r="M490" s="2"/>
      <c r="N490" s="128"/>
      <c r="O490" s="129">
        <v>2016</v>
      </c>
      <c r="P490" s="129">
        <f>+O490+1</f>
        <v>2017</v>
      </c>
      <c r="Q490" s="129">
        <f t="shared" ref="Q490" si="1384">+P490+1</f>
        <v>2018</v>
      </c>
      <c r="R490" s="129">
        <f t="shared" ref="R490" si="1385">+Q490+1</f>
        <v>2019</v>
      </c>
      <c r="S490" s="129">
        <f t="shared" ref="S490" si="1386">+R490+1</f>
        <v>2020</v>
      </c>
      <c r="T490" s="129">
        <f t="shared" ref="T490" si="1387">+S490+1</f>
        <v>2021</v>
      </c>
      <c r="U490" s="129">
        <v>2022</v>
      </c>
      <c r="V490" s="129">
        <v>2023</v>
      </c>
      <c r="W490" s="130">
        <v>2024</v>
      </c>
      <c r="X490" s="131">
        <v>2025</v>
      </c>
      <c r="Y490" s="146" t="s">
        <v>16</v>
      </c>
      <c r="Z490" s="132" t="s">
        <v>21</v>
      </c>
    </row>
    <row r="491" spans="1:26" x14ac:dyDescent="0.25">
      <c r="A491" s="133" t="s">
        <v>10</v>
      </c>
      <c r="B491" s="158">
        <f t="shared" ref="B491:J491" si="1388">+B312/B133</f>
        <v>0.9768497829596976</v>
      </c>
      <c r="C491" s="158">
        <f t="shared" si="1388"/>
        <v>1.5246568290586291</v>
      </c>
      <c r="D491" s="158">
        <f t="shared" si="1388"/>
        <v>1.6594646994068645</v>
      </c>
      <c r="E491" s="158">
        <f t="shared" si="1388"/>
        <v>1.076096293055826</v>
      </c>
      <c r="F491" s="158">
        <f t="shared" si="1388"/>
        <v>0.65826563299409835</v>
      </c>
      <c r="G491" s="158">
        <f t="shared" si="1388"/>
        <v>1.1960527630133171</v>
      </c>
      <c r="H491" s="158">
        <f t="shared" si="1388"/>
        <v>0.86308957089753024</v>
      </c>
      <c r="I491" s="158">
        <f t="shared" si="1388"/>
        <v>1.7513867323305992</v>
      </c>
      <c r="J491" s="180">
        <f t="shared" si="1388"/>
        <v>5.5388778487167567</v>
      </c>
      <c r="K491" s="180">
        <f t="shared" ref="K491:K494" si="1389">+K312/K133</f>
        <v>4.5808983276352802</v>
      </c>
      <c r="L491" s="127">
        <f>+K491/J491-1</f>
        <v>-0.17295552406945036</v>
      </c>
      <c r="M491" s="2"/>
      <c r="N491" s="133" t="s">
        <v>10</v>
      </c>
      <c r="O491" s="158">
        <f t="shared" ref="O491:U500" si="1390">+O312/O133</f>
        <v>1.4057808245475987</v>
      </c>
      <c r="P491" s="158">
        <f t="shared" si="1390"/>
        <v>1.1985393202615637</v>
      </c>
      <c r="Q491" s="158">
        <f t="shared" si="1390"/>
        <v>1.8210808542973258</v>
      </c>
      <c r="R491" s="158">
        <f t="shared" si="1390"/>
        <v>1.5844828018512316</v>
      </c>
      <c r="S491" s="158">
        <f t="shared" si="1390"/>
        <v>1.1472791919349696</v>
      </c>
      <c r="T491" s="158">
        <f t="shared" si="1390"/>
        <v>0.83977111112594893</v>
      </c>
      <c r="U491" s="158">
        <f t="shared" si="1390"/>
        <v>1.3191242537378667</v>
      </c>
      <c r="V491" s="158">
        <f t="shared" ref="V491:X494" si="1391">+V312/V133</f>
        <v>1.7720677940863769</v>
      </c>
      <c r="W491" s="180">
        <f t="shared" si="1391"/>
        <v>4.0505550170862472</v>
      </c>
      <c r="X491" s="180">
        <f t="shared" si="1391"/>
        <v>2.6369569968423661</v>
      </c>
      <c r="Y491" s="147">
        <f>+X491/W491-1</f>
        <v>-0.34898872235557188</v>
      </c>
      <c r="Z491" s="127">
        <f>+POWER(X491/S491,0.2)-1</f>
        <v>0.18110031708906038</v>
      </c>
    </row>
    <row r="492" spans="1:26" x14ac:dyDescent="0.25">
      <c r="A492" s="133" t="s">
        <v>11</v>
      </c>
      <c r="B492" s="158">
        <f t="shared" ref="B492:J492" si="1392">+B313/B134</f>
        <v>0.76103900193671303</v>
      </c>
      <c r="C492" s="158">
        <f t="shared" si="1392"/>
        <v>2.6906595675013878</v>
      </c>
      <c r="D492" s="158">
        <f t="shared" si="1392"/>
        <v>2.2138687356154878</v>
      </c>
      <c r="E492" s="158">
        <f t="shared" si="1392"/>
        <v>1.8023355055074151</v>
      </c>
      <c r="F492" s="158">
        <f t="shared" si="1392"/>
        <v>0.57315079107343281</v>
      </c>
      <c r="G492" s="158">
        <f t="shared" si="1392"/>
        <v>1.1262679686210249</v>
      </c>
      <c r="H492" s="158">
        <f t="shared" si="1392"/>
        <v>1.5959799635773859</v>
      </c>
      <c r="I492" s="158">
        <f t="shared" si="1392"/>
        <v>3.8773352132534367</v>
      </c>
      <c r="J492" s="180">
        <f t="shared" si="1392"/>
        <v>4.7843053402469655</v>
      </c>
      <c r="K492" s="180">
        <f t="shared" si="1389"/>
        <v>4.0234711632936468</v>
      </c>
      <c r="L492" s="127">
        <f>+K492/J492-1</f>
        <v>-0.15902709439403051</v>
      </c>
      <c r="M492" s="2"/>
      <c r="N492" s="133" t="s">
        <v>11</v>
      </c>
      <c r="O492" s="158">
        <f t="shared" si="1390"/>
        <v>1.3426284137765951</v>
      </c>
      <c r="P492" s="158">
        <f t="shared" si="1390"/>
        <v>1.2672083403117325</v>
      </c>
      <c r="Q492" s="158">
        <f t="shared" si="1390"/>
        <v>1.8021678517684692</v>
      </c>
      <c r="R492" s="158">
        <f t="shared" si="1390"/>
        <v>1.5700067818943477</v>
      </c>
      <c r="S492" s="158">
        <f t="shared" si="1390"/>
        <v>1.0859178874384132</v>
      </c>
      <c r="T492" s="158">
        <f t="shared" si="1390"/>
        <v>0.87116306134543231</v>
      </c>
      <c r="U492" s="158">
        <f t="shared" si="1390"/>
        <v>1.3426481331743276</v>
      </c>
      <c r="V492" s="158">
        <f t="shared" ref="V492:W502" si="1393">+V313/V134</f>
        <v>1.8141315465026828</v>
      </c>
      <c r="W492" s="180">
        <f t="shared" si="1393"/>
        <v>4.0737243610119105</v>
      </c>
      <c r="X492" s="180">
        <f t="shared" si="1391"/>
        <v>2.6750356678791021</v>
      </c>
      <c r="Y492" s="147">
        <f>+X492/W492-1</f>
        <v>-0.34334396959183933</v>
      </c>
      <c r="Z492" s="127">
        <f>+POWER(X492/S492,0.2)-1</f>
        <v>0.19758546957612388</v>
      </c>
    </row>
    <row r="493" spans="1:26" x14ac:dyDescent="0.25">
      <c r="A493" s="133" t="s">
        <v>0</v>
      </c>
      <c r="B493" s="158">
        <f t="shared" ref="B493:G500" si="1394">+B314/B135</f>
        <v>0.79567940001581894</v>
      </c>
      <c r="C493" s="158">
        <f t="shared" si="1394"/>
        <v>1.7568175681756817</v>
      </c>
      <c r="D493" s="158">
        <f t="shared" si="1394"/>
        <v>1.2737828178953987</v>
      </c>
      <c r="E493" s="158">
        <f t="shared" si="1394"/>
        <v>1.4691067110373506</v>
      </c>
      <c r="F493" s="158">
        <f t="shared" si="1394"/>
        <v>0.6575354961479063</v>
      </c>
      <c r="G493" s="158">
        <f t="shared" si="1394"/>
        <v>0.95063715892565037</v>
      </c>
      <c r="H493" s="158">
        <f t="shared" ref="H493:J493" si="1395">+H314/H135</f>
        <v>1.0946907498631637</v>
      </c>
      <c r="I493" s="158">
        <f t="shared" si="1395"/>
        <v>3.8612190306349912</v>
      </c>
      <c r="J493" s="180">
        <f t="shared" si="1395"/>
        <v>2.3632496500572633</v>
      </c>
      <c r="K493" s="180">
        <f t="shared" si="1389"/>
        <v>4.2119471511473243</v>
      </c>
      <c r="L493" s="127">
        <f>+K493/J493-1</f>
        <v>0.78226923721125519</v>
      </c>
      <c r="M493" s="2"/>
      <c r="N493" s="133" t="s">
        <v>0</v>
      </c>
      <c r="O493" s="158">
        <f t="shared" si="1390"/>
        <v>1.2208673259005665</v>
      </c>
      <c r="P493" s="158">
        <f t="shared" si="1390"/>
        <v>1.3322648572820341</v>
      </c>
      <c r="Q493" s="158">
        <f t="shared" si="1390"/>
        <v>1.733561871922251</v>
      </c>
      <c r="R493" s="158">
        <f t="shared" si="1390"/>
        <v>1.6114314917038104</v>
      </c>
      <c r="S493" s="158">
        <f t="shared" si="1390"/>
        <v>1.0416112569149401</v>
      </c>
      <c r="T493" s="158">
        <f t="shared" si="1390"/>
        <v>0.88944543984292301</v>
      </c>
      <c r="U493" s="158">
        <f t="shared" si="1390"/>
        <v>1.370496394504662</v>
      </c>
      <c r="V493" s="158">
        <f t="shared" si="1393"/>
        <v>1.9686728588546989</v>
      </c>
      <c r="W493" s="180">
        <f t="shared" si="1393"/>
        <v>3.9205176126822696</v>
      </c>
      <c r="X493" s="180">
        <f t="shared" si="1391"/>
        <v>2.7594862331903438</v>
      </c>
      <c r="Y493" s="147">
        <f>+X493/W493-1</f>
        <v>-0.2961423705217312</v>
      </c>
      <c r="Z493" s="127">
        <f>+POWER(X493/S493,0.2)-1</f>
        <v>0.21513495300020624</v>
      </c>
    </row>
    <row r="494" spans="1:26" x14ac:dyDescent="0.25">
      <c r="A494" s="133" t="s">
        <v>1</v>
      </c>
      <c r="B494" s="158">
        <f t="shared" si="1394"/>
        <v>0.90168987202968398</v>
      </c>
      <c r="C494" s="158">
        <f t="shared" si="1394"/>
        <v>1.2576497669979227</v>
      </c>
      <c r="D494" s="158">
        <f t="shared" si="1394"/>
        <v>1.6395176644806431</v>
      </c>
      <c r="E494" s="158">
        <f t="shared" si="1394"/>
        <v>0.88177341411021326</v>
      </c>
      <c r="F494" s="158">
        <f t="shared" si="1394"/>
        <v>0.39285758499878259</v>
      </c>
      <c r="G494" s="158">
        <f t="shared" si="1394"/>
        <v>1.4445948000182789</v>
      </c>
      <c r="H494" s="158">
        <f t="shared" ref="H494:J494" si="1396">+H315/H136</f>
        <v>1.6365634556574926</v>
      </c>
      <c r="I494" s="158">
        <f t="shared" si="1396"/>
        <v>6.1167911049829113</v>
      </c>
      <c r="J494" s="180">
        <f t="shared" si="1396"/>
        <v>1.6358363833144691</v>
      </c>
      <c r="K494" s="180">
        <f t="shared" si="1389"/>
        <v>2.6639865347589695</v>
      </c>
      <c r="L494" s="127">
        <f>+K494/J494-1</f>
        <v>0.62851649586207503</v>
      </c>
      <c r="M494" s="2"/>
      <c r="N494" s="133" t="s">
        <v>1</v>
      </c>
      <c r="O494" s="158">
        <f t="shared" si="1390"/>
        <v>1.1644518653611278</v>
      </c>
      <c r="P494" s="158">
        <f t="shared" si="1390"/>
        <v>1.3730984266593924</v>
      </c>
      <c r="Q494" s="158">
        <f t="shared" si="1390"/>
        <v>1.7639571417062756</v>
      </c>
      <c r="R494" s="158">
        <f t="shared" si="1390"/>
        <v>1.5196636717706442</v>
      </c>
      <c r="S494" s="158">
        <f t="shared" si="1390"/>
        <v>0.99570130233086962</v>
      </c>
      <c r="T494" s="158">
        <f t="shared" si="1390"/>
        <v>0.96690070210631907</v>
      </c>
      <c r="U494" s="158">
        <f t="shared" si="1390"/>
        <v>1.3789346409423933</v>
      </c>
      <c r="V494" s="158">
        <f t="shared" si="1393"/>
        <v>2.0773451465588169</v>
      </c>
      <c r="W494" s="180">
        <f t="shared" ref="W494" si="1397">+W315/W136</f>
        <v>3.3481951994136696</v>
      </c>
      <c r="X494" s="180">
        <f t="shared" si="1391"/>
        <v>2.8772205185980924</v>
      </c>
      <c r="Y494" s="147">
        <f>+X494/W494-1</f>
        <v>-0.1406652398575966</v>
      </c>
      <c r="Z494" s="127">
        <f>+POWER(X494/S494,0.2)-1</f>
        <v>0.23642795227519864</v>
      </c>
    </row>
    <row r="495" spans="1:26" x14ac:dyDescent="0.25">
      <c r="A495" s="133" t="s">
        <v>2</v>
      </c>
      <c r="B495" s="158">
        <f t="shared" si="1394"/>
        <v>0.8477214097406609</v>
      </c>
      <c r="C495" s="158">
        <f t="shared" si="1394"/>
        <v>2.0263671464615478</v>
      </c>
      <c r="D495" s="158">
        <f t="shared" si="1394"/>
        <v>2.4188238694758479</v>
      </c>
      <c r="E495" s="158">
        <f t="shared" si="1394"/>
        <v>0.82228324169842715</v>
      </c>
      <c r="F495" s="158">
        <f t="shared" si="1394"/>
        <v>0.5555645585745419</v>
      </c>
      <c r="G495" s="158">
        <f t="shared" si="1394"/>
        <v>1.050977397455759</v>
      </c>
      <c r="H495" s="158">
        <f t="shared" ref="H495:J502" si="1398">+H316/H137</f>
        <v>2.3177347201830751</v>
      </c>
      <c r="I495" s="158">
        <f t="shared" si="1398"/>
        <v>6.3831449264041247</v>
      </c>
      <c r="J495" s="180">
        <f t="shared" si="1398"/>
        <v>2.9588093034075986</v>
      </c>
      <c r="K495" s="180"/>
      <c r="L495" s="127"/>
      <c r="M495" s="2"/>
      <c r="N495" s="133" t="s">
        <v>2</v>
      </c>
      <c r="O495" s="158">
        <f t="shared" si="1390"/>
        <v>1.1025857916421764</v>
      </c>
      <c r="P495" s="158">
        <f t="shared" si="1390"/>
        <v>1.5128898516987568</v>
      </c>
      <c r="Q495" s="158">
        <f t="shared" si="1390"/>
        <v>1.7651532304863551</v>
      </c>
      <c r="R495" s="158">
        <f t="shared" si="1390"/>
        <v>1.3956105485515684</v>
      </c>
      <c r="S495" s="158">
        <f t="shared" si="1390"/>
        <v>0.92402332028235834</v>
      </c>
      <c r="T495" s="158">
        <f t="shared" si="1390"/>
        <v>1.0580069163070596</v>
      </c>
      <c r="U495" s="158">
        <f t="shared" si="1390"/>
        <v>1.5234536217234584</v>
      </c>
      <c r="V495" s="158">
        <f t="shared" si="1393"/>
        <v>2.1137849397630459</v>
      </c>
      <c r="W495" s="180">
        <f t="shared" ref="W495:W499" si="1399">+W316/W137</f>
        <v>3.192509549281128</v>
      </c>
      <c r="X495" s="180"/>
      <c r="Y495" s="147"/>
      <c r="Z495" s="127"/>
    </row>
    <row r="496" spans="1:26" x14ac:dyDescent="0.25">
      <c r="A496" s="133" t="s">
        <v>3</v>
      </c>
      <c r="B496" s="158">
        <f t="shared" si="1394"/>
        <v>0.94137958396552845</v>
      </c>
      <c r="C496" s="158">
        <f t="shared" si="1394"/>
        <v>1.7981065831102829</v>
      </c>
      <c r="D496" s="158">
        <f t="shared" si="1394"/>
        <v>2.227197094010708</v>
      </c>
      <c r="E496" s="158">
        <f t="shared" si="1394"/>
        <v>1.1524837720115928</v>
      </c>
      <c r="F496" s="158">
        <f t="shared" si="1394"/>
        <v>0.62491264618549902</v>
      </c>
      <c r="G496" s="158">
        <f t="shared" si="1394"/>
        <v>1.143449844415841</v>
      </c>
      <c r="H496" s="158">
        <f t="shared" si="1398"/>
        <v>1.5500591152148402</v>
      </c>
      <c r="I496" s="158">
        <f t="shared" si="1398"/>
        <v>4.5148790983957898</v>
      </c>
      <c r="J496" s="180">
        <f t="shared" si="1398"/>
        <v>1.7245378110606617</v>
      </c>
      <c r="K496" s="180"/>
      <c r="L496" s="127"/>
      <c r="M496" s="2"/>
      <c r="N496" s="133" t="s">
        <v>3</v>
      </c>
      <c r="O496" s="158">
        <f t="shared" si="1390"/>
        <v>1.042480555417894</v>
      </c>
      <c r="P496" s="158">
        <f t="shared" si="1390"/>
        <v>1.6272893655910603</v>
      </c>
      <c r="Q496" s="158">
        <f t="shared" si="1390"/>
        <v>1.7902140727865488</v>
      </c>
      <c r="R496" s="158">
        <f t="shared" si="1390"/>
        <v>1.3247537852367359</v>
      </c>
      <c r="S496" s="158">
        <f t="shared" si="1390"/>
        <v>0.84997686149753204</v>
      </c>
      <c r="T496" s="158">
        <f t="shared" si="1390"/>
        <v>1.1668553451041768</v>
      </c>
      <c r="U496" s="158">
        <f t="shared" si="1390"/>
        <v>1.5638705094030088</v>
      </c>
      <c r="V496" s="158">
        <f t="shared" si="1393"/>
        <v>2.2687627325344857</v>
      </c>
      <c r="W496" s="180">
        <f t="shared" si="1399"/>
        <v>2.8105509060806062</v>
      </c>
      <c r="X496" s="180"/>
      <c r="Y496" s="147"/>
      <c r="Z496" s="127"/>
    </row>
    <row r="497" spans="1:26" x14ac:dyDescent="0.25">
      <c r="A497" s="133" t="s">
        <v>4</v>
      </c>
      <c r="B497" s="158">
        <f t="shared" si="1394"/>
        <v>1.0972295269378667</v>
      </c>
      <c r="C497" s="158">
        <f t="shared" si="1394"/>
        <v>1.5241227458267996</v>
      </c>
      <c r="D497" s="158">
        <f t="shared" si="1394"/>
        <v>1.7627953799340965</v>
      </c>
      <c r="E497" s="158">
        <f t="shared" si="1394"/>
        <v>1.2533917092131235</v>
      </c>
      <c r="F497" s="158">
        <f t="shared" si="1394"/>
        <v>1.1960423692997975</v>
      </c>
      <c r="G497" s="158">
        <f t="shared" si="1394"/>
        <v>0.87735146132745756</v>
      </c>
      <c r="H497" s="158">
        <f t="shared" si="1398"/>
        <v>1.5072845514670146</v>
      </c>
      <c r="I497" s="158">
        <f t="shared" si="1398"/>
        <v>4.9024524060953238</v>
      </c>
      <c r="J497" s="180">
        <f t="shared" si="1398"/>
        <v>3.5741166675777158</v>
      </c>
      <c r="K497" s="180"/>
      <c r="L497" s="127"/>
      <c r="M497" s="2"/>
      <c r="N497" s="133" t="s">
        <v>4</v>
      </c>
      <c r="O497" s="158">
        <f t="shared" si="1390"/>
        <v>1.0182729259931949</v>
      </c>
      <c r="P497" s="158">
        <f t="shared" si="1390"/>
        <v>1.6854397095073308</v>
      </c>
      <c r="Q497" s="158">
        <f t="shared" si="1390"/>
        <v>1.8276318905587841</v>
      </c>
      <c r="R497" s="158">
        <f t="shared" si="1390"/>
        <v>1.276339576514387</v>
      </c>
      <c r="S497" s="158">
        <f t="shared" si="1390"/>
        <v>0.84682890822309898</v>
      </c>
      <c r="T497" s="158">
        <f t="shared" si="1390"/>
        <v>1.1281655587560881</v>
      </c>
      <c r="U497" s="158">
        <f t="shared" si="1390"/>
        <v>1.6690563142149815</v>
      </c>
      <c r="V497" s="158">
        <f t="shared" si="1393"/>
        <v>2.7468583153146531</v>
      </c>
      <c r="W497" s="180">
        <f t="shared" si="1399"/>
        <v>2.7592937653826994</v>
      </c>
      <c r="X497" s="180"/>
      <c r="Y497" s="147"/>
      <c r="Z497" s="127"/>
    </row>
    <row r="498" spans="1:26" x14ac:dyDescent="0.25">
      <c r="A498" s="133" t="s">
        <v>5</v>
      </c>
      <c r="B498" s="158">
        <f t="shared" si="1394"/>
        <v>1.4646235886564596</v>
      </c>
      <c r="C498" s="158">
        <f t="shared" si="1394"/>
        <v>2.1346685992884438</v>
      </c>
      <c r="D498" s="158">
        <f t="shared" si="1394"/>
        <v>0.85029527589599085</v>
      </c>
      <c r="E498" s="158">
        <f t="shared" si="1394"/>
        <v>1.8704998496496958</v>
      </c>
      <c r="F498" s="158">
        <f t="shared" si="1394"/>
        <v>1.267864251636476</v>
      </c>
      <c r="G498" s="158">
        <f t="shared" si="1394"/>
        <v>2.0156519042606149</v>
      </c>
      <c r="H498" s="158">
        <f t="shared" si="1398"/>
        <v>2.4794327853479023</v>
      </c>
      <c r="I498" s="158">
        <f t="shared" si="1398"/>
        <v>2.9147488831731416</v>
      </c>
      <c r="J498" s="180">
        <f t="shared" ref="J498" si="1400">+J319/J140</f>
        <v>2.2633897590155612</v>
      </c>
      <c r="K498" s="180"/>
      <c r="L498" s="127"/>
      <c r="M498" s="2"/>
      <c r="N498" s="133" t="s">
        <v>5</v>
      </c>
      <c r="O498" s="158">
        <f t="shared" si="1390"/>
        <v>1.0529578432464968</v>
      </c>
      <c r="P498" s="158">
        <f t="shared" si="1390"/>
        <v>1.7381821252738769</v>
      </c>
      <c r="Q498" s="158">
        <f t="shared" si="1390"/>
        <v>1.7145665720023797</v>
      </c>
      <c r="R498" s="158">
        <f t="shared" si="1390"/>
        <v>1.3340723167190109</v>
      </c>
      <c r="S498" s="158">
        <f t="shared" si="1390"/>
        <v>0.84937214626206314</v>
      </c>
      <c r="T498" s="158">
        <f t="shared" si="1390"/>
        <v>1.16570705112068</v>
      </c>
      <c r="U498" s="158">
        <f t="shared" si="1390"/>
        <v>1.7008235985548836</v>
      </c>
      <c r="V498" s="158">
        <f t="shared" si="1393"/>
        <v>2.8084904303088716</v>
      </c>
      <c r="W498" s="180">
        <f t="shared" si="1399"/>
        <v>2.6445260442554974</v>
      </c>
      <c r="X498" s="180"/>
      <c r="Y498" s="147"/>
      <c r="Z498" s="127"/>
    </row>
    <row r="499" spans="1:26" x14ac:dyDescent="0.25">
      <c r="A499" s="133" t="s">
        <v>6</v>
      </c>
      <c r="B499" s="158">
        <f t="shared" si="1394"/>
        <v>1.3424655595061425</v>
      </c>
      <c r="C499" s="158">
        <f t="shared" si="1394"/>
        <v>2.1763899668092272</v>
      </c>
      <c r="D499" s="158">
        <f t="shared" si="1394"/>
        <v>1.4727934875749786</v>
      </c>
      <c r="E499" s="158">
        <f t="shared" si="1394"/>
        <v>0.87325710711264082</v>
      </c>
      <c r="F499" s="158">
        <f t="shared" si="1394"/>
        <v>0.96589457950589386</v>
      </c>
      <c r="G499" s="158">
        <f t="shared" si="1394"/>
        <v>2.919872880672377</v>
      </c>
      <c r="H499" s="158">
        <f t="shared" si="1398"/>
        <v>2.488077074909044</v>
      </c>
      <c r="I499" s="158">
        <f>+I320/I141</f>
        <v>4.3359663382053739</v>
      </c>
      <c r="J499" s="180">
        <f t="shared" ref="J499:J502" si="1401">+J320/J141</f>
        <v>2.700547006672668</v>
      </c>
      <c r="K499" s="180"/>
      <c r="L499" s="127"/>
      <c r="M499" s="2"/>
      <c r="N499" s="133" t="s">
        <v>6</v>
      </c>
      <c r="O499" s="158">
        <f t="shared" si="1390"/>
        <v>1.0349645075088201</v>
      </c>
      <c r="P499" s="158">
        <f t="shared" si="1390"/>
        <v>1.8190349138793367</v>
      </c>
      <c r="Q499" s="158">
        <f t="shared" si="1390"/>
        <v>1.6490438855456755</v>
      </c>
      <c r="R499" s="158">
        <f t="shared" si="1390"/>
        <v>1.2537902306359014</v>
      </c>
      <c r="S499" s="158">
        <f t="shared" si="1390"/>
        <v>0.85527104067071535</v>
      </c>
      <c r="T499" s="158">
        <f t="shared" si="1390"/>
        <v>1.2455625478962129</v>
      </c>
      <c r="U499" s="158">
        <f t="shared" si="1390"/>
        <v>1.6847656985677133</v>
      </c>
      <c r="V499" s="158">
        <f t="shared" si="1393"/>
        <v>2.9764629158874887</v>
      </c>
      <c r="W499" s="180">
        <f t="shared" si="1399"/>
        <v>2.537516362185027</v>
      </c>
      <c r="X499" s="180"/>
      <c r="Y499" s="147"/>
      <c r="Z499" s="127"/>
    </row>
    <row r="500" spans="1:26" x14ac:dyDescent="0.25">
      <c r="A500" s="133" t="s">
        <v>7</v>
      </c>
      <c r="B500" s="158">
        <f t="shared" si="1394"/>
        <v>1.2572386467540384</v>
      </c>
      <c r="C500" s="158">
        <f t="shared" si="1394"/>
        <v>1.6541394930909343</v>
      </c>
      <c r="D500" s="158">
        <f t="shared" si="1394"/>
        <v>1.6946734757924167</v>
      </c>
      <c r="E500" s="158">
        <f t="shared" si="1394"/>
        <v>1.0039478058897651</v>
      </c>
      <c r="F500" s="158">
        <f t="shared" si="1394"/>
        <v>1.3037528476706937</v>
      </c>
      <c r="G500" s="158">
        <f t="shared" si="1394"/>
        <v>3.0965371380737015</v>
      </c>
      <c r="H500" s="158">
        <f t="shared" si="1398"/>
        <v>3.8178280253208206</v>
      </c>
      <c r="I500" s="158">
        <f t="shared" si="1398"/>
        <v>4.0434328290400261</v>
      </c>
      <c r="J500" s="180">
        <f t="shared" si="1401"/>
        <v>5.4527729278085912</v>
      </c>
      <c r="K500" s="180"/>
      <c r="L500" s="127"/>
      <c r="M500" s="2"/>
      <c r="N500" s="133" t="s">
        <v>7</v>
      </c>
      <c r="O500" s="158">
        <f t="shared" si="1390"/>
        <v>1.0332156829434824</v>
      </c>
      <c r="P500" s="158">
        <f t="shared" si="1390"/>
        <v>1.8876995226861999</v>
      </c>
      <c r="Q500" s="158">
        <f t="shared" si="1390"/>
        <v>1.652912297211125</v>
      </c>
      <c r="R500" s="158">
        <f t="shared" si="1390"/>
        <v>1.1924148694696086</v>
      </c>
      <c r="S500" s="158">
        <f t="shared" si="1390"/>
        <v>0.87371950575235324</v>
      </c>
      <c r="T500" s="158">
        <f t="shared" si="1390"/>
        <v>1.3240913964716068</v>
      </c>
      <c r="U500" s="158">
        <f t="shared" si="1390"/>
        <v>1.6505687577055614</v>
      </c>
      <c r="V500" s="158">
        <f t="shared" si="1393"/>
        <v>2.9467827947167331</v>
      </c>
      <c r="W500" s="180">
        <f t="shared" si="1393"/>
        <v>2.6356573572375095</v>
      </c>
      <c r="X500" s="180"/>
      <c r="Y500" s="147"/>
      <c r="Z500" s="127"/>
    </row>
    <row r="501" spans="1:26" x14ac:dyDescent="0.25">
      <c r="A501" s="133" t="s">
        <v>8</v>
      </c>
      <c r="B501" s="158">
        <f t="shared" ref="B501:G503" si="1402">+B322/B143</f>
        <v>2.7020445862546709</v>
      </c>
      <c r="C501" s="158">
        <f t="shared" si="1402"/>
        <v>2.2411548313520719</v>
      </c>
      <c r="D501" s="158">
        <f t="shared" si="1402"/>
        <v>2.3142677171417296</v>
      </c>
      <c r="E501" s="158">
        <f t="shared" si="1402"/>
        <v>1.503181566584173</v>
      </c>
      <c r="F501" s="158">
        <f t="shared" si="1402"/>
        <v>1.8777140758038913</v>
      </c>
      <c r="G501" s="158">
        <f t="shared" si="1402"/>
        <v>1.4207632005616193</v>
      </c>
      <c r="H501" s="158">
        <f t="shared" si="1398"/>
        <v>3.667409233102664</v>
      </c>
      <c r="I501" s="158">
        <f t="shared" si="1398"/>
        <v>5.7927072528524697</v>
      </c>
      <c r="J501" s="180">
        <f t="shared" si="1401"/>
        <v>2.4287152986175395</v>
      </c>
      <c r="K501" s="180"/>
      <c r="L501" s="127"/>
      <c r="M501" s="2"/>
      <c r="N501" s="133" t="s">
        <v>8</v>
      </c>
      <c r="O501" s="158">
        <f t="shared" ref="O501:S503" si="1403">+O322/O143</f>
        <v>1.0980126622983617</v>
      </c>
      <c r="P501" s="158">
        <f t="shared" si="1403"/>
        <v>1.8662911487835399</v>
      </c>
      <c r="Q501" s="158">
        <f t="shared" si="1403"/>
        <v>1.6693086963199457</v>
      </c>
      <c r="R501" s="158">
        <f t="shared" si="1403"/>
        <v>1.1337069926083925</v>
      </c>
      <c r="S501" s="158">
        <f t="shared" si="1403"/>
        <v>0.86888051044639047</v>
      </c>
      <c r="T501" s="158">
        <f t="shared" ref="T501:U501" si="1404">+T322/T143</f>
        <v>1.3018893041424022</v>
      </c>
      <c r="U501" s="158">
        <f t="shared" si="1404"/>
        <v>1.7062271730305756</v>
      </c>
      <c r="V501" s="158">
        <f t="shared" si="1393"/>
        <v>3.017216322034578</v>
      </c>
      <c r="W501" s="180">
        <f t="shared" si="1393"/>
        <v>2.5330187481684936</v>
      </c>
      <c r="X501" s="180"/>
      <c r="Y501" s="147"/>
      <c r="Z501" s="127"/>
    </row>
    <row r="502" spans="1:26" x14ac:dyDescent="0.25">
      <c r="A502" s="133" t="s">
        <v>9</v>
      </c>
      <c r="B502" s="158">
        <f t="shared" si="1402"/>
        <v>2.4819783396657602</v>
      </c>
      <c r="C502" s="158">
        <f t="shared" si="1402"/>
        <v>1.6771786558818802</v>
      </c>
      <c r="D502" s="158">
        <f t="shared" si="1402"/>
        <v>1.2118469067353115</v>
      </c>
      <c r="E502" s="158">
        <f t="shared" si="1402"/>
        <v>1.8979692474328351</v>
      </c>
      <c r="F502" s="158">
        <f t="shared" si="1402"/>
        <v>0.98138701687166574</v>
      </c>
      <c r="G502" s="158">
        <f t="shared" si="1402"/>
        <v>1.7311353489367203</v>
      </c>
      <c r="H502" s="158">
        <f t="shared" si="1398"/>
        <v>1.438518766933484</v>
      </c>
      <c r="I502" s="158">
        <f t="shared" si="1398"/>
        <v>2.6012080908409994</v>
      </c>
      <c r="J502" s="180">
        <f t="shared" si="1401"/>
        <v>4.7411641940020868</v>
      </c>
      <c r="K502" s="180"/>
      <c r="L502" s="127"/>
      <c r="M502" s="2"/>
      <c r="N502" s="133" t="s">
        <v>9</v>
      </c>
      <c r="O502" s="158">
        <f t="shared" si="1403"/>
        <v>1.1725501023702511</v>
      </c>
      <c r="P502" s="158">
        <f t="shared" si="1403"/>
        <v>1.8101185384988696</v>
      </c>
      <c r="Q502" s="158">
        <f t="shared" si="1403"/>
        <v>1.6321999502748596</v>
      </c>
      <c r="R502" s="158">
        <f t="shared" si="1403"/>
        <v>1.179211586880569</v>
      </c>
      <c r="S502" s="158">
        <f t="shared" si="1403"/>
        <v>0.82026783343020637</v>
      </c>
      <c r="T502" s="158">
        <f t="shared" ref="T502:U502" si="1405">+T323/T144</f>
        <v>1.3510381755596037</v>
      </c>
      <c r="U502" s="158">
        <f t="shared" si="1405"/>
        <v>1.6769297680458568</v>
      </c>
      <c r="V502" s="158">
        <f t="shared" si="1393"/>
        <v>3.4298293024611364</v>
      </c>
      <c r="W502" s="180">
        <f t="shared" si="1393"/>
        <v>2.6152309284893951</v>
      </c>
      <c r="X502" s="180"/>
      <c r="Y502" s="147"/>
      <c r="Z502" s="127"/>
    </row>
    <row r="503" spans="1:26" ht="25.5" x14ac:dyDescent="0.25">
      <c r="A503" s="134" t="s">
        <v>13</v>
      </c>
      <c r="B503" s="182">
        <f t="shared" si="1402"/>
        <v>1.1725501023702514</v>
      </c>
      <c r="C503" s="182">
        <f t="shared" si="1402"/>
        <v>1.8101185384988696</v>
      </c>
      <c r="D503" s="182">
        <f t="shared" si="1402"/>
        <v>1.6321999502748596</v>
      </c>
      <c r="E503" s="182">
        <f t="shared" si="1402"/>
        <v>1.179211586880569</v>
      </c>
      <c r="F503" s="182">
        <f t="shared" si="1402"/>
        <v>0.82026783343020637</v>
      </c>
      <c r="G503" s="182">
        <f t="shared" ref="G503:I503" si="1406">+G324/G145</f>
        <v>1.3510381755596037</v>
      </c>
      <c r="H503" s="182">
        <f t="shared" si="1406"/>
        <v>1.6769297680458568</v>
      </c>
      <c r="I503" s="182">
        <f t="shared" si="1406"/>
        <v>3.4298293024611364</v>
      </c>
      <c r="J503" s="183">
        <f t="shared" ref="J503" si="1407">+J324/J145</f>
        <v>2.6152309284893951</v>
      </c>
      <c r="K503" s="183"/>
      <c r="L503" s="137"/>
      <c r="M503" s="3"/>
      <c r="N503" s="134" t="s">
        <v>14</v>
      </c>
      <c r="O503" s="182">
        <f t="shared" si="1403"/>
        <v>1.1209224262410102</v>
      </c>
      <c r="P503" s="182">
        <f t="shared" si="1403"/>
        <v>1.5707662260095459</v>
      </c>
      <c r="Q503" s="182">
        <f t="shared" si="1403"/>
        <v>1.7349272486322667</v>
      </c>
      <c r="R503" s="182">
        <f t="shared" si="1403"/>
        <v>1.3582142592833224</v>
      </c>
      <c r="S503" s="182">
        <f t="shared" si="1403"/>
        <v>0.91843940363490351</v>
      </c>
      <c r="T503" s="182">
        <f>+T324/T145</f>
        <v>1.0931151351154538</v>
      </c>
      <c r="U503" s="182">
        <f>+U324/U145</f>
        <v>1.5315352076708353</v>
      </c>
      <c r="V503" s="182">
        <f>+V324/V145</f>
        <v>2.2937330081127358</v>
      </c>
      <c r="W503" s="183">
        <f>+W324/W145</f>
        <v>2.9429197232298319</v>
      </c>
      <c r="X503" s="183">
        <f>+X324/X145</f>
        <v>2.7366230573666752</v>
      </c>
      <c r="Y503" s="149">
        <f>+X503/W503-1</f>
        <v>-7.009931811417125E-2</v>
      </c>
      <c r="Z503" s="156">
        <f>+POWER(X503/S503,0.2)-1</f>
        <v>0.24403584701788295</v>
      </c>
    </row>
    <row r="504" spans="1:26" ht="25.5" x14ac:dyDescent="0.25">
      <c r="A504" s="135" t="s">
        <v>15</v>
      </c>
      <c r="B504" s="138">
        <f t="shared" ref="B504:I504" si="1408">+B503/B$539</f>
        <v>0.37216372417847576</v>
      </c>
      <c r="C504" s="138">
        <f t="shared" si="1408"/>
        <v>0.50409223325942454</v>
      </c>
      <c r="D504" s="138">
        <f t="shared" si="1408"/>
        <v>0.54321847417095415</v>
      </c>
      <c r="E504" s="138">
        <f t="shared" si="1408"/>
        <v>0.45157386276325984</v>
      </c>
      <c r="F504" s="138">
        <f t="shared" si="1408"/>
        <v>0.41094346470445858</v>
      </c>
      <c r="G504" s="138">
        <f t="shared" si="1408"/>
        <v>0.47232631195129882</v>
      </c>
      <c r="H504" s="138">
        <f t="shared" si="1408"/>
        <v>0.52549453115435307</v>
      </c>
      <c r="I504" s="138">
        <f t="shared" si="1408"/>
        <v>0.97271904174341617</v>
      </c>
      <c r="J504" s="139">
        <f t="shared" ref="J504" si="1409">+J503/J$539</f>
        <v>0.74987146038976948</v>
      </c>
      <c r="K504" s="139"/>
      <c r="L504" s="140"/>
      <c r="M504" s="3"/>
      <c r="N504" s="135" t="s">
        <v>15</v>
      </c>
      <c r="O504" s="138">
        <f t="shared" ref="O504:T504" si="1410">+O503/O$539</f>
        <v>0.36059991112949397</v>
      </c>
      <c r="P504" s="138">
        <f t="shared" si="1410"/>
        <v>0.46616737208702397</v>
      </c>
      <c r="Q504" s="138">
        <f t="shared" si="1410"/>
        <v>0.50468252520217849</v>
      </c>
      <c r="R504" s="138">
        <f t="shared" si="1410"/>
        <v>0.49253134444771396</v>
      </c>
      <c r="S504" s="138">
        <f t="shared" si="1410"/>
        <v>0.43518327705318988</v>
      </c>
      <c r="T504" s="138">
        <f t="shared" si="1410"/>
        <v>0.44209251924429688</v>
      </c>
      <c r="U504" s="138">
        <f t="shared" ref="U504:X504" si="1411">+U503/U$539</f>
        <v>0.50639997899666045</v>
      </c>
      <c r="V504" s="138">
        <f t="shared" si="1411"/>
        <v>0.67567379984763076</v>
      </c>
      <c r="W504" s="139">
        <f t="shared" si="1411"/>
        <v>0.83905534833212514</v>
      </c>
      <c r="X504" s="139">
        <f t="shared" si="1411"/>
        <v>0.78267437981329668</v>
      </c>
      <c r="Y504" s="148"/>
      <c r="Z504" s="140"/>
    </row>
    <row r="505" spans="1:26" ht="26.25" thickBot="1" x14ac:dyDescent="0.3">
      <c r="A505" s="136" t="s">
        <v>12</v>
      </c>
      <c r="B505" s="141"/>
      <c r="C505" s="142">
        <f>+C503/B503-1</f>
        <v>0.54374515412160696</v>
      </c>
      <c r="D505" s="142">
        <f t="shared" ref="D505" si="1412">+D503/C503-1</f>
        <v>-9.8291125382074518E-2</v>
      </c>
      <c r="E505" s="142">
        <f t="shared" ref="E505" si="1413">+E503/D503-1</f>
        <v>-0.27753239627167503</v>
      </c>
      <c r="F505" s="142">
        <f t="shared" ref="F505:H505" si="1414">+F503/E503-1</f>
        <v>-0.30439300075052311</v>
      </c>
      <c r="G505" s="142">
        <f t="shared" si="1414"/>
        <v>0.64706955520834608</v>
      </c>
      <c r="H505" s="142">
        <f t="shared" si="1414"/>
        <v>0.24121568019443118</v>
      </c>
      <c r="I505" s="142">
        <f t="shared" ref="I505:J505" si="1415">+I503/H503-1</f>
        <v>1.0453028909242579</v>
      </c>
      <c r="J505" s="143">
        <f t="shared" si="1415"/>
        <v>-0.23750405694744381</v>
      </c>
      <c r="K505" s="143"/>
      <c r="L505" s="145"/>
      <c r="M505" s="2"/>
      <c r="N505" s="136" t="s">
        <v>12</v>
      </c>
      <c r="O505" s="141"/>
      <c r="P505" s="142">
        <f>+P503/O503-1</f>
        <v>0.40131572822311834</v>
      </c>
      <c r="Q505" s="142">
        <f t="shared" ref="Q505" si="1416">+Q503/P503-1</f>
        <v>0.10451015555622423</v>
      </c>
      <c r="R505" s="142">
        <f t="shared" ref="R505" si="1417">+R503/Q503-1</f>
        <v>-0.21713474708863245</v>
      </c>
      <c r="S505" s="142">
        <f t="shared" ref="S505" si="1418">+S503/R503-1</f>
        <v>-0.32378901387802483</v>
      </c>
      <c r="T505" s="142">
        <f t="shared" ref="T505:V505" si="1419">+T503/S503-1</f>
        <v>0.19018754072314059</v>
      </c>
      <c r="U505" s="142">
        <f t="shared" si="1419"/>
        <v>0.40107401175913271</v>
      </c>
      <c r="V505" s="142">
        <f t="shared" si="1419"/>
        <v>0.49766913396725232</v>
      </c>
      <c r="W505" s="143">
        <f t="shared" ref="W505" si="1420">+W503/V503-1</f>
        <v>0.28302627760989552</v>
      </c>
      <c r="X505" s="143">
        <f t="shared" ref="X505" si="1421">+X503/W503-1</f>
        <v>-7.009931811417125E-2</v>
      </c>
      <c r="Y505" s="144"/>
      <c r="Z505" s="145"/>
    </row>
    <row r="506" spans="1:26" ht="15.75" thickBo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6" ht="15.75" thickBot="1" x14ac:dyDescent="0.3">
      <c r="A507" s="341" t="s">
        <v>153</v>
      </c>
      <c r="B507" s="342"/>
      <c r="C507" s="342"/>
      <c r="D507" s="342"/>
      <c r="E507" s="342"/>
      <c r="F507" s="342"/>
      <c r="G507" s="342"/>
      <c r="H507" s="342"/>
      <c r="I507" s="342"/>
      <c r="J507" s="342"/>
      <c r="K507" s="342"/>
      <c r="L507" s="343"/>
      <c r="M507" s="2"/>
      <c r="N507" s="341" t="s">
        <v>154</v>
      </c>
      <c r="O507" s="342"/>
      <c r="P507" s="342"/>
      <c r="Q507" s="342"/>
      <c r="R507" s="342"/>
      <c r="S507" s="342"/>
      <c r="T507" s="342"/>
      <c r="U507" s="342"/>
      <c r="V507" s="342"/>
      <c r="W507" s="342"/>
      <c r="X507" s="342"/>
      <c r="Y507" s="342"/>
      <c r="Z507" s="343"/>
    </row>
    <row r="508" spans="1:26" ht="38.25" x14ac:dyDescent="0.25">
      <c r="A508" s="128"/>
      <c r="B508" s="129">
        <v>2016</v>
      </c>
      <c r="C508" s="129">
        <f>+B508+1</f>
        <v>2017</v>
      </c>
      <c r="D508" s="129">
        <f t="shared" ref="D508" si="1422">+C508+1</f>
        <v>2018</v>
      </c>
      <c r="E508" s="129">
        <f t="shared" ref="E508" si="1423">+D508+1</f>
        <v>2019</v>
      </c>
      <c r="F508" s="129">
        <f t="shared" ref="F508" si="1424">+E508+1</f>
        <v>2020</v>
      </c>
      <c r="G508" s="129">
        <f t="shared" ref="G508" si="1425">+F508+1</f>
        <v>2021</v>
      </c>
      <c r="H508" s="129">
        <f t="shared" ref="H508" si="1426">+G508+1</f>
        <v>2022</v>
      </c>
      <c r="I508" s="129">
        <f t="shared" ref="I508" si="1427">+H508+1</f>
        <v>2023</v>
      </c>
      <c r="J508" s="130">
        <f t="shared" ref="J508:K508" si="1428">+I508+1</f>
        <v>2024</v>
      </c>
      <c r="K508" s="130">
        <f t="shared" si="1428"/>
        <v>2025</v>
      </c>
      <c r="L508" s="132" t="s">
        <v>16</v>
      </c>
      <c r="M508" s="2"/>
      <c r="N508" s="128"/>
      <c r="O508" s="129">
        <v>2016</v>
      </c>
      <c r="P508" s="129">
        <f>+O508+1</f>
        <v>2017</v>
      </c>
      <c r="Q508" s="129">
        <f t="shared" ref="Q508" si="1429">+P508+1</f>
        <v>2018</v>
      </c>
      <c r="R508" s="129">
        <f t="shared" ref="R508" si="1430">+Q508+1</f>
        <v>2019</v>
      </c>
      <c r="S508" s="129">
        <f t="shared" ref="S508" si="1431">+R508+1</f>
        <v>2020</v>
      </c>
      <c r="T508" s="129">
        <f t="shared" ref="T508" si="1432">+S508+1</f>
        <v>2021</v>
      </c>
      <c r="U508" s="129">
        <v>2022</v>
      </c>
      <c r="V508" s="129">
        <v>2023</v>
      </c>
      <c r="W508" s="130">
        <v>2024</v>
      </c>
      <c r="X508" s="131">
        <v>2025</v>
      </c>
      <c r="Y508" s="146" t="s">
        <v>16</v>
      </c>
      <c r="Z508" s="132" t="s">
        <v>21</v>
      </c>
    </row>
    <row r="509" spans="1:26" x14ac:dyDescent="0.25">
      <c r="A509" s="133" t="s">
        <v>10</v>
      </c>
      <c r="B509" s="158">
        <f t="shared" ref="B509:G518" si="1433">+B330/B151</f>
        <v>3.4306071734875641</v>
      </c>
      <c r="C509" s="158">
        <f t="shared" si="1433"/>
        <v>4.6875</v>
      </c>
      <c r="D509" s="158">
        <f t="shared" si="1433"/>
        <v>5.2386688918115398</v>
      </c>
      <c r="E509" s="158">
        <f t="shared" si="1433"/>
        <v>4.846927273547049</v>
      </c>
      <c r="F509" s="158">
        <f t="shared" si="1433"/>
        <v>5.4043180174743242</v>
      </c>
      <c r="G509" s="158">
        <f t="shared" si="1433"/>
        <v>5.375515103141562</v>
      </c>
      <c r="H509" s="158">
        <f t="shared" ref="H509:J509" si="1434">+H330/H151</f>
        <v>5.8688625241526262</v>
      </c>
      <c r="I509" s="158">
        <f t="shared" si="1434"/>
        <v>4.8892432430152164</v>
      </c>
      <c r="J509" s="180">
        <f t="shared" si="1434"/>
        <v>6.1613043007258153</v>
      </c>
      <c r="K509" s="180">
        <f t="shared" ref="K509:K512" si="1435">+K330/K151</f>
        <v>6.3618290258449299</v>
      </c>
      <c r="L509" s="127">
        <f>+K509/J509-1</f>
        <v>3.2545823957354614E-2</v>
      </c>
      <c r="M509" s="2"/>
      <c r="N509" s="133" t="s">
        <v>10</v>
      </c>
      <c r="O509" s="158">
        <f t="shared" ref="O509:U518" si="1436">+O330/O151</f>
        <v>4.6311272352047563</v>
      </c>
      <c r="P509" s="158">
        <f t="shared" si="1436"/>
        <v>4.6658649759649613</v>
      </c>
      <c r="Q509" s="158">
        <f t="shared" si="1436"/>
        <v>4.9443543228544291</v>
      </c>
      <c r="R509" s="158">
        <f t="shared" si="1436"/>
        <v>5.1887955092986457</v>
      </c>
      <c r="S509" s="158">
        <f t="shared" si="1436"/>
        <v>5.2599956237223262</v>
      </c>
      <c r="T509" s="158">
        <f t="shared" si="1436"/>
        <v>4.6569762094113845</v>
      </c>
      <c r="U509" s="158">
        <f t="shared" si="1436"/>
        <v>5.3056667405452691</v>
      </c>
      <c r="V509" s="158">
        <f t="shared" ref="V509:X512" si="1437">+V330/V151</f>
        <v>5.1937071320712098</v>
      </c>
      <c r="W509" s="180">
        <f t="shared" si="1437"/>
        <v>5.0363999138420281</v>
      </c>
      <c r="X509" s="180">
        <f t="shared" si="1437"/>
        <v>5.4350775798357862</v>
      </c>
      <c r="Y509" s="147">
        <f>+X509/W509-1</f>
        <v>7.915925518504463E-2</v>
      </c>
      <c r="Z509" s="127">
        <f>+POWER(X509/S509,0.2)-1</f>
        <v>6.5702097176694174E-3</v>
      </c>
    </row>
    <row r="510" spans="1:26" x14ac:dyDescent="0.25">
      <c r="A510" s="133" t="s">
        <v>11</v>
      </c>
      <c r="B510" s="158">
        <f t="shared" si="1433"/>
        <v>4.6031299629433562</v>
      </c>
      <c r="C510" s="158">
        <f t="shared" si="1433"/>
        <v>4.8951463302355052</v>
      </c>
      <c r="D510" s="158">
        <f t="shared" si="1433"/>
        <v>4.4456545149400819</v>
      </c>
      <c r="E510" s="158">
        <f t="shared" si="1433"/>
        <v>5.0794318042492081</v>
      </c>
      <c r="F510" s="158">
        <f t="shared" si="1433"/>
        <v>5.0956889313529636</v>
      </c>
      <c r="G510" s="158">
        <f t="shared" si="1433"/>
        <v>5.4318157004039733</v>
      </c>
      <c r="H510" s="158">
        <f t="shared" ref="H510:J510" si="1438">+H331/H152</f>
        <v>4.6285996991742229</v>
      </c>
      <c r="I510" s="158">
        <f t="shared" si="1438"/>
        <v>5.009763736298015</v>
      </c>
      <c r="J510" s="180">
        <f t="shared" si="1438"/>
        <v>5.5125368731563418</v>
      </c>
      <c r="K510" s="180">
        <f t="shared" si="1435"/>
        <v>4.5732260601294534</v>
      </c>
      <c r="L510" s="127">
        <f>+K510/J510-1</f>
        <v>-0.17039537959390783</v>
      </c>
      <c r="M510" s="2"/>
      <c r="N510" s="133" t="s">
        <v>11</v>
      </c>
      <c r="O510" s="158">
        <f t="shared" si="1436"/>
        <v>4.5825903854106214</v>
      </c>
      <c r="P510" s="158">
        <f t="shared" si="1436"/>
        <v>4.6865459773945313</v>
      </c>
      <c r="Q510" s="158">
        <f t="shared" si="1436"/>
        <v>4.9111330096049954</v>
      </c>
      <c r="R510" s="158">
        <f t="shared" si="1436"/>
        <v>5.2422713881317007</v>
      </c>
      <c r="S510" s="158">
        <f t="shared" si="1436"/>
        <v>5.2610233602647147</v>
      </c>
      <c r="T510" s="158">
        <f t="shared" si="1436"/>
        <v>4.6921416575305575</v>
      </c>
      <c r="U510" s="158">
        <f t="shared" si="1436"/>
        <v>5.2208111525786816</v>
      </c>
      <c r="V510" s="158">
        <f t="shared" ref="V510:W520" si="1439">+V331/V152</f>
        <v>5.2618903749417916</v>
      </c>
      <c r="W510" s="180">
        <f t="shared" si="1439"/>
        <v>5.0737421623542671</v>
      </c>
      <c r="X510" s="180">
        <f t="shared" si="1437"/>
        <v>5.390750073491005</v>
      </c>
      <c r="Y510" s="147">
        <f>+X510/W510-1</f>
        <v>6.2480098710739895E-2</v>
      </c>
      <c r="Z510" s="127">
        <f>+POWER(X510/S510,0.2)-1</f>
        <v>4.8836809721215513E-3</v>
      </c>
    </row>
    <row r="511" spans="1:26" x14ac:dyDescent="0.25">
      <c r="A511" s="133" t="s">
        <v>0</v>
      </c>
      <c r="B511" s="158">
        <f t="shared" si="1433"/>
        <v>5.2947533807409028</v>
      </c>
      <c r="C511" s="158">
        <f t="shared" si="1433"/>
        <v>5.1929630052337243</v>
      </c>
      <c r="D511" s="158">
        <f t="shared" si="1433"/>
        <v>6.5406914689231765</v>
      </c>
      <c r="E511" s="158">
        <f t="shared" si="1433"/>
        <v>5.8125672601671594</v>
      </c>
      <c r="F511" s="158">
        <f t="shared" si="1433"/>
        <v>4.6643561290838091</v>
      </c>
      <c r="G511" s="158">
        <f t="shared" si="1433"/>
        <v>4.7903587726596575</v>
      </c>
      <c r="H511" s="158">
        <f t="shared" ref="H511:J511" si="1440">+H332/H153</f>
        <v>4.1586082282331365</v>
      </c>
      <c r="I511" s="158">
        <f t="shared" si="1440"/>
        <v>4.7172781208378742</v>
      </c>
      <c r="J511" s="180">
        <f t="shared" si="1440"/>
        <v>5.8858096952624361</v>
      </c>
      <c r="K511" s="180">
        <f t="shared" si="1435"/>
        <v>6.5272788677043989</v>
      </c>
      <c r="L511" s="127">
        <f>+K511/J511-1</f>
        <v>0.10898571405702939</v>
      </c>
      <c r="M511" s="2"/>
      <c r="N511" s="133" t="s">
        <v>0</v>
      </c>
      <c r="O511" s="158">
        <f t="shared" si="1436"/>
        <v>4.7239843014353067</v>
      </c>
      <c r="P511" s="158">
        <f t="shared" si="1436"/>
        <v>4.6820051055987406</v>
      </c>
      <c r="Q511" s="158">
        <f t="shared" si="1436"/>
        <v>5.0509765927370101</v>
      </c>
      <c r="R511" s="158">
        <f t="shared" si="1436"/>
        <v>5.1143053332511972</v>
      </c>
      <c r="S511" s="158">
        <f t="shared" si="1436"/>
        <v>5.2011662672158891</v>
      </c>
      <c r="T511" s="158">
        <f t="shared" si="1436"/>
        <v>4.7001282309793702</v>
      </c>
      <c r="U511" s="158">
        <f t="shared" si="1436"/>
        <v>5.2088420093108052</v>
      </c>
      <c r="V511" s="158">
        <f t="shared" si="1439"/>
        <v>5.2660842416074827</v>
      </c>
      <c r="W511" s="180">
        <f t="shared" si="1439"/>
        <v>5.1506187537263504</v>
      </c>
      <c r="X511" s="180">
        <f t="shared" si="1437"/>
        <v>5.4585534114418008</v>
      </c>
      <c r="Y511" s="147">
        <f>+X511/W511-1</f>
        <v>5.9785954356001758E-2</v>
      </c>
      <c r="Z511" s="127">
        <f>+POWER(X511/S511,0.2)-1</f>
        <v>9.7069960247839759E-3</v>
      </c>
    </row>
    <row r="512" spans="1:26" x14ac:dyDescent="0.25">
      <c r="A512" s="133" t="s">
        <v>1</v>
      </c>
      <c r="B512" s="158">
        <f t="shared" si="1433"/>
        <v>4.254595959891935</v>
      </c>
      <c r="C512" s="158">
        <f t="shared" si="1433"/>
        <v>4.3898968750180742</v>
      </c>
      <c r="D512" s="158">
        <f t="shared" si="1433"/>
        <v>5.3737650311807732</v>
      </c>
      <c r="E512" s="158">
        <f t="shared" si="1433"/>
        <v>4.5728538765329452</v>
      </c>
      <c r="F512" s="158">
        <f t="shared" si="1433"/>
        <v>2.3542910819334915</v>
      </c>
      <c r="G512" s="158">
        <f t="shared" si="1433"/>
        <v>5.4072087723936493</v>
      </c>
      <c r="H512" s="158">
        <f t="shared" ref="H512:J512" si="1441">+H333/H154</f>
        <v>6.0053707523166509</v>
      </c>
      <c r="I512" s="158">
        <f t="shared" si="1441"/>
        <v>4.5311553002972671</v>
      </c>
      <c r="J512" s="180">
        <f t="shared" si="1441"/>
        <v>5.3287847756120943</v>
      </c>
      <c r="K512" s="180">
        <f t="shared" si="1435"/>
        <v>4.1986702926742838</v>
      </c>
      <c r="L512" s="127">
        <f>+K512/J512-1</f>
        <v>-0.21207733667719753</v>
      </c>
      <c r="M512" s="2"/>
      <c r="N512" s="133" t="s">
        <v>1</v>
      </c>
      <c r="O512" s="158">
        <f t="shared" si="1436"/>
        <v>4.7411439573913707</v>
      </c>
      <c r="P512" s="158">
        <f t="shared" si="1436"/>
        <v>4.6959874166863571</v>
      </c>
      <c r="Q512" s="158">
        <f t="shared" si="1436"/>
        <v>5.1413495196666323</v>
      </c>
      <c r="R512" s="158">
        <f t="shared" si="1436"/>
        <v>5.0638759517884937</v>
      </c>
      <c r="S512" s="158">
        <f t="shared" si="1436"/>
        <v>4.8741124927841391</v>
      </c>
      <c r="T512" s="158">
        <f t="shared" si="1436"/>
        <v>5.0455757232969018</v>
      </c>
      <c r="U512" s="158">
        <f t="shared" si="1436"/>
        <v>5.248058693220945</v>
      </c>
      <c r="V512" s="158">
        <f t="shared" si="1439"/>
        <v>5.1802525876981251</v>
      </c>
      <c r="W512" s="180">
        <f t="shared" ref="W512" si="1442">+W333/W154</f>
        <v>5.1834209386182293</v>
      </c>
      <c r="X512" s="180">
        <f t="shared" si="1437"/>
        <v>5.3088824318611136</v>
      </c>
      <c r="Y512" s="147">
        <f>+X512/W512-1</f>
        <v>2.4204380606667408E-2</v>
      </c>
      <c r="Z512" s="127">
        <f>+POWER(X512/S512,0.2)-1</f>
        <v>1.7235509108645575E-2</v>
      </c>
    </row>
    <row r="513" spans="1:26" x14ac:dyDescent="0.25">
      <c r="A513" s="133" t="s">
        <v>2</v>
      </c>
      <c r="B513" s="158">
        <f t="shared" si="1433"/>
        <v>4.3655012821314649</v>
      </c>
      <c r="C513" s="158">
        <f t="shared" si="1433"/>
        <v>5.7443726006392657</v>
      </c>
      <c r="D513" s="158">
        <f t="shared" si="1433"/>
        <v>5.727560874642414</v>
      </c>
      <c r="E513" s="158">
        <f t="shared" si="1433"/>
        <v>4.7586185976673283</v>
      </c>
      <c r="F513" s="158">
        <f t="shared" si="1433"/>
        <v>4.1216241894081511</v>
      </c>
      <c r="G513" s="158">
        <f t="shared" si="1433"/>
        <v>3.9817136115617169</v>
      </c>
      <c r="H513" s="158">
        <f t="shared" ref="H513:J520" si="1443">+H334/H155</f>
        <v>4.2722832224444538</v>
      </c>
      <c r="I513" s="158">
        <f t="shared" si="1443"/>
        <v>4.9948150708606978</v>
      </c>
      <c r="J513" s="180">
        <f t="shared" si="1443"/>
        <v>5.1735808915965578</v>
      </c>
      <c r="K513" s="180"/>
      <c r="L513" s="127"/>
      <c r="M513" s="2"/>
      <c r="N513" s="133" t="s">
        <v>2</v>
      </c>
      <c r="O513" s="158">
        <f t="shared" si="1436"/>
        <v>4.6995861571648367</v>
      </c>
      <c r="P513" s="158">
        <f t="shared" si="1436"/>
        <v>4.780306801788142</v>
      </c>
      <c r="Q513" s="158">
        <f t="shared" si="1436"/>
        <v>5.1375425924946549</v>
      </c>
      <c r="R513" s="158">
        <f t="shared" si="1436"/>
        <v>5.0005526217183025</v>
      </c>
      <c r="S513" s="158">
        <f t="shared" si="1436"/>
        <v>4.8023877177709018</v>
      </c>
      <c r="T513" s="158">
        <f t="shared" si="1436"/>
        <v>4.9899353667012845</v>
      </c>
      <c r="U513" s="158">
        <f t="shared" si="1436"/>
        <v>5.3621237864762712</v>
      </c>
      <c r="V513" s="158">
        <f t="shared" si="1439"/>
        <v>5.2717081245091189</v>
      </c>
      <c r="W513" s="180">
        <f t="shared" ref="W513:W517" si="1444">+W334/W155</f>
        <v>5.1930148118264077</v>
      </c>
      <c r="X513" s="180"/>
      <c r="Y513" s="147"/>
      <c r="Z513" s="127"/>
    </row>
    <row r="514" spans="1:26" x14ac:dyDescent="0.25">
      <c r="A514" s="133" t="s">
        <v>3</v>
      </c>
      <c r="B514" s="158">
        <f t="shared" si="1433"/>
        <v>5.7957264252124414</v>
      </c>
      <c r="C514" s="158">
        <f t="shared" si="1433"/>
        <v>4.5695298773274144</v>
      </c>
      <c r="D514" s="158">
        <f t="shared" si="1433"/>
        <v>5.1775018004883275</v>
      </c>
      <c r="E514" s="158">
        <f t="shared" si="1433"/>
        <v>5.8548086921390583</v>
      </c>
      <c r="F514" s="158">
        <f t="shared" si="1433"/>
        <v>4.6747244934233914</v>
      </c>
      <c r="G514" s="158">
        <f t="shared" si="1433"/>
        <v>5.874614248826127</v>
      </c>
      <c r="H514" s="158">
        <f t="shared" si="1443"/>
        <v>5.9806076027450077</v>
      </c>
      <c r="I514" s="158">
        <f t="shared" si="1443"/>
        <v>8.191949434464405</v>
      </c>
      <c r="J514" s="180">
        <f t="shared" si="1443"/>
        <v>4.462937231921706</v>
      </c>
      <c r="K514" s="180"/>
      <c r="L514" s="127"/>
      <c r="M514" s="2"/>
      <c r="N514" s="133" t="s">
        <v>3</v>
      </c>
      <c r="O514" s="158">
        <f t="shared" si="1436"/>
        <v>4.8306386780972517</v>
      </c>
      <c r="P514" s="158">
        <f t="shared" si="1436"/>
        <v>4.7157897023955559</v>
      </c>
      <c r="Q514" s="158">
        <f t="shared" si="1436"/>
        <v>5.1981196693470455</v>
      </c>
      <c r="R514" s="158">
        <f t="shared" si="1436"/>
        <v>5.0721088256468754</v>
      </c>
      <c r="S514" s="158">
        <f t="shared" si="1436"/>
        <v>4.665488696325701</v>
      </c>
      <c r="T514" s="158">
        <f t="shared" si="1436"/>
        <v>5.098060829086716</v>
      </c>
      <c r="U514" s="158">
        <f t="shared" si="1436"/>
        <v>5.3545734327224768</v>
      </c>
      <c r="V514" s="158">
        <f t="shared" si="1439"/>
        <v>5.3443062520787175</v>
      </c>
      <c r="W514" s="180">
        <f t="shared" si="1444"/>
        <v>5.0183505834410758</v>
      </c>
      <c r="X514" s="180"/>
      <c r="Y514" s="147"/>
      <c r="Z514" s="127"/>
    </row>
    <row r="515" spans="1:26" x14ac:dyDescent="0.25">
      <c r="A515" s="133" t="s">
        <v>4</v>
      </c>
      <c r="B515" s="158">
        <f t="shared" si="1433"/>
        <v>3.9630982925676297</v>
      </c>
      <c r="C515" s="158">
        <f t="shared" si="1433"/>
        <v>4.5706823375775389</v>
      </c>
      <c r="D515" s="158">
        <f t="shared" si="1433"/>
        <v>5.4167874635701967</v>
      </c>
      <c r="E515" s="158">
        <f t="shared" si="1433"/>
        <v>4.9786703281729849</v>
      </c>
      <c r="F515" s="158">
        <f t="shared" si="1433"/>
        <v>5.0985114396249136</v>
      </c>
      <c r="G515" s="158">
        <f t="shared" si="1433"/>
        <v>4.9643691238996341</v>
      </c>
      <c r="H515" s="158">
        <f t="shared" si="1443"/>
        <v>4.7338030070768768</v>
      </c>
      <c r="I515" s="158">
        <f t="shared" si="1443"/>
        <v>5.0861078600052858</v>
      </c>
      <c r="J515" s="180">
        <f t="shared" si="1443"/>
        <v>5.4933364281707568</v>
      </c>
      <c r="K515" s="180"/>
      <c r="L515" s="127"/>
      <c r="M515" s="2"/>
      <c r="N515" s="133" t="s">
        <v>4</v>
      </c>
      <c r="O515" s="158">
        <f t="shared" si="1436"/>
        <v>4.6967099321045227</v>
      </c>
      <c r="P515" s="158">
        <f t="shared" si="1436"/>
        <v>4.7870214320398929</v>
      </c>
      <c r="Q515" s="158">
        <f t="shared" si="1436"/>
        <v>5.2539144318244677</v>
      </c>
      <c r="R515" s="158">
        <f t="shared" si="1436"/>
        <v>5.035689807701889</v>
      </c>
      <c r="S515" s="158">
        <f t="shared" si="1436"/>
        <v>4.6945052713675555</v>
      </c>
      <c r="T515" s="158">
        <f t="shared" si="1436"/>
        <v>5.0896943651009412</v>
      </c>
      <c r="U515" s="158">
        <f t="shared" si="1436"/>
        <v>5.3490682124801712</v>
      </c>
      <c r="V515" s="158">
        <f t="shared" si="1439"/>
        <v>5.359544662083783</v>
      </c>
      <c r="W515" s="180">
        <f t="shared" si="1444"/>
        <v>5.0568247147086725</v>
      </c>
      <c r="X515" s="180"/>
      <c r="Y515" s="147"/>
      <c r="Z515" s="127"/>
    </row>
    <row r="516" spans="1:26" x14ac:dyDescent="0.25">
      <c r="A516" s="133" t="s">
        <v>5</v>
      </c>
      <c r="B516" s="158">
        <f t="shared" si="1433"/>
        <v>4.8889203076224748</v>
      </c>
      <c r="C516" s="158">
        <f t="shared" si="1433"/>
        <v>4.8044098271188842</v>
      </c>
      <c r="D516" s="158">
        <f t="shared" si="1433"/>
        <v>5.5335296782963299</v>
      </c>
      <c r="E516" s="158">
        <f t="shared" si="1433"/>
        <v>4.9127013656345166</v>
      </c>
      <c r="F516" s="158">
        <f t="shared" si="1433"/>
        <v>4.8825878226725905</v>
      </c>
      <c r="G516" s="158">
        <f t="shared" si="1433"/>
        <v>4.6155125575206517</v>
      </c>
      <c r="H516" s="158">
        <f t="shared" si="1443"/>
        <v>4.0731437214704371</v>
      </c>
      <c r="I516" s="158">
        <f t="shared" si="1443"/>
        <v>5.3616431901420016</v>
      </c>
      <c r="J516" s="180">
        <f t="shared" ref="J516" si="1445">+J337/J158</f>
        <v>6.0080933766448279</v>
      </c>
      <c r="K516" s="180"/>
      <c r="L516" s="127"/>
      <c r="M516" s="2"/>
      <c r="N516" s="133" t="s">
        <v>5</v>
      </c>
      <c r="O516" s="158">
        <f t="shared" si="1436"/>
        <v>4.5829494356471976</v>
      </c>
      <c r="P516" s="158">
        <f t="shared" si="1436"/>
        <v>4.7810952520535146</v>
      </c>
      <c r="Q516" s="158">
        <f t="shared" si="1436"/>
        <v>5.3499423682428873</v>
      </c>
      <c r="R516" s="158">
        <f t="shared" si="1436"/>
        <v>4.9629540977472573</v>
      </c>
      <c r="S516" s="158">
        <f t="shared" si="1436"/>
        <v>4.6839099153535741</v>
      </c>
      <c r="T516" s="158">
        <f t="shared" si="1436"/>
        <v>5.0667367310882412</v>
      </c>
      <c r="U516" s="158">
        <f t="shared" si="1436"/>
        <v>5.3158333962951012</v>
      </c>
      <c r="V516" s="158">
        <f t="shared" si="1439"/>
        <v>5.4879004016600437</v>
      </c>
      <c r="W516" s="180">
        <f t="shared" si="1444"/>
        <v>5.0996289427354826</v>
      </c>
      <c r="X516" s="180"/>
      <c r="Y516" s="147"/>
      <c r="Z516" s="127"/>
    </row>
    <row r="517" spans="1:26" x14ac:dyDescent="0.25">
      <c r="A517" s="133" t="s">
        <v>6</v>
      </c>
      <c r="B517" s="158">
        <f t="shared" si="1433"/>
        <v>5.1994385308223183</v>
      </c>
      <c r="C517" s="158">
        <f t="shared" si="1433"/>
        <v>5.3595635950303508</v>
      </c>
      <c r="D517" s="158">
        <f t="shared" si="1433"/>
        <v>4.9587857798856412</v>
      </c>
      <c r="E517" s="158">
        <f t="shared" si="1433"/>
        <v>6.5351545196934477</v>
      </c>
      <c r="F517" s="158">
        <f t="shared" si="1433"/>
        <v>5.7678846423071537</v>
      </c>
      <c r="G517" s="158">
        <f t="shared" si="1433"/>
        <v>6.4721106228228296</v>
      </c>
      <c r="H517" s="158">
        <f t="shared" si="1443"/>
        <v>5.0534515829811166</v>
      </c>
      <c r="I517" s="158">
        <f>+I338/I159</f>
        <v>5.7416864574418032</v>
      </c>
      <c r="J517" s="180">
        <f t="shared" ref="J517:J520" si="1446">+J338/J159</f>
        <v>5.3283574353392424</v>
      </c>
      <c r="K517" s="180"/>
      <c r="L517" s="127"/>
      <c r="M517" s="2"/>
      <c r="N517" s="133" t="s">
        <v>6</v>
      </c>
      <c r="O517" s="158">
        <f t="shared" si="1436"/>
        <v>4.5832280418740243</v>
      </c>
      <c r="P517" s="158">
        <f t="shared" si="1436"/>
        <v>4.8118486845179671</v>
      </c>
      <c r="Q517" s="158">
        <f t="shared" si="1436"/>
        <v>5.3027174802377042</v>
      </c>
      <c r="R517" s="158">
        <f t="shared" si="1436"/>
        <v>5.058720706721366</v>
      </c>
      <c r="S517" s="158">
        <f t="shared" si="1436"/>
        <v>4.6234223874623641</v>
      </c>
      <c r="T517" s="158">
        <f t="shared" si="1436"/>
        <v>5.1581843191196697</v>
      </c>
      <c r="U517" s="158">
        <f t="shared" si="1436"/>
        <v>5.1615207096345221</v>
      </c>
      <c r="V517" s="158">
        <f t="shared" si="1439"/>
        <v>5.5704768624454744</v>
      </c>
      <c r="W517" s="180">
        <f t="shared" si="1444"/>
        <v>5.0795475918636823</v>
      </c>
      <c r="X517" s="180"/>
      <c r="Y517" s="147"/>
      <c r="Z517" s="127"/>
    </row>
    <row r="518" spans="1:26" x14ac:dyDescent="0.25">
      <c r="A518" s="133" t="s">
        <v>7</v>
      </c>
      <c r="B518" s="158">
        <f t="shared" si="1433"/>
        <v>5.2390398799328786</v>
      </c>
      <c r="C518" s="158">
        <f t="shared" si="1433"/>
        <v>5.6251870412733522</v>
      </c>
      <c r="D518" s="158">
        <f t="shared" si="1433"/>
        <v>5.0900194133446801</v>
      </c>
      <c r="E518" s="158">
        <f t="shared" si="1433"/>
        <v>4.8859802776696508</v>
      </c>
      <c r="F518" s="158">
        <f t="shared" si="1433"/>
        <v>5.2386410030644814</v>
      </c>
      <c r="G518" s="158">
        <f t="shared" si="1433"/>
        <v>4.898971316825345</v>
      </c>
      <c r="H518" s="158">
        <f t="shared" si="1443"/>
        <v>7.4467821475478893</v>
      </c>
      <c r="I518" s="158">
        <f t="shared" si="1443"/>
        <v>5.0105741650055906</v>
      </c>
      <c r="J518" s="180">
        <f t="shared" si="1446"/>
        <v>4.6008379472915415</v>
      </c>
      <c r="K518" s="180"/>
      <c r="L518" s="127"/>
      <c r="M518" s="2"/>
      <c r="N518" s="133" t="s">
        <v>7</v>
      </c>
      <c r="O518" s="158">
        <f t="shared" si="1436"/>
        <v>4.6431695256863614</v>
      </c>
      <c r="P518" s="158">
        <f t="shared" si="1436"/>
        <v>4.8230652685897732</v>
      </c>
      <c r="Q518" s="158">
        <f t="shared" si="1436"/>
        <v>5.268096608848758</v>
      </c>
      <c r="R518" s="158">
        <f t="shared" si="1436"/>
        <v>5.0412760775044028</v>
      </c>
      <c r="S518" s="158">
        <f t="shared" si="1436"/>
        <v>4.648139944950092</v>
      </c>
      <c r="T518" s="158">
        <f t="shared" si="1436"/>
        <v>5.1340863231808154</v>
      </c>
      <c r="U518" s="158">
        <f t="shared" si="1436"/>
        <v>5.3464705342208827</v>
      </c>
      <c r="V518" s="158">
        <f t="shared" si="1439"/>
        <v>5.3223755213508745</v>
      </c>
      <c r="W518" s="180">
        <f t="shared" si="1439"/>
        <v>5.040888993056468</v>
      </c>
      <c r="X518" s="180"/>
      <c r="Y518" s="147"/>
      <c r="Z518" s="127"/>
    </row>
    <row r="519" spans="1:26" x14ac:dyDescent="0.25">
      <c r="A519" s="133" t="s">
        <v>8</v>
      </c>
      <c r="B519" s="158">
        <f t="shared" ref="B519:G521" si="1447">+B340/B161</f>
        <v>3.895239989301805</v>
      </c>
      <c r="C519" s="158">
        <f t="shared" si="1447"/>
        <v>4.9159219592059484</v>
      </c>
      <c r="D519" s="158">
        <f t="shared" si="1447"/>
        <v>4.0260680666183921</v>
      </c>
      <c r="E519" s="158">
        <f t="shared" si="1447"/>
        <v>4.6974390692565677</v>
      </c>
      <c r="F519" s="158">
        <f t="shared" si="1447"/>
        <v>4.3648023565330121</v>
      </c>
      <c r="G519" s="158">
        <f t="shared" si="1447"/>
        <v>5.2141024893604611</v>
      </c>
      <c r="H519" s="158">
        <f t="shared" si="1443"/>
        <v>5.6111872624023436</v>
      </c>
      <c r="I519" s="158">
        <f t="shared" si="1443"/>
        <v>5.5029408011985463</v>
      </c>
      <c r="J519" s="180">
        <f t="shared" si="1446"/>
        <v>5.5499856774563163</v>
      </c>
      <c r="K519" s="180"/>
      <c r="L519" s="127"/>
      <c r="M519" s="2"/>
      <c r="N519" s="133" t="s">
        <v>8</v>
      </c>
      <c r="O519" s="158">
        <f t="shared" ref="O519:S521" si="1448">+O340/O161</f>
        <v>4.6266430289085401</v>
      </c>
      <c r="P519" s="158">
        <f t="shared" si="1448"/>
        <v>4.8689680365296804</v>
      </c>
      <c r="Q519" s="158">
        <f t="shared" si="1448"/>
        <v>5.1083124576223318</v>
      </c>
      <c r="R519" s="158">
        <f t="shared" si="1448"/>
        <v>5.2128839202239927</v>
      </c>
      <c r="S519" s="158">
        <f t="shared" si="1448"/>
        <v>4.6150712312373487</v>
      </c>
      <c r="T519" s="158">
        <f t="shared" ref="T519:U519" si="1449">+T340/T161</f>
        <v>5.2128107433075437</v>
      </c>
      <c r="U519" s="158">
        <f t="shared" si="1449"/>
        <v>5.3816060621566439</v>
      </c>
      <c r="V519" s="158">
        <f t="shared" si="1439"/>
        <v>5.3229090601684037</v>
      </c>
      <c r="W519" s="180">
        <f t="shared" si="1439"/>
        <v>5.0350922394666373</v>
      </c>
      <c r="X519" s="180"/>
      <c r="Y519" s="147"/>
      <c r="Z519" s="127"/>
    </row>
    <row r="520" spans="1:26" x14ac:dyDescent="0.25">
      <c r="A520" s="133" t="s">
        <v>9</v>
      </c>
      <c r="B520" s="158">
        <f t="shared" si="1447"/>
        <v>4.0440336982778309</v>
      </c>
      <c r="C520" s="158">
        <f t="shared" si="1447"/>
        <v>4.3800851056977343</v>
      </c>
      <c r="D520" s="158">
        <f t="shared" si="1447"/>
        <v>5.7598913906094795</v>
      </c>
      <c r="E520" s="158">
        <f t="shared" si="1447"/>
        <v>6.1802516875275604</v>
      </c>
      <c r="F520" s="158">
        <f t="shared" si="1447"/>
        <v>6.4385006826362163</v>
      </c>
      <c r="G520" s="158">
        <f t="shared" si="1447"/>
        <v>7.4685442489280431</v>
      </c>
      <c r="H520" s="158">
        <f t="shared" si="1443"/>
        <v>6.5169218372280424</v>
      </c>
      <c r="I520" s="158">
        <f t="shared" si="1443"/>
        <v>3.6020271635826866</v>
      </c>
      <c r="J520" s="180">
        <f t="shared" si="1446"/>
        <v>6.3209511654463624</v>
      </c>
      <c r="K520" s="180"/>
      <c r="L520" s="127"/>
      <c r="M520" s="2"/>
      <c r="N520" s="133" t="s">
        <v>9</v>
      </c>
      <c r="O520" s="158">
        <f t="shared" si="1448"/>
        <v>4.5943307680218295</v>
      </c>
      <c r="P520" s="158">
        <f t="shared" si="1448"/>
        <v>4.9148508016333485</v>
      </c>
      <c r="Q520" s="158">
        <f t="shared" si="1448"/>
        <v>5.2058745120471608</v>
      </c>
      <c r="R520" s="158">
        <f t="shared" si="1448"/>
        <v>5.2264607678092148</v>
      </c>
      <c r="S520" s="158">
        <f t="shared" si="1448"/>
        <v>4.6168133126467179</v>
      </c>
      <c r="T520" s="158">
        <f t="shared" ref="T520:U520" si="1450">+T341/T162</f>
        <v>5.2919755104943569</v>
      </c>
      <c r="U520" s="158">
        <f t="shared" si="1450"/>
        <v>5.2644139857017356</v>
      </c>
      <c r="V520" s="158">
        <f t="shared" si="1439"/>
        <v>4.9862035743040929</v>
      </c>
      <c r="W520" s="180">
        <f t="shared" si="1439"/>
        <v>5.4195883793466306</v>
      </c>
      <c r="X520" s="180"/>
      <c r="Y520" s="147"/>
      <c r="Z520" s="127"/>
    </row>
    <row r="521" spans="1:26" ht="25.5" x14ac:dyDescent="0.25">
      <c r="A521" s="134" t="s">
        <v>13</v>
      </c>
      <c r="B521" s="182">
        <f t="shared" si="1447"/>
        <v>4.5943307680218304</v>
      </c>
      <c r="C521" s="182">
        <f t="shared" si="1447"/>
        <v>4.9148508016333485</v>
      </c>
      <c r="D521" s="182">
        <f t="shared" si="1447"/>
        <v>5.2058745120471608</v>
      </c>
      <c r="E521" s="182">
        <f t="shared" si="1447"/>
        <v>5.2264607678092148</v>
      </c>
      <c r="F521" s="182">
        <f t="shared" si="1447"/>
        <v>4.6168133126467179</v>
      </c>
      <c r="G521" s="182">
        <f t="shared" ref="G521:I521" si="1451">+G342/G163</f>
        <v>5.2919755104943569</v>
      </c>
      <c r="H521" s="182">
        <f t="shared" si="1451"/>
        <v>5.2644139857017356</v>
      </c>
      <c r="I521" s="182">
        <f t="shared" si="1451"/>
        <v>4.9862035743040929</v>
      </c>
      <c r="J521" s="183">
        <f t="shared" ref="J521" si="1452">+J342/J163</f>
        <v>5.4195883793466306</v>
      </c>
      <c r="K521" s="183"/>
      <c r="L521" s="137"/>
      <c r="M521" s="3"/>
      <c r="N521" s="134" t="s">
        <v>14</v>
      </c>
      <c r="O521" s="182">
        <f t="shared" si="1448"/>
        <v>4.6606199199169831</v>
      </c>
      <c r="P521" s="182">
        <f t="shared" si="1448"/>
        <v>4.76924603028493</v>
      </c>
      <c r="Q521" s="182">
        <f t="shared" si="1448"/>
        <v>5.1514765157805051</v>
      </c>
      <c r="R521" s="182">
        <f t="shared" si="1448"/>
        <v>5.0998887680743854</v>
      </c>
      <c r="S521" s="182">
        <f t="shared" si="1448"/>
        <v>4.827517236850789</v>
      </c>
      <c r="T521" s="182">
        <f>+T342/T163</f>
        <v>5.0146354044166284</v>
      </c>
      <c r="U521" s="182">
        <f>+U342/U163</f>
        <v>5.2912270357422768</v>
      </c>
      <c r="V521" s="182">
        <f>+V342/V163</f>
        <v>5.2874142763696073</v>
      </c>
      <c r="W521" s="183">
        <f>+W342/W163</f>
        <v>5.1121069255190834</v>
      </c>
      <c r="X521" s="183">
        <f>+X342/X163</f>
        <v>5.3973570376948121</v>
      </c>
      <c r="Y521" s="149">
        <f>+X521/W521-1</f>
        <v>5.5798933068436307E-2</v>
      </c>
      <c r="Z521" s="156">
        <f>+POWER(X521/S521,0.2)-1</f>
        <v>2.2566269503318859E-2</v>
      </c>
    </row>
    <row r="522" spans="1:26" ht="25.5" x14ac:dyDescent="0.25">
      <c r="A522" s="135" t="s">
        <v>15</v>
      </c>
      <c r="B522" s="138">
        <f t="shared" ref="B522:I522" si="1453">+B521/B$539</f>
        <v>1.4582261732598023</v>
      </c>
      <c r="C522" s="138">
        <f t="shared" si="1453"/>
        <v>1.368715950938135</v>
      </c>
      <c r="D522" s="138">
        <f t="shared" si="1453"/>
        <v>1.7325862610665446</v>
      </c>
      <c r="E522" s="138">
        <f t="shared" si="1453"/>
        <v>2.0014500398046673</v>
      </c>
      <c r="F522" s="138">
        <f t="shared" si="1453"/>
        <v>2.3129631338324828</v>
      </c>
      <c r="G522" s="138">
        <f t="shared" si="1453"/>
        <v>1.8500878221098938</v>
      </c>
      <c r="H522" s="138">
        <f t="shared" si="1453"/>
        <v>1.6496938702701252</v>
      </c>
      <c r="I522" s="138">
        <f t="shared" si="1453"/>
        <v>1.414115611891922</v>
      </c>
      <c r="J522" s="139">
        <f t="shared" ref="J522" si="1454">+J521/J$539</f>
        <v>1.553971623867082</v>
      </c>
      <c r="K522" s="139"/>
      <c r="L522" s="140"/>
      <c r="M522" s="3"/>
      <c r="N522" s="135" t="s">
        <v>15</v>
      </c>
      <c r="O522" s="138">
        <f t="shared" ref="O522:T522" si="1455">+O521/O$539</f>
        <v>1.4993179631228668</v>
      </c>
      <c r="P522" s="138">
        <f t="shared" si="1455"/>
        <v>1.4154027836608742</v>
      </c>
      <c r="Q522" s="138">
        <f t="shared" si="1455"/>
        <v>1.4985413241698924</v>
      </c>
      <c r="R522" s="138">
        <f t="shared" si="1455"/>
        <v>1.8493805776997823</v>
      </c>
      <c r="S522" s="138">
        <f t="shared" si="1455"/>
        <v>2.2874179427068819</v>
      </c>
      <c r="T522" s="138">
        <f t="shared" si="1455"/>
        <v>2.0280871866219661</v>
      </c>
      <c r="U522" s="138">
        <f t="shared" ref="U522:X522" si="1456">+U521/U$539</f>
        <v>1.7495368349000677</v>
      </c>
      <c r="V522" s="138">
        <f t="shared" si="1456"/>
        <v>1.5575340647091014</v>
      </c>
      <c r="W522" s="139">
        <f t="shared" si="1456"/>
        <v>1.4575119474869553</v>
      </c>
      <c r="X522" s="139">
        <f t="shared" si="1456"/>
        <v>1.5436444784520804</v>
      </c>
      <c r="Y522" s="148"/>
      <c r="Z522" s="140"/>
    </row>
    <row r="523" spans="1:26" ht="26.25" thickBot="1" x14ac:dyDescent="0.3">
      <c r="A523" s="136" t="s">
        <v>12</v>
      </c>
      <c r="B523" s="141"/>
      <c r="C523" s="142">
        <f>+C521/B521-1</f>
        <v>6.9764248547895313E-2</v>
      </c>
      <c r="D523" s="142">
        <f t="shared" ref="D523" si="1457">+D521/C521-1</f>
        <v>5.9213132231215715E-2</v>
      </c>
      <c r="E523" s="142">
        <f t="shared" ref="E523" si="1458">+E521/D521-1</f>
        <v>3.9544279667929061E-3</v>
      </c>
      <c r="F523" s="142">
        <f t="shared" ref="F523:H523" si="1459">+F521/E521-1</f>
        <v>-0.11664632764823069</v>
      </c>
      <c r="G523" s="142">
        <f t="shared" si="1459"/>
        <v>0.14623987415696105</v>
      </c>
      <c r="H523" s="142">
        <f t="shared" si="1459"/>
        <v>-5.2081731553679234E-3</v>
      </c>
      <c r="I523" s="142">
        <f t="shared" ref="I523:J523" si="1460">+I521/H521-1</f>
        <v>-5.2847365756809483E-2</v>
      </c>
      <c r="J523" s="143">
        <f t="shared" si="1460"/>
        <v>8.6916789213329348E-2</v>
      </c>
      <c r="K523" s="143"/>
      <c r="L523" s="145"/>
      <c r="M523" s="2"/>
      <c r="N523" s="136" t="s">
        <v>12</v>
      </c>
      <c r="O523" s="141"/>
      <c r="P523" s="142">
        <f>+P521/O521-1</f>
        <v>2.3307223552758938E-2</v>
      </c>
      <c r="Q523" s="142">
        <f t="shared" ref="Q523" si="1461">+Q521/P521-1</f>
        <v>8.0144845342092763E-2</v>
      </c>
      <c r="R523" s="142">
        <f t="shared" ref="R523" si="1462">+R521/Q521-1</f>
        <v>-1.0014167306808264E-2</v>
      </c>
      <c r="S523" s="142">
        <f t="shared" ref="S523" si="1463">+S521/R521-1</f>
        <v>-5.3407347416802309E-2</v>
      </c>
      <c r="T523" s="142">
        <f t="shared" ref="T523:V523" si="1464">+T521/S521-1</f>
        <v>3.8760745614220715E-2</v>
      </c>
      <c r="U523" s="142">
        <f t="shared" si="1464"/>
        <v>5.5156877623055323E-2</v>
      </c>
      <c r="V523" s="142">
        <f t="shared" si="1464"/>
        <v>-7.2058132204766423E-4</v>
      </c>
      <c r="W523" s="143">
        <f t="shared" ref="W523" si="1465">+W521/V521-1</f>
        <v>-3.3155592069644246E-2</v>
      </c>
      <c r="X523" s="143">
        <f t="shared" ref="X523" si="1466">+X521/W521-1</f>
        <v>5.5798933068436307E-2</v>
      </c>
      <c r="Y523" s="144"/>
      <c r="Z523" s="145"/>
    </row>
    <row r="524" spans="1:26" ht="15.75" thickBo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6" ht="15.75" thickBot="1" x14ac:dyDescent="0.3">
      <c r="A525" s="344" t="s">
        <v>98</v>
      </c>
      <c r="B525" s="345"/>
      <c r="C525" s="345"/>
      <c r="D525" s="345"/>
      <c r="E525" s="345"/>
      <c r="F525" s="345"/>
      <c r="G525" s="345"/>
      <c r="H525" s="345"/>
      <c r="I525" s="345"/>
      <c r="J525" s="345"/>
      <c r="K525" s="345"/>
      <c r="L525" s="346"/>
      <c r="M525" s="2"/>
      <c r="N525" s="344" t="s">
        <v>99</v>
      </c>
      <c r="O525" s="345"/>
      <c r="P525" s="345"/>
      <c r="Q525" s="345"/>
      <c r="R525" s="345"/>
      <c r="S525" s="345"/>
      <c r="T525" s="345"/>
      <c r="U525" s="345"/>
      <c r="V525" s="345"/>
      <c r="W525" s="345"/>
      <c r="X525" s="345"/>
      <c r="Y525" s="345"/>
      <c r="Z525" s="346"/>
    </row>
    <row r="526" spans="1:26" ht="38.25" x14ac:dyDescent="0.25">
      <c r="A526" s="247"/>
      <c r="B526" s="129">
        <v>2016</v>
      </c>
      <c r="C526" s="129">
        <f>+B526+1</f>
        <v>2017</v>
      </c>
      <c r="D526" s="129">
        <f t="shared" ref="D526" si="1467">+C526+1</f>
        <v>2018</v>
      </c>
      <c r="E526" s="129">
        <f t="shared" ref="E526" si="1468">+D526+1</f>
        <v>2019</v>
      </c>
      <c r="F526" s="129">
        <f t="shared" ref="F526" si="1469">+E526+1</f>
        <v>2020</v>
      </c>
      <c r="G526" s="129">
        <f t="shared" ref="G526" si="1470">+F526+1</f>
        <v>2021</v>
      </c>
      <c r="H526" s="129">
        <f t="shared" ref="H526" si="1471">+G526+1</f>
        <v>2022</v>
      </c>
      <c r="I526" s="129">
        <f t="shared" ref="I526" si="1472">+H526+1</f>
        <v>2023</v>
      </c>
      <c r="J526" s="130">
        <f t="shared" ref="J526:K526" si="1473">+I526+1</f>
        <v>2024</v>
      </c>
      <c r="K526" s="130">
        <f t="shared" si="1473"/>
        <v>2025</v>
      </c>
      <c r="L526" s="132" t="s">
        <v>16</v>
      </c>
      <c r="M526" s="2"/>
      <c r="N526" s="128"/>
      <c r="O526" s="129">
        <v>2016</v>
      </c>
      <c r="P526" s="129">
        <f>+O526+1</f>
        <v>2017</v>
      </c>
      <c r="Q526" s="129">
        <f t="shared" ref="Q526:T526" si="1474">+P526+1</f>
        <v>2018</v>
      </c>
      <c r="R526" s="129">
        <f t="shared" si="1474"/>
        <v>2019</v>
      </c>
      <c r="S526" s="129">
        <f t="shared" si="1474"/>
        <v>2020</v>
      </c>
      <c r="T526" s="129">
        <f t="shared" si="1474"/>
        <v>2021</v>
      </c>
      <c r="U526" s="129">
        <v>2022</v>
      </c>
      <c r="V526" s="129">
        <v>2023</v>
      </c>
      <c r="W526" s="130">
        <v>2024</v>
      </c>
      <c r="X526" s="131">
        <v>2025</v>
      </c>
      <c r="Y526" s="146" t="s">
        <v>16</v>
      </c>
      <c r="Z526" s="132" t="s">
        <v>21</v>
      </c>
    </row>
    <row r="527" spans="1:26" x14ac:dyDescent="0.25">
      <c r="A527" s="248" t="s">
        <v>10</v>
      </c>
      <c r="B527" s="158">
        <f t="shared" ref="B527:G536" si="1475">+B348/B169</f>
        <v>2.8036463590368634</v>
      </c>
      <c r="C527" s="158">
        <f t="shared" si="1475"/>
        <v>3.0623701654241349</v>
      </c>
      <c r="D527" s="158">
        <f t="shared" si="1475"/>
        <v>3.736407943326018</v>
      </c>
      <c r="E527" s="158">
        <f t="shared" si="1475"/>
        <v>2.3291054487600209</v>
      </c>
      <c r="F527" s="158">
        <f t="shared" si="1475"/>
        <v>1.4408141362543434</v>
      </c>
      <c r="G527" s="158">
        <f t="shared" si="1475"/>
        <v>2.705962218259117</v>
      </c>
      <c r="H527" s="158">
        <f t="shared" ref="H527:J527" si="1476">+H348/H169</f>
        <v>2.6523049517409882</v>
      </c>
      <c r="I527" s="158">
        <f t="shared" si="1476"/>
        <v>3.4427654330699413</v>
      </c>
      <c r="J527" s="180">
        <f t="shared" si="1476"/>
        <v>3.3095697682651517</v>
      </c>
      <c r="K527" s="180">
        <f t="shared" ref="K527" si="1477">+K348/K169</f>
        <v>3.3674897133065058</v>
      </c>
      <c r="L527" s="127">
        <f>+K527/J527-1</f>
        <v>1.7500747558410135E-2</v>
      </c>
      <c r="M527" s="2"/>
      <c r="N527" s="133" t="s">
        <v>10</v>
      </c>
      <c r="O527" s="158">
        <f t="shared" ref="O527:U536" si="1478">+O348/O169</f>
        <v>3.0400663788868432</v>
      </c>
      <c r="P527" s="158">
        <f t="shared" si="1478"/>
        <v>3.1695775890840205</v>
      </c>
      <c r="Q527" s="158">
        <f t="shared" si="1478"/>
        <v>3.6454516409668614</v>
      </c>
      <c r="R527" s="158">
        <f t="shared" si="1478"/>
        <v>2.9132528402294997</v>
      </c>
      <c r="S527" s="158">
        <f t="shared" si="1478"/>
        <v>2.4960836786724014</v>
      </c>
      <c r="T527" s="158">
        <f t="shared" si="1478"/>
        <v>2.0883994723654431</v>
      </c>
      <c r="U527" s="158">
        <f t="shared" si="1478"/>
        <v>2.8604395613110132</v>
      </c>
      <c r="V527" s="158">
        <f t="shared" ref="V527:X530" si="1479">+V348/V169</f>
        <v>3.2381488427972633</v>
      </c>
      <c r="W527" s="180">
        <f t="shared" si="1479"/>
        <v>3.5182797838585769</v>
      </c>
      <c r="X527" s="180">
        <f t="shared" si="1479"/>
        <v>3.4922417299536677</v>
      </c>
      <c r="Y527" s="147">
        <f>+X527/W527-1</f>
        <v>-7.4007911549185401E-3</v>
      </c>
      <c r="Z527" s="127">
        <f>+POWER(X527/S527,0.2)-1</f>
        <v>6.947104619332789E-2</v>
      </c>
    </row>
    <row r="528" spans="1:26" x14ac:dyDescent="0.25">
      <c r="A528" s="248" t="s">
        <v>11</v>
      </c>
      <c r="B528" s="158">
        <f t="shared" si="1475"/>
        <v>2.8741786430247442</v>
      </c>
      <c r="C528" s="158">
        <f t="shared" si="1475"/>
        <v>3.4799008550392343</v>
      </c>
      <c r="D528" s="158">
        <f t="shared" si="1475"/>
        <v>3.7097429339650163</v>
      </c>
      <c r="E528" s="158">
        <f t="shared" si="1475"/>
        <v>2.6582960877274222</v>
      </c>
      <c r="F528" s="158">
        <f t="shared" si="1475"/>
        <v>1.4993601849409242</v>
      </c>
      <c r="G528" s="158">
        <f t="shared" si="1475"/>
        <v>2.6611027360117303</v>
      </c>
      <c r="H528" s="158">
        <f t="shared" ref="H528:J528" si="1480">+H349/H170</f>
        <v>3.1258674770872155</v>
      </c>
      <c r="I528" s="158">
        <f t="shared" si="1480"/>
        <v>3.375374507161963</v>
      </c>
      <c r="J528" s="180">
        <f t="shared" si="1480"/>
        <v>3.2991353691334515</v>
      </c>
      <c r="K528" s="180">
        <f>+K349/K170</f>
        <v>3.3087608939780777</v>
      </c>
      <c r="L528" s="127">
        <f>+K528/J528-1</f>
        <v>2.9175901464009169E-3</v>
      </c>
      <c r="M528" s="2"/>
      <c r="N528" s="133" t="s">
        <v>11</v>
      </c>
      <c r="O528" s="158">
        <f t="shared" si="1478"/>
        <v>3.0433214681029379</v>
      </c>
      <c r="P528" s="158">
        <f t="shared" si="1478"/>
        <v>3.2123067077651091</v>
      </c>
      <c r="Q528" s="158">
        <f t="shared" si="1478"/>
        <v>3.6615453558994879</v>
      </c>
      <c r="R528" s="158">
        <f t="shared" si="1478"/>
        <v>2.8535638717971179</v>
      </c>
      <c r="S528" s="158">
        <f t="shared" si="1478"/>
        <v>2.3645465945156996</v>
      </c>
      <c r="T528" s="158">
        <f t="shared" si="1478"/>
        <v>2.1925381339992209</v>
      </c>
      <c r="U528" s="158">
        <f t="shared" si="1478"/>
        <v>2.8963977423923724</v>
      </c>
      <c r="V528" s="158">
        <f t="shared" ref="V528:W538" si="1481">+V349/V170</f>
        <v>3.2563495702994856</v>
      </c>
      <c r="W528" s="180">
        <f t="shared" si="1481"/>
        <v>3.5135754672468229</v>
      </c>
      <c r="X528" s="180">
        <f t="shared" si="1479"/>
        <v>3.4923826193684344</v>
      </c>
      <c r="Y528" s="147">
        <f>+X528/W528-1</f>
        <v>-6.0317041930494364E-3</v>
      </c>
      <c r="Z528" s="127">
        <f>+POWER(X528/S528,0.2)-1</f>
        <v>8.1122207511009847E-2</v>
      </c>
    </row>
    <row r="529" spans="1:26" x14ac:dyDescent="0.25">
      <c r="A529" s="248" t="s">
        <v>0</v>
      </c>
      <c r="B529" s="158">
        <f t="shared" si="1475"/>
        <v>3.1943318534733787</v>
      </c>
      <c r="C529" s="158">
        <f t="shared" si="1475"/>
        <v>3.6919834348676672</v>
      </c>
      <c r="D529" s="158">
        <f t="shared" si="1475"/>
        <v>3.6414442686303796</v>
      </c>
      <c r="E529" s="158">
        <f t="shared" si="1475"/>
        <v>3.1757200077601548</v>
      </c>
      <c r="F529" s="158">
        <f t="shared" si="1475"/>
        <v>1.690332674181636</v>
      </c>
      <c r="G529" s="158">
        <f t="shared" si="1475"/>
        <v>2.4956551856399427</v>
      </c>
      <c r="H529" s="158">
        <f t="shared" ref="H529:J529" si="1482">+H350/H171</f>
        <v>2.8575660042945445</v>
      </c>
      <c r="I529" s="158">
        <f t="shared" si="1482"/>
        <v>3.4409133451693927</v>
      </c>
      <c r="J529" s="180">
        <f t="shared" si="1482"/>
        <v>3.5894832883461971</v>
      </c>
      <c r="K529" s="180">
        <f>+K350/K171</f>
        <v>3.5866569863117421</v>
      </c>
      <c r="L529" s="127">
        <f>+K529/J529-1</f>
        <v>-7.8738409052658831E-4</v>
      </c>
      <c r="M529" s="2"/>
      <c r="N529" s="133" t="s">
        <v>0</v>
      </c>
      <c r="O529" s="158">
        <f t="shared" si="1478"/>
        <v>3.1023384123934843</v>
      </c>
      <c r="P529" s="158">
        <f t="shared" si="1478"/>
        <v>3.246211192343321</v>
      </c>
      <c r="Q529" s="158">
        <f t="shared" si="1478"/>
        <v>3.657538073888468</v>
      </c>
      <c r="R529" s="158">
        <f t="shared" si="1478"/>
        <v>2.8267699753238058</v>
      </c>
      <c r="S529" s="158">
        <f t="shared" si="1478"/>
        <v>2.2472877497421879</v>
      </c>
      <c r="T529" s="158">
        <f t="shared" si="1478"/>
        <v>2.2683054199575876</v>
      </c>
      <c r="U529" s="158">
        <f t="shared" si="1478"/>
        <v>2.9312598017561724</v>
      </c>
      <c r="V529" s="158">
        <f t="shared" si="1481"/>
        <v>3.3080703559610511</v>
      </c>
      <c r="W529" s="180">
        <f t="shared" si="1481"/>
        <v>3.5267376687552683</v>
      </c>
      <c r="X529" s="180">
        <f t="shared" si="1479"/>
        <v>3.4924275204627762</v>
      </c>
      <c r="Y529" s="147">
        <f>+X529/W529-1</f>
        <v>-9.7285796435779837E-3</v>
      </c>
      <c r="Z529" s="127">
        <f>+POWER(X529/S529,0.2)-1</f>
        <v>9.217880296715486E-2</v>
      </c>
    </row>
    <row r="530" spans="1:26" x14ac:dyDescent="0.25">
      <c r="A530" s="248" t="s">
        <v>1</v>
      </c>
      <c r="B530" s="158">
        <f t="shared" si="1475"/>
        <v>3.2093973586887761</v>
      </c>
      <c r="C530" s="158">
        <f t="shared" si="1475"/>
        <v>3.5918816815321506</v>
      </c>
      <c r="D530" s="158">
        <f t="shared" si="1475"/>
        <v>3.4145776858772079</v>
      </c>
      <c r="E530" s="158">
        <f t="shared" si="1475"/>
        <v>2.7930040508404819</v>
      </c>
      <c r="F530" s="158">
        <f t="shared" si="1475"/>
        <v>2.1231418564982527</v>
      </c>
      <c r="G530" s="158">
        <f t="shared" si="1475"/>
        <v>2.9021156812069853</v>
      </c>
      <c r="H530" s="158">
        <f t="shared" ref="H530:J530" si="1483">+H351/H172</f>
        <v>2.905511910430103</v>
      </c>
      <c r="I530" s="158">
        <f t="shared" si="1483"/>
        <v>3.5464639049148716</v>
      </c>
      <c r="J530" s="180">
        <f t="shared" si="1483"/>
        <v>3.3401412158318258</v>
      </c>
      <c r="K530" s="180">
        <f>+K351/K172</f>
        <v>3.5526709635541844</v>
      </c>
      <c r="L530" s="127">
        <f>+K530/J530-1</f>
        <v>6.3628970749798119E-2</v>
      </c>
      <c r="M530" s="2"/>
      <c r="N530" s="133" t="s">
        <v>1</v>
      </c>
      <c r="O530" s="158">
        <f t="shared" si="1478"/>
        <v>3.1306491899283246</v>
      </c>
      <c r="P530" s="158">
        <f t="shared" si="1478"/>
        <v>3.2733707736465707</v>
      </c>
      <c r="Q530" s="158">
        <f t="shared" si="1478"/>
        <v>3.6418231283443716</v>
      </c>
      <c r="R530" s="158">
        <f t="shared" si="1478"/>
        <v>2.7861064536635842</v>
      </c>
      <c r="S530" s="158">
        <f t="shared" si="1478"/>
        <v>2.2026685083008672</v>
      </c>
      <c r="T530" s="158">
        <f t="shared" si="1478"/>
        <v>2.3195575096078787</v>
      </c>
      <c r="U530" s="158">
        <f t="shared" si="1478"/>
        <v>2.9314341194637117</v>
      </c>
      <c r="V530" s="158">
        <f t="shared" si="1481"/>
        <v>3.3641039786456628</v>
      </c>
      <c r="W530" s="180">
        <f t="shared" ref="W530" si="1484">+W351/W172</f>
        <v>3.5092766512688529</v>
      </c>
      <c r="X530" s="180">
        <f t="shared" si="1479"/>
        <v>3.5089620253675737</v>
      </c>
      <c r="Y530" s="147">
        <f>+X530/W530-1</f>
        <v>-8.9655485316475492E-5</v>
      </c>
      <c r="Z530" s="127">
        <f>+POWER(X530/S530,0.2)-1</f>
        <v>9.7604566219787969E-2</v>
      </c>
    </row>
    <row r="531" spans="1:26" x14ac:dyDescent="0.25">
      <c r="A531" s="248" t="s">
        <v>2</v>
      </c>
      <c r="B531" s="158">
        <f t="shared" si="1475"/>
        <v>3.1918897228930172</v>
      </c>
      <c r="C531" s="158">
        <f t="shared" si="1475"/>
        <v>3.7780269670896591</v>
      </c>
      <c r="D531" s="158">
        <f t="shared" si="1475"/>
        <v>3.5075528027077514</v>
      </c>
      <c r="E531" s="158">
        <f t="shared" si="1475"/>
        <v>3.0616255615365646</v>
      </c>
      <c r="F531" s="158">
        <f t="shared" si="1475"/>
        <v>2.0206155598243249</v>
      </c>
      <c r="G531" s="158">
        <f t="shared" si="1475"/>
        <v>2.5687940902782773</v>
      </c>
      <c r="H531" s="158">
        <f t="shared" ref="H531:J538" si="1485">+H352/H173</f>
        <v>3.4186813188171197</v>
      </c>
      <c r="I531" s="158">
        <f t="shared" si="1485"/>
        <v>3.2758001781417514</v>
      </c>
      <c r="J531" s="180">
        <f t="shared" si="1485"/>
        <v>3.6679181143078514</v>
      </c>
      <c r="K531" s="180"/>
      <c r="L531" s="127"/>
      <c r="M531" s="2"/>
      <c r="N531" s="133" t="s">
        <v>2</v>
      </c>
      <c r="O531" s="158">
        <f t="shared" si="1478"/>
        <v>3.1359087321166808</v>
      </c>
      <c r="P531" s="158">
        <f t="shared" si="1478"/>
        <v>3.3178492896317731</v>
      </c>
      <c r="Q531" s="158">
        <f t="shared" si="1478"/>
        <v>3.6204287910540338</v>
      </c>
      <c r="R531" s="158">
        <f t="shared" si="1478"/>
        <v>2.7639917070616282</v>
      </c>
      <c r="S531" s="158">
        <f t="shared" si="1478"/>
        <v>2.1318262256821536</v>
      </c>
      <c r="T531" s="158">
        <f t="shared" si="1478"/>
        <v>2.3723767058186738</v>
      </c>
      <c r="U531" s="158">
        <f t="shared" si="1478"/>
        <v>3.0148257489284171</v>
      </c>
      <c r="V531" s="158">
        <f t="shared" si="1481"/>
        <v>3.3515484993817903</v>
      </c>
      <c r="W531" s="180">
        <f t="shared" ref="W531:W535" si="1486">+W352/W173</f>
        <v>3.54396080028845</v>
      </c>
      <c r="X531" s="180"/>
      <c r="Y531" s="147"/>
      <c r="Z531" s="127"/>
    </row>
    <row r="532" spans="1:26" x14ac:dyDescent="0.25">
      <c r="A532" s="248" t="s">
        <v>3</v>
      </c>
      <c r="B532" s="158">
        <f t="shared" si="1475"/>
        <v>3.0462250145935772</v>
      </c>
      <c r="C532" s="158">
        <f t="shared" si="1475"/>
        <v>3.4977800070650278</v>
      </c>
      <c r="D532" s="158">
        <f t="shared" si="1475"/>
        <v>3.8099715562600585</v>
      </c>
      <c r="E532" s="158">
        <f t="shared" si="1475"/>
        <v>3.1788361440238799</v>
      </c>
      <c r="F532" s="158">
        <f t="shared" si="1475"/>
        <v>1.7629708403572044</v>
      </c>
      <c r="G532" s="158">
        <f t="shared" si="1475"/>
        <v>2.931285016801584</v>
      </c>
      <c r="H532" s="158">
        <f t="shared" si="1485"/>
        <v>3.1053805941694379</v>
      </c>
      <c r="I532" s="158">
        <f t="shared" si="1485"/>
        <v>3.7459478969204514</v>
      </c>
      <c r="J532" s="180">
        <f t="shared" ref="J532:J538" si="1487">+J353/J174</f>
        <v>3.8294092426702666</v>
      </c>
      <c r="K532" s="180"/>
      <c r="L532" s="127"/>
      <c r="M532" s="2"/>
      <c r="N532" s="133" t="s">
        <v>3</v>
      </c>
      <c r="O532" s="158">
        <f t="shared" si="1478"/>
        <v>3.1302825179430087</v>
      </c>
      <c r="P532" s="158">
        <f t="shared" si="1478"/>
        <v>3.3523228672248124</v>
      </c>
      <c r="Q532" s="158">
        <f t="shared" si="1478"/>
        <v>3.6451395590895999</v>
      </c>
      <c r="R532" s="158">
        <f t="shared" si="1478"/>
        <v>2.7335682884984642</v>
      </c>
      <c r="S532" s="158">
        <f t="shared" si="1478"/>
        <v>2.0570229405237295</v>
      </c>
      <c r="T532" s="158">
        <f t="shared" si="1478"/>
        <v>2.4551423711804006</v>
      </c>
      <c r="U532" s="158">
        <f t="shared" si="1478"/>
        <v>3.0284037919652853</v>
      </c>
      <c r="V532" s="158">
        <f t="shared" si="1481"/>
        <v>3.3992652659738822</v>
      </c>
      <c r="W532" s="180">
        <f t="shared" si="1486"/>
        <v>3.5444548209341815</v>
      </c>
      <c r="X532" s="180"/>
      <c r="Y532" s="147"/>
      <c r="Z532" s="127"/>
    </row>
    <row r="533" spans="1:26" x14ac:dyDescent="0.25">
      <c r="A533" s="248" t="s">
        <v>4</v>
      </c>
      <c r="B533" s="158">
        <f t="shared" si="1475"/>
        <v>3.063898313331479</v>
      </c>
      <c r="C533" s="158">
        <f t="shared" si="1475"/>
        <v>3.5444340212893612</v>
      </c>
      <c r="D533" s="158">
        <f t="shared" si="1475"/>
        <v>3.2730202952459617</v>
      </c>
      <c r="E533" s="158">
        <f t="shared" si="1475"/>
        <v>2.724260173053477</v>
      </c>
      <c r="F533" s="158">
        <f t="shared" si="1475"/>
        <v>2.2969390243051975</v>
      </c>
      <c r="G533" s="158">
        <f t="shared" si="1475"/>
        <v>3.1678000434028899</v>
      </c>
      <c r="H533" s="158">
        <f t="shared" si="1485"/>
        <v>3.4530073019674377</v>
      </c>
      <c r="I533" s="158">
        <f t="shared" si="1485"/>
        <v>3.9556860747048601</v>
      </c>
      <c r="J533" s="180">
        <f t="shared" si="1487"/>
        <v>3.4895905423685343</v>
      </c>
      <c r="K533" s="180"/>
      <c r="L533" s="127"/>
      <c r="M533" s="2"/>
      <c r="N533" s="133" t="s">
        <v>4</v>
      </c>
      <c r="O533" s="158">
        <f t="shared" si="1478"/>
        <v>3.114497395958177</v>
      </c>
      <c r="P533" s="158">
        <f t="shared" si="1478"/>
        <v>3.3929689186113006</v>
      </c>
      <c r="Q533" s="158">
        <f t="shared" si="1478"/>
        <v>3.6171468976065779</v>
      </c>
      <c r="R533" s="158">
        <f t="shared" si="1478"/>
        <v>2.6936914488927752</v>
      </c>
      <c r="S533" s="158">
        <f t="shared" si="1478"/>
        <v>2.0286572530285132</v>
      </c>
      <c r="T533" s="158">
        <f t="shared" si="1478"/>
        <v>2.5221901600267369</v>
      </c>
      <c r="U533" s="158">
        <f t="shared" si="1478"/>
        <v>3.0409097324541148</v>
      </c>
      <c r="V533" s="158">
        <f t="shared" si="1481"/>
        <v>3.4360447784530259</v>
      </c>
      <c r="W533" s="180">
        <f t="shared" si="1486"/>
        <v>3.5039080009644796</v>
      </c>
      <c r="X533" s="180"/>
      <c r="Y533" s="147"/>
      <c r="Z533" s="127"/>
    </row>
    <row r="534" spans="1:26" x14ac:dyDescent="0.25">
      <c r="A534" s="248" t="s">
        <v>5</v>
      </c>
      <c r="B534" s="158">
        <f t="shared" si="1475"/>
        <v>3.2307309931525698</v>
      </c>
      <c r="C534" s="158">
        <f t="shared" si="1475"/>
        <v>3.518279345219006</v>
      </c>
      <c r="D534" s="158">
        <f t="shared" si="1475"/>
        <v>2.7876287426878137</v>
      </c>
      <c r="E534" s="158">
        <f t="shared" si="1475"/>
        <v>2.6989308518554531</v>
      </c>
      <c r="F534" s="158">
        <f t="shared" si="1475"/>
        <v>2.2056566031316009</v>
      </c>
      <c r="G534" s="158">
        <f t="shared" si="1475"/>
        <v>3.0201197269663487</v>
      </c>
      <c r="H534" s="158">
        <f t="shared" si="1485"/>
        <v>3.539704442766777</v>
      </c>
      <c r="I534" s="158">
        <f t="shared" si="1485"/>
        <v>3.6636113295250268</v>
      </c>
      <c r="J534" s="180">
        <f t="shared" si="1487"/>
        <v>3.416480594112949</v>
      </c>
      <c r="K534" s="180"/>
      <c r="L534" s="127"/>
      <c r="M534" s="2"/>
      <c r="N534" s="133" t="s">
        <v>5</v>
      </c>
      <c r="O534" s="158">
        <f t="shared" si="1478"/>
        <v>3.1253162149272025</v>
      </c>
      <c r="P534" s="158">
        <f t="shared" si="1478"/>
        <v>3.422170564965322</v>
      </c>
      <c r="Q534" s="158">
        <f t="shared" si="1478"/>
        <v>3.5215122754407866</v>
      </c>
      <c r="R534" s="158">
        <f t="shared" si="1478"/>
        <v>2.6852552207789153</v>
      </c>
      <c r="S534" s="158">
        <f t="shared" si="1478"/>
        <v>1.998991796235696</v>
      </c>
      <c r="T534" s="158">
        <f t="shared" si="1478"/>
        <v>2.5963877253380314</v>
      </c>
      <c r="U534" s="158">
        <f t="shared" si="1478"/>
        <v>3.0883163757815586</v>
      </c>
      <c r="V534" s="158">
        <f t="shared" si="1481"/>
        <v>3.4392335136355934</v>
      </c>
      <c r="W534" s="180">
        <f t="shared" si="1486"/>
        <v>3.4830776383469266</v>
      </c>
      <c r="X534" s="180"/>
      <c r="Y534" s="147"/>
      <c r="Z534" s="127"/>
    </row>
    <row r="535" spans="1:26" x14ac:dyDescent="0.25">
      <c r="A535" s="248" t="s">
        <v>6</v>
      </c>
      <c r="B535" s="158">
        <f t="shared" si="1475"/>
        <v>3.2085657719918452</v>
      </c>
      <c r="C535" s="158">
        <f t="shared" si="1475"/>
        <v>3.6340284382767836</v>
      </c>
      <c r="D535" s="158">
        <f t="shared" si="1475"/>
        <v>2.0912944452867657</v>
      </c>
      <c r="E535" s="158">
        <f t="shared" si="1475"/>
        <v>2.6537299625082795</v>
      </c>
      <c r="F535" s="158">
        <f t="shared" si="1475"/>
        <v>2.423358782901615</v>
      </c>
      <c r="G535" s="158">
        <f t="shared" si="1475"/>
        <v>3.2309113836203891</v>
      </c>
      <c r="H535" s="158">
        <f t="shared" si="1485"/>
        <v>3.2084403064440012</v>
      </c>
      <c r="I535" s="158">
        <f>+I356/I177</f>
        <v>3.6928112485889026</v>
      </c>
      <c r="J535" s="180">
        <f t="shared" si="1487"/>
        <v>3.6208513417358779</v>
      </c>
      <c r="K535" s="180"/>
      <c r="L535" s="127"/>
      <c r="M535" s="2"/>
      <c r="N535" s="133" t="s">
        <v>6</v>
      </c>
      <c r="O535" s="158">
        <f t="shared" si="1478"/>
        <v>3.1067057685697357</v>
      </c>
      <c r="P535" s="158">
        <f t="shared" si="1478"/>
        <v>3.464679698774646</v>
      </c>
      <c r="Q535" s="158">
        <f t="shared" si="1478"/>
        <v>3.2885057749139044</v>
      </c>
      <c r="R535" s="158">
        <f t="shared" si="1478"/>
        <v>2.7598983533845041</v>
      </c>
      <c r="S535" s="158">
        <f t="shared" si="1478"/>
        <v>1.9838177672666828</v>
      </c>
      <c r="T535" s="158">
        <f t="shared" si="1478"/>
        <v>2.669338224384755</v>
      </c>
      <c r="U535" s="158">
        <f t="shared" si="1478"/>
        <v>3.0851698794801576</v>
      </c>
      <c r="V535" s="158">
        <f t="shared" si="1481"/>
        <v>3.4936485643376045</v>
      </c>
      <c r="W535" s="180">
        <f t="shared" si="1486"/>
        <v>3.4768973856040986</v>
      </c>
      <c r="X535" s="180"/>
      <c r="Y535" s="147"/>
      <c r="Z535" s="127"/>
    </row>
    <row r="536" spans="1:26" x14ac:dyDescent="0.25">
      <c r="A536" s="248" t="s">
        <v>7</v>
      </c>
      <c r="B536" s="158">
        <f t="shared" si="1475"/>
        <v>3.2350689532611145</v>
      </c>
      <c r="C536" s="158">
        <f t="shared" si="1475"/>
        <v>3.7788150566793313</v>
      </c>
      <c r="D536" s="158">
        <f t="shared" si="1475"/>
        <v>2.3220924335577688</v>
      </c>
      <c r="E536" s="158">
        <f t="shared" si="1475"/>
        <v>2.3014868557790416</v>
      </c>
      <c r="F536" s="158">
        <f t="shared" si="1475"/>
        <v>2.1970771062573271</v>
      </c>
      <c r="G536" s="158">
        <f t="shared" si="1475"/>
        <v>2.9698411018480013</v>
      </c>
      <c r="H536" s="158">
        <f t="shared" si="1485"/>
        <v>3.3397722268217991</v>
      </c>
      <c r="I536" s="158">
        <f t="shared" si="1485"/>
        <v>3.4323803306666187</v>
      </c>
      <c r="J536" s="180">
        <f t="shared" si="1487"/>
        <v>3.7031391616184939</v>
      </c>
      <c r="K536" s="180"/>
      <c r="L536" s="127"/>
      <c r="M536" s="2"/>
      <c r="N536" s="133" t="s">
        <v>7</v>
      </c>
      <c r="O536" s="158">
        <f t="shared" si="1478"/>
        <v>3.0956259882973227</v>
      </c>
      <c r="P536" s="158">
        <f t="shared" si="1478"/>
        <v>3.5170733407417791</v>
      </c>
      <c r="Q536" s="158">
        <f t="shared" si="1478"/>
        <v>3.1260221212092714</v>
      </c>
      <c r="R536" s="158">
        <f t="shared" si="1478"/>
        <v>2.7629144494165452</v>
      </c>
      <c r="S536" s="158">
        <f t="shared" si="1478"/>
        <v>1.9771462817104928</v>
      </c>
      <c r="T536" s="158">
        <f t="shared" si="1478"/>
        <v>2.7462485570726587</v>
      </c>
      <c r="U536" s="158">
        <f t="shared" si="1478"/>
        <v>3.117370879374604</v>
      </c>
      <c r="V536" s="158">
        <f t="shared" si="1481"/>
        <v>3.5056031453119791</v>
      </c>
      <c r="W536" s="180">
        <f t="shared" si="1481"/>
        <v>3.5004772606965355</v>
      </c>
      <c r="X536" s="180"/>
      <c r="Y536" s="147"/>
      <c r="Z536" s="127"/>
    </row>
    <row r="537" spans="1:26" x14ac:dyDescent="0.25">
      <c r="A537" s="248" t="s">
        <v>8</v>
      </c>
      <c r="B537" s="158">
        <f t="shared" ref="B537:G539" si="1488">+B358/B179</f>
        <v>3.451864781594792</v>
      </c>
      <c r="C537" s="158">
        <f t="shared" si="1488"/>
        <v>3.7550910053321873</v>
      </c>
      <c r="D537" s="158">
        <f t="shared" si="1488"/>
        <v>2.9336146395139475</v>
      </c>
      <c r="E537" s="158">
        <f t="shared" si="1488"/>
        <v>2.4619622158145229</v>
      </c>
      <c r="F537" s="158">
        <f t="shared" si="1488"/>
        <v>2.2571046487475823</v>
      </c>
      <c r="G537" s="158">
        <f t="shared" si="1488"/>
        <v>2.8287561865909407</v>
      </c>
      <c r="H537" s="158">
        <f t="shared" si="1485"/>
        <v>3.2033206612894949</v>
      </c>
      <c r="I537" s="158">
        <f t="shared" si="1485"/>
        <v>3.5515308624435531</v>
      </c>
      <c r="J537" s="180">
        <f t="shared" si="1487"/>
        <v>3.4028702559629354</v>
      </c>
      <c r="K537" s="180"/>
      <c r="L537" s="127"/>
      <c r="M537" s="2"/>
      <c r="N537" s="133" t="s">
        <v>8</v>
      </c>
      <c r="O537" s="158">
        <f t="shared" ref="O537:S539" si="1489">+O358/O179</f>
        <v>3.1326478118379768</v>
      </c>
      <c r="P537" s="158">
        <f t="shared" si="1489"/>
        <v>3.5405645873210809</v>
      </c>
      <c r="Q537" s="158">
        <f t="shared" si="1489"/>
        <v>3.0679640634576399</v>
      </c>
      <c r="R537" s="158">
        <f t="shared" si="1489"/>
        <v>2.7219183258873105</v>
      </c>
      <c r="S537" s="158">
        <f t="shared" si="1489"/>
        <v>1.9690903381684712</v>
      </c>
      <c r="T537" s="158">
        <f t="shared" ref="T537:U537" si="1490">+T358/T179</f>
        <v>2.8099662469860056</v>
      </c>
      <c r="U537" s="158">
        <f t="shared" si="1490"/>
        <v>3.152563352759568</v>
      </c>
      <c r="V537" s="158">
        <f t="shared" si="1481"/>
        <v>3.5359448809864027</v>
      </c>
      <c r="W537" s="180">
        <f t="shared" si="1481"/>
        <v>3.4882433412897735</v>
      </c>
      <c r="X537" s="180"/>
      <c r="Y537" s="147"/>
      <c r="Z537" s="127"/>
    </row>
    <row r="538" spans="1:26" x14ac:dyDescent="0.25">
      <c r="A538" s="248" t="s">
        <v>9</v>
      </c>
      <c r="B538" s="158">
        <f t="shared" si="1488"/>
        <v>3.2079792917797469</v>
      </c>
      <c r="C538" s="158">
        <f t="shared" si="1488"/>
        <v>3.7807428972121766</v>
      </c>
      <c r="D538" s="158">
        <f t="shared" si="1488"/>
        <v>2.8909105502925798</v>
      </c>
      <c r="E538" s="158">
        <f t="shared" si="1488"/>
        <v>1.9320398234191591</v>
      </c>
      <c r="F538" s="158">
        <f t="shared" si="1488"/>
        <v>2.328617554162479</v>
      </c>
      <c r="G538" s="158">
        <f t="shared" si="1488"/>
        <v>2.9048058568534421</v>
      </c>
      <c r="H538" s="158">
        <f t="shared" si="1485"/>
        <v>3.364551827090994</v>
      </c>
      <c r="I538" s="158">
        <f t="shared" si="1485"/>
        <v>3.2610254129585909</v>
      </c>
      <c r="J538" s="180">
        <f t="shared" si="1487"/>
        <v>3.2743205950843834</v>
      </c>
      <c r="K538" s="180"/>
      <c r="L538" s="127"/>
      <c r="M538" s="2"/>
      <c r="N538" s="133" t="s">
        <v>9</v>
      </c>
      <c r="O538" s="158">
        <f t="shared" si="1489"/>
        <v>3.1506297529630811</v>
      </c>
      <c r="P538" s="158">
        <f t="shared" si="1489"/>
        <v>3.5908479025649171</v>
      </c>
      <c r="Q538" s="158">
        <f t="shared" si="1489"/>
        <v>3.0046841701506573</v>
      </c>
      <c r="R538" s="158">
        <f t="shared" si="1489"/>
        <v>2.6113371125263232</v>
      </c>
      <c r="S538" s="158">
        <f t="shared" si="1489"/>
        <v>1.9960600517643583</v>
      </c>
      <c r="T538" s="158">
        <f t="shared" ref="T538:U538" si="1491">+T359/T180</f>
        <v>2.8603915161493441</v>
      </c>
      <c r="U538" s="158">
        <f t="shared" si="1491"/>
        <v>3.1911459941593447</v>
      </c>
      <c r="V538" s="158">
        <f t="shared" si="1481"/>
        <v>3.5260225772015437</v>
      </c>
      <c r="W538" s="180">
        <f t="shared" si="1481"/>
        <v>3.4875722928967665</v>
      </c>
      <c r="X538" s="180"/>
      <c r="Y538" s="147"/>
      <c r="Z538" s="127"/>
    </row>
    <row r="539" spans="1:26" ht="25.5" x14ac:dyDescent="0.25">
      <c r="A539" s="249" t="s">
        <v>13</v>
      </c>
      <c r="B539" s="182">
        <f t="shared" si="1488"/>
        <v>3.1506297529630811</v>
      </c>
      <c r="C539" s="182">
        <f t="shared" si="1488"/>
        <v>3.5908479025649171</v>
      </c>
      <c r="D539" s="182">
        <f t="shared" si="1488"/>
        <v>3.0046841701506573</v>
      </c>
      <c r="E539" s="182">
        <f t="shared" si="1488"/>
        <v>2.6113371125263232</v>
      </c>
      <c r="F539" s="182">
        <f t="shared" si="1488"/>
        <v>1.9960600517643583</v>
      </c>
      <c r="G539" s="182">
        <f t="shared" ref="G539:I539" si="1492">+G360/G181</f>
        <v>2.8603915161493441</v>
      </c>
      <c r="H539" s="182">
        <f t="shared" si="1492"/>
        <v>3.1911459941593447</v>
      </c>
      <c r="I539" s="182">
        <f t="shared" si="1492"/>
        <v>3.5260225772015437</v>
      </c>
      <c r="J539" s="183">
        <f t="shared" ref="J539" si="1493">+J360/J181</f>
        <v>3.4875722928967665</v>
      </c>
      <c r="K539" s="183"/>
      <c r="L539" s="137"/>
      <c r="M539" s="3"/>
      <c r="N539" s="134" t="s">
        <v>14</v>
      </c>
      <c r="O539" s="182">
        <f t="shared" si="1489"/>
        <v>3.1084933513432818</v>
      </c>
      <c r="P539" s="182">
        <f t="shared" si="1489"/>
        <v>3.3695327473848078</v>
      </c>
      <c r="Q539" s="182">
        <f t="shared" si="1489"/>
        <v>3.4376606321711769</v>
      </c>
      <c r="R539" s="182">
        <f t="shared" si="1489"/>
        <v>2.7576199456022792</v>
      </c>
      <c r="S539" s="182">
        <f t="shared" si="1489"/>
        <v>2.1104657556100164</v>
      </c>
      <c r="T539" s="182">
        <f>+T360/T181</f>
        <v>2.4725936032213358</v>
      </c>
      <c r="U539" s="182">
        <f t="shared" ref="U539:V539" si="1494">+U360/U181</f>
        <v>3.0243587503800731</v>
      </c>
      <c r="V539" s="182">
        <f t="shared" si="1494"/>
        <v>3.3947342765547353</v>
      </c>
      <c r="W539" s="183">
        <f>+W360/W181</f>
        <v>3.5074202543131032</v>
      </c>
      <c r="X539" s="183">
        <f>+X360/X181</f>
        <v>3.496502668222619</v>
      </c>
      <c r="Y539" s="149">
        <f>+X539/W539-1</f>
        <v>-3.1127111377824423E-3</v>
      </c>
      <c r="Z539" s="156">
        <f>+POWER(X539/S539,0.2)-1</f>
        <v>0.10624446526563758</v>
      </c>
    </row>
    <row r="540" spans="1:26" ht="26.25" thickBot="1" x14ac:dyDescent="0.3">
      <c r="A540" s="250" t="s">
        <v>12</v>
      </c>
      <c r="B540" s="151"/>
      <c r="C540" s="151">
        <f>+C539/B539-1</f>
        <v>0.13972385971021284</v>
      </c>
      <c r="D540" s="151">
        <f t="shared" ref="D540:J540" si="1495">+D539/C539-1</f>
        <v>-0.16323825133210668</v>
      </c>
      <c r="E540" s="151">
        <f t="shared" si="1495"/>
        <v>-0.13091128230113158</v>
      </c>
      <c r="F540" s="151">
        <f t="shared" si="1495"/>
        <v>-0.23561762968501554</v>
      </c>
      <c r="G540" s="200">
        <f t="shared" si="1495"/>
        <v>0.43301876795790051</v>
      </c>
      <c r="H540" s="200">
        <f t="shared" si="1495"/>
        <v>0.1156325895048318</v>
      </c>
      <c r="I540" s="200">
        <f t="shared" si="1495"/>
        <v>0.10493928627994875</v>
      </c>
      <c r="J540" s="201">
        <f t="shared" si="1495"/>
        <v>-1.0904718691646442E-2</v>
      </c>
      <c r="K540" s="201"/>
      <c r="L540" s="154"/>
      <c r="M540" s="3"/>
      <c r="N540" s="136" t="s">
        <v>12</v>
      </c>
      <c r="O540" s="141"/>
      <c r="P540" s="142">
        <f>+P539/O539-1</f>
        <v>8.3976179626931602E-2</v>
      </c>
      <c r="Q540" s="142">
        <f t="shared" ref="Q540:X540" si="1496">+Q539/P539-1</f>
        <v>2.0218792899177274E-2</v>
      </c>
      <c r="R540" s="142">
        <f t="shared" si="1496"/>
        <v>-0.19782077387301433</v>
      </c>
      <c r="S540" s="142">
        <f t="shared" si="1496"/>
        <v>-0.23467852813594325</v>
      </c>
      <c r="T540" s="142">
        <f t="shared" si="1496"/>
        <v>0.17158669675104421</v>
      </c>
      <c r="U540" s="142">
        <f t="shared" si="1496"/>
        <v>0.22315237993008163</v>
      </c>
      <c r="V540" s="142">
        <f t="shared" si="1496"/>
        <v>0.12246415083135131</v>
      </c>
      <c r="W540" s="143">
        <f t="shared" si="1496"/>
        <v>3.3194344116008745E-2</v>
      </c>
      <c r="X540" s="143">
        <f t="shared" si="1496"/>
        <v>-3.1127111377824423E-3</v>
      </c>
      <c r="Y540" s="144"/>
      <c r="Z540" s="145"/>
    </row>
  </sheetData>
  <mergeCells count="63">
    <mergeCell ref="A453:L453"/>
    <mergeCell ref="N453:Z453"/>
    <mergeCell ref="A525:L525"/>
    <mergeCell ref="N525:Z525"/>
    <mergeCell ref="A471:L471"/>
    <mergeCell ref="N471:Z471"/>
    <mergeCell ref="A489:L489"/>
    <mergeCell ref="N489:Z489"/>
    <mergeCell ref="A507:L507"/>
    <mergeCell ref="N507:Z507"/>
    <mergeCell ref="A399:L399"/>
    <mergeCell ref="N399:Z399"/>
    <mergeCell ref="A417:L417"/>
    <mergeCell ref="N417:Z417"/>
    <mergeCell ref="A435:L435"/>
    <mergeCell ref="N435:Z435"/>
    <mergeCell ref="A346:L346"/>
    <mergeCell ref="N346:Z346"/>
    <mergeCell ref="A363:L363"/>
    <mergeCell ref="N363:Z363"/>
    <mergeCell ref="A381:L381"/>
    <mergeCell ref="N381:Z381"/>
    <mergeCell ref="A292:L292"/>
    <mergeCell ref="N292:Z292"/>
    <mergeCell ref="A310:L310"/>
    <mergeCell ref="N310:Z310"/>
    <mergeCell ref="A328:L328"/>
    <mergeCell ref="N328:Z328"/>
    <mergeCell ref="A238:L238"/>
    <mergeCell ref="N238:Z238"/>
    <mergeCell ref="A256:L256"/>
    <mergeCell ref="N256:Z256"/>
    <mergeCell ref="A274:L274"/>
    <mergeCell ref="N274:Z274"/>
    <mergeCell ref="A184:L184"/>
    <mergeCell ref="N184:Z184"/>
    <mergeCell ref="A202:L202"/>
    <mergeCell ref="N202:Z202"/>
    <mergeCell ref="A220:L220"/>
    <mergeCell ref="N220:Z220"/>
    <mergeCell ref="A131:L131"/>
    <mergeCell ref="N131:Z131"/>
    <mergeCell ref="A149:L149"/>
    <mergeCell ref="N149:Z149"/>
    <mergeCell ref="A167:L167"/>
    <mergeCell ref="N167:Z167"/>
    <mergeCell ref="A77:L77"/>
    <mergeCell ref="N77:Z77"/>
    <mergeCell ref="A95:L95"/>
    <mergeCell ref="N95:Z95"/>
    <mergeCell ref="A113:L113"/>
    <mergeCell ref="N113:Z113"/>
    <mergeCell ref="A23:L23"/>
    <mergeCell ref="N23:Z23"/>
    <mergeCell ref="A41:L41"/>
    <mergeCell ref="N41:Z41"/>
    <mergeCell ref="A59:L59"/>
    <mergeCell ref="N59:Z59"/>
    <mergeCell ref="A1:Z1"/>
    <mergeCell ref="A2:Z2"/>
    <mergeCell ref="A3:Z3"/>
    <mergeCell ref="A5:L5"/>
    <mergeCell ref="N5:Z5"/>
  </mergeCells>
  <hyperlinks>
    <hyperlink ref="AB1" location="INDICE!A1" display="VOLVER INDICE" xr:uid="{00000000-0004-0000-0C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134"/>
  <sheetViews>
    <sheetView workbookViewId="0">
      <selection activeCell="AF57" sqref="AF57"/>
    </sheetView>
  </sheetViews>
  <sheetFormatPr baseColWidth="10" defaultRowHeight="12.75" x14ac:dyDescent="0.25"/>
  <cols>
    <col min="1" max="1" width="10.7109375" style="2" customWidth="1"/>
    <col min="2" max="11" width="7" style="2" customWidth="1"/>
    <col min="12" max="12" width="9.42578125" style="2" customWidth="1"/>
    <col min="13" max="13" width="4.42578125" style="2" customWidth="1"/>
    <col min="14" max="14" width="10.7109375" style="2" customWidth="1"/>
    <col min="15" max="24" width="7.42578125" style="2" customWidth="1"/>
    <col min="25" max="25" width="8.140625" style="2" customWidth="1"/>
    <col min="26" max="26" width="7.42578125" style="2" customWidth="1"/>
    <col min="27" max="27" width="2.140625" style="2" customWidth="1"/>
    <col min="28" max="28" width="14.42578125" style="2" bestFit="1" customWidth="1"/>
    <col min="29" max="16384" width="11.42578125" style="2"/>
  </cols>
  <sheetData>
    <row r="1" spans="1:28" ht="15.75" x14ac:dyDescent="0.25">
      <c r="A1" s="319" t="s">
        <v>207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B1" s="177" t="s">
        <v>206</v>
      </c>
    </row>
    <row r="2" spans="1:28" ht="15.75" x14ac:dyDescent="0.25">
      <c r="A2" s="319" t="s">
        <v>18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</row>
    <row r="3" spans="1:28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8" ht="13.5" thickBot="1" x14ac:dyDescent="0.3"/>
    <row r="5" spans="1:28" ht="15.75" customHeight="1" thickBot="1" x14ac:dyDescent="0.3">
      <c r="A5" s="323" t="s">
        <v>208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  <c r="N5" s="323" t="s">
        <v>209</v>
      </c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5"/>
    </row>
    <row r="6" spans="1:28" ht="51" x14ac:dyDescent="0.25">
      <c r="A6" s="38"/>
      <c r="B6" s="39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192">
        <v>2024</v>
      </c>
      <c r="K6" s="40">
        <v>2025</v>
      </c>
      <c r="L6" s="41" t="s">
        <v>16</v>
      </c>
      <c r="N6" s="65"/>
      <c r="O6" s="64">
        <v>2016</v>
      </c>
      <c r="P6" s="64">
        <f>+O6+1</f>
        <v>2017</v>
      </c>
      <c r="Q6" s="64">
        <f t="shared" ref="Q6:T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64">
        <v>2022</v>
      </c>
      <c r="V6" s="64">
        <v>2023</v>
      </c>
      <c r="W6" s="66">
        <v>2024</v>
      </c>
      <c r="X6" s="71">
        <v>2025</v>
      </c>
      <c r="Y6" s="77" t="s">
        <v>16</v>
      </c>
      <c r="Z6" s="74" t="s">
        <v>21</v>
      </c>
    </row>
    <row r="7" spans="1:28" ht="15" customHeight="1" x14ac:dyDescent="0.25">
      <c r="A7" s="42" t="s">
        <v>10</v>
      </c>
      <c r="B7" s="6">
        <f>+'Despacho por tipo'!B7+'Exportación por tipo'!B7</f>
        <v>14.110254000000001</v>
      </c>
      <c r="C7" s="6">
        <f>+'Despacho por tipo'!C7+'Exportación por tipo'!C7</f>
        <v>12.184513000000001</v>
      </c>
      <c r="D7" s="6">
        <f>+'Despacho por tipo'!D7+'Exportación por tipo'!D7</f>
        <v>12.2781</v>
      </c>
      <c r="E7" s="6">
        <f>+'Despacho por tipo'!E7+'Exportación por tipo'!E7</f>
        <v>22.4907</v>
      </c>
      <c r="F7" s="6">
        <f>+'Despacho por tipo'!F7+'Exportación por tipo'!F7</f>
        <v>36.424300000000002</v>
      </c>
      <c r="G7" s="6">
        <f>+'Despacho por tipo'!G7+'Exportación por tipo'!G7</f>
        <v>22.0121</v>
      </c>
      <c r="H7" s="6">
        <f>+'Despacho por tipo'!H7+'Exportación por tipo'!H7</f>
        <v>18.870799999999999</v>
      </c>
      <c r="I7" s="6">
        <f>+'Despacho por tipo'!I7+'Exportación por tipo'!I7</f>
        <v>15.797599999999999</v>
      </c>
      <c r="J7" s="67">
        <f>+'Despacho por tipo'!J7+'Exportación por tipo'!J7</f>
        <v>13.265000000000001</v>
      </c>
      <c r="K7" s="37">
        <f>+'Despacho por tipo'!K7+'Exportación por tipo'!K7</f>
        <v>16.206299999999999</v>
      </c>
      <c r="L7" s="7">
        <f>+K7/J7-1</f>
        <v>0.22173388616660361</v>
      </c>
      <c r="N7" s="42" t="s">
        <v>10</v>
      </c>
      <c r="O7" s="6">
        <f>+'Despacho por tipo'!O7+'Exportación por tipo'!O7</f>
        <v>259.06351699999999</v>
      </c>
      <c r="P7" s="6">
        <f t="shared" ref="P7:X7" si="2">+SUM(C7)+SUM(B8:B18)</f>
        <v>242.71960999999996</v>
      </c>
      <c r="Q7" s="6">
        <f t="shared" si="2"/>
        <v>216.37679999999997</v>
      </c>
      <c r="R7" s="6">
        <f t="shared" si="2"/>
        <v>276.50689999999997</v>
      </c>
      <c r="S7" s="6">
        <f t="shared" si="2"/>
        <v>328.23009999999999</v>
      </c>
      <c r="T7" s="6">
        <f t="shared" si="2"/>
        <v>371.92289999999997</v>
      </c>
      <c r="U7" s="6">
        <f t="shared" si="2"/>
        <v>317.0804</v>
      </c>
      <c r="V7" s="6">
        <f t="shared" si="2"/>
        <v>298.56370000000004</v>
      </c>
      <c r="W7" s="67">
        <f t="shared" si="2"/>
        <v>242.49720000000002</v>
      </c>
      <c r="X7" s="37">
        <f t="shared" si="2"/>
        <v>249.2696</v>
      </c>
      <c r="Y7" s="78">
        <f>+X7/W7-1</f>
        <v>2.7927745145098548E-2</v>
      </c>
      <c r="Z7" s="7">
        <f>+POWER(X7/S7,0.2)-1</f>
        <v>-5.3548895589425216E-2</v>
      </c>
    </row>
    <row r="8" spans="1:28" ht="15" customHeight="1" x14ac:dyDescent="0.25">
      <c r="A8" s="42" t="s">
        <v>11</v>
      </c>
      <c r="B8" s="6">
        <f>+'Despacho por tipo'!B8+'Exportación por tipo'!B8</f>
        <v>14.860970999999999</v>
      </c>
      <c r="C8" s="6">
        <f>+'Despacho por tipo'!C8+'Exportación por tipo'!C8</f>
        <v>11.1928</v>
      </c>
      <c r="D8" s="6">
        <f>+'Despacho por tipo'!D8+'Exportación por tipo'!D8</f>
        <v>12.779699999999998</v>
      </c>
      <c r="E8" s="6">
        <f>+'Despacho por tipo'!E8+'Exportación por tipo'!E8</f>
        <v>16.406600000000001</v>
      </c>
      <c r="F8" s="6">
        <f>+'Despacho por tipo'!F8+'Exportación por tipo'!F8</f>
        <v>36.158900000000003</v>
      </c>
      <c r="G8" s="6">
        <f>+'Despacho por tipo'!G8+'Exportación por tipo'!G8</f>
        <v>21.261200000000002</v>
      </c>
      <c r="H8" s="6">
        <f>+'Despacho por tipo'!H8+'Exportación por tipo'!H8</f>
        <v>20.352499999999999</v>
      </c>
      <c r="I8" s="6">
        <f>+'Despacho por tipo'!I8+'Exportación por tipo'!I8</f>
        <v>15.25</v>
      </c>
      <c r="J8" s="67">
        <f>+'Despacho por tipo'!J8+'Exportación por tipo'!J8</f>
        <v>14.8178</v>
      </c>
      <c r="K8" s="37">
        <f>+'Despacho por tipo'!K8+'Exportación por tipo'!K8</f>
        <v>14.6555</v>
      </c>
      <c r="L8" s="7">
        <f>+K8/J8-1</f>
        <v>-1.0953042961843185E-2</v>
      </c>
      <c r="N8" s="42" t="s">
        <v>11</v>
      </c>
      <c r="O8" s="6">
        <f>+'Despacho por tipo'!O8+'Exportación por tipo'!O8</f>
        <v>258.59384899999998</v>
      </c>
      <c r="P8" s="6">
        <f t="shared" ref="P8:X8" si="3">+SUM(C7:C8)+SUM(B9:B18)</f>
        <v>239.05143899999996</v>
      </c>
      <c r="Q8" s="6">
        <f t="shared" si="3"/>
        <v>217.96370000000002</v>
      </c>
      <c r="R8" s="6">
        <f t="shared" si="3"/>
        <v>280.13379999999995</v>
      </c>
      <c r="S8" s="6">
        <f t="shared" si="3"/>
        <v>347.98239999999998</v>
      </c>
      <c r="T8" s="6">
        <f t="shared" si="3"/>
        <v>357.02520000000004</v>
      </c>
      <c r="U8" s="6">
        <f t="shared" si="3"/>
        <v>316.17169999999999</v>
      </c>
      <c r="V8" s="6">
        <f t="shared" si="3"/>
        <v>293.46120000000002</v>
      </c>
      <c r="W8" s="67">
        <f t="shared" si="3"/>
        <v>242.065</v>
      </c>
      <c r="X8" s="37">
        <f t="shared" si="3"/>
        <v>249.10729999999995</v>
      </c>
      <c r="Y8" s="78">
        <f>+X8/W8-1</f>
        <v>2.9092599095284166E-2</v>
      </c>
      <c r="Z8" s="7">
        <f>+POWER(X8/S8,0.2)-1</f>
        <v>-6.466790907007125E-2</v>
      </c>
    </row>
    <row r="9" spans="1:28" ht="15" customHeight="1" x14ac:dyDescent="0.25">
      <c r="A9" s="42" t="s">
        <v>0</v>
      </c>
      <c r="B9" s="6">
        <f>+'Despacho por tipo'!B9+'Exportación por tipo'!B9</f>
        <v>17.203491999999997</v>
      </c>
      <c r="C9" s="6">
        <f>+'Despacho por tipo'!C9+'Exportación por tipo'!C9</f>
        <v>14.979200000000001</v>
      </c>
      <c r="D9" s="6">
        <f>+'Despacho por tipo'!D9+'Exportación por tipo'!D9</f>
        <v>15.178799999999999</v>
      </c>
      <c r="E9" s="6">
        <f>+'Despacho por tipo'!E9+'Exportación por tipo'!E9</f>
        <v>20.034199999999998</v>
      </c>
      <c r="F9" s="6">
        <f>+'Despacho por tipo'!F9+'Exportación por tipo'!F9</f>
        <v>28.852599999999999</v>
      </c>
      <c r="G9" s="6">
        <f>+'Despacho por tipo'!G9+'Exportación por tipo'!G9</f>
        <v>25.034199999999998</v>
      </c>
      <c r="H9" s="6">
        <f>+'Despacho por tipo'!H9+'Exportación por tipo'!H9</f>
        <v>24.9331</v>
      </c>
      <c r="I9" s="6">
        <f>+'Despacho por tipo'!I9+'Exportación por tipo'!I9</f>
        <v>18.098300000000002</v>
      </c>
      <c r="J9" s="67">
        <f>+'Despacho por tipo'!J9+'Exportación por tipo'!J9</f>
        <v>16.212600000000002</v>
      </c>
      <c r="K9" s="37">
        <f>+'Despacho por tipo'!K9+'Exportación por tipo'!K9</f>
        <v>18.0078</v>
      </c>
      <c r="L9" s="7">
        <f>+K9/J9-1</f>
        <v>0.11072869249842698</v>
      </c>
      <c r="N9" s="42" t="s">
        <v>0</v>
      </c>
      <c r="O9" s="6">
        <f>+'Despacho por tipo'!O9+'Exportación por tipo'!O9</f>
        <v>254.392765</v>
      </c>
      <c r="P9" s="6">
        <f t="shared" ref="P9:X9" si="4">+SUM(C7:C9)+SUM(B10:B18)</f>
        <v>236.82714699999997</v>
      </c>
      <c r="Q9" s="6">
        <f t="shared" si="4"/>
        <v>218.16329999999999</v>
      </c>
      <c r="R9" s="6">
        <f t="shared" si="4"/>
        <v>284.98919999999998</v>
      </c>
      <c r="S9" s="6">
        <f t="shared" si="4"/>
        <v>356.80079999999998</v>
      </c>
      <c r="T9" s="6">
        <f t="shared" si="4"/>
        <v>353.20680000000004</v>
      </c>
      <c r="U9" s="6">
        <f t="shared" si="4"/>
        <v>316.07059999999996</v>
      </c>
      <c r="V9" s="6">
        <f t="shared" si="4"/>
        <v>286.62639999999999</v>
      </c>
      <c r="W9" s="67">
        <f t="shared" si="4"/>
        <v>240.17929999999998</v>
      </c>
      <c r="X9" s="37">
        <f t="shared" si="4"/>
        <v>250.9025</v>
      </c>
      <c r="Y9" s="78">
        <f>+X9/W9-1</f>
        <v>4.4646645235455473E-2</v>
      </c>
      <c r="Z9" s="7">
        <f>+POWER(X9/S9,0.2)-1</f>
        <v>-6.800016849089785E-2</v>
      </c>
    </row>
    <row r="10" spans="1:28" ht="15" customHeight="1" x14ac:dyDescent="0.25">
      <c r="A10" s="42" t="s">
        <v>1</v>
      </c>
      <c r="B10" s="6">
        <f>+'Despacho por tipo'!B10+'Exportación por tipo'!B10</f>
        <v>19.928778999999999</v>
      </c>
      <c r="C10" s="6">
        <f>+'Despacho por tipo'!C10+'Exportación por tipo'!C10</f>
        <v>15.775499999999999</v>
      </c>
      <c r="D10" s="6">
        <f>+'Despacho por tipo'!D10+'Exportación por tipo'!D10</f>
        <v>17.633099999999999</v>
      </c>
      <c r="E10" s="6">
        <f>+'Despacho por tipo'!E10+'Exportación por tipo'!E10</f>
        <v>20.427</v>
      </c>
      <c r="F10" s="6">
        <f>+'Despacho por tipo'!F10+'Exportación por tipo'!F10</f>
        <v>25.959600000000002</v>
      </c>
      <c r="G10" s="6">
        <f>+'Despacho por tipo'!G10+'Exportación por tipo'!G10</f>
        <v>29.827300000000001</v>
      </c>
      <c r="H10" s="6">
        <f>+'Despacho por tipo'!H10+'Exportación por tipo'!H10</f>
        <v>24.539200000000001</v>
      </c>
      <c r="I10" s="6">
        <f>+'Despacho por tipo'!I10+'Exportación por tipo'!I10</f>
        <v>17.879200000000001</v>
      </c>
      <c r="J10" s="67">
        <f>+'Despacho por tipo'!J10+'Exportación por tipo'!J10</f>
        <v>20.201600000000003</v>
      </c>
      <c r="K10" s="37">
        <f>+'Despacho por tipo'!K10+'Exportación por tipo'!K10</f>
        <v>22.7927</v>
      </c>
      <c r="L10" s="7">
        <f>+K10/J10-1</f>
        <v>0.12826211785205111</v>
      </c>
      <c r="N10" s="42" t="s">
        <v>1</v>
      </c>
      <c r="O10" s="6">
        <f>+'Despacho por tipo'!O10+'Exportación por tipo'!O10</f>
        <v>256.08607699999999</v>
      </c>
      <c r="P10" s="6">
        <f t="shared" ref="P10:X10" si="5">+SUM(C7:C10)+SUM(B11:B18)</f>
        <v>232.673868</v>
      </c>
      <c r="Q10" s="6">
        <f t="shared" si="5"/>
        <v>220.02089999999998</v>
      </c>
      <c r="R10" s="6">
        <f t="shared" si="5"/>
        <v>287.78309999999999</v>
      </c>
      <c r="S10" s="6">
        <f t="shared" si="5"/>
        <v>362.33339999999998</v>
      </c>
      <c r="T10" s="6">
        <f t="shared" si="5"/>
        <v>357.07450000000006</v>
      </c>
      <c r="U10" s="6">
        <f t="shared" si="5"/>
        <v>310.78249999999997</v>
      </c>
      <c r="V10" s="6">
        <f t="shared" si="5"/>
        <v>279.96639999999996</v>
      </c>
      <c r="W10" s="67">
        <f t="shared" si="5"/>
        <v>242.50169999999997</v>
      </c>
      <c r="X10" s="37">
        <f t="shared" si="5"/>
        <v>253.49359999999996</v>
      </c>
      <c r="Y10" s="78">
        <f>+X10/W10-1</f>
        <v>4.5327104923388095E-2</v>
      </c>
      <c r="Z10" s="7">
        <f>+POWER(X10/S10,0.2)-1</f>
        <v>-6.8952740822758374E-2</v>
      </c>
    </row>
    <row r="11" spans="1:28" ht="15" customHeight="1" x14ac:dyDescent="0.25">
      <c r="A11" s="42" t="s">
        <v>2</v>
      </c>
      <c r="B11" s="6">
        <f>+'Despacho por tipo'!B11+'Exportación por tipo'!B11</f>
        <v>20.811137000000002</v>
      </c>
      <c r="C11" s="6">
        <f>+'Despacho por tipo'!C11+'Exportación por tipo'!C11</f>
        <v>16.9055</v>
      </c>
      <c r="D11" s="6">
        <f>+'Despacho por tipo'!D11+'Exportación por tipo'!D11</f>
        <v>17.395900000000001</v>
      </c>
      <c r="E11" s="6">
        <f>+'Despacho por tipo'!E11+'Exportación por tipo'!E11</f>
        <v>24.404799999999998</v>
      </c>
      <c r="F11" s="6">
        <f>+'Despacho por tipo'!F11+'Exportación por tipo'!F11</f>
        <v>31.8568</v>
      </c>
      <c r="G11" s="6">
        <f>+'Despacho por tipo'!G11+'Exportación por tipo'!G11</f>
        <v>28.6021</v>
      </c>
      <c r="H11" s="6">
        <f>+'Despacho por tipo'!H11+'Exportación por tipo'!H11</f>
        <v>25.525199999999998</v>
      </c>
      <c r="I11" s="6">
        <f>+'Despacho por tipo'!I11+'Exportación por tipo'!I11</f>
        <v>21.659400000000002</v>
      </c>
      <c r="J11" s="67">
        <f>+'Despacho por tipo'!J11+'Exportación por tipo'!J11</f>
        <v>28.590299999999999</v>
      </c>
      <c r="K11" s="37">
        <f>+'Despacho por tipo'!K11+'Exportación por tipo'!K11</f>
        <v>28.2121</v>
      </c>
      <c r="L11" s="7">
        <f>+K11/J11-1</f>
        <v>-1.3228262732465246E-2</v>
      </c>
      <c r="N11" s="42" t="s">
        <v>2</v>
      </c>
      <c r="O11" s="6">
        <f>+'Despacho por tipo'!O11+'Exportación por tipo'!O11</f>
        <v>256.92228</v>
      </c>
      <c r="P11" s="6">
        <f t="shared" ref="P11:X11" si="6">+SUM(C7:C11)+SUM(B12:B18)</f>
        <v>228.76823100000001</v>
      </c>
      <c r="Q11" s="6">
        <f t="shared" si="6"/>
        <v>220.51130000000001</v>
      </c>
      <c r="R11" s="6">
        <f t="shared" si="6"/>
        <v>294.79199999999997</v>
      </c>
      <c r="S11" s="6">
        <f t="shared" si="6"/>
        <v>369.78539999999998</v>
      </c>
      <c r="T11" s="6">
        <f t="shared" si="6"/>
        <v>353.81979999999999</v>
      </c>
      <c r="U11" s="6">
        <f t="shared" si="6"/>
        <v>307.70559999999995</v>
      </c>
      <c r="V11" s="6">
        <f t="shared" si="6"/>
        <v>276.10059999999999</v>
      </c>
      <c r="W11" s="67">
        <f t="shared" si="6"/>
        <v>249.43259999999998</v>
      </c>
      <c r="X11" s="37">
        <f t="shared" si="6"/>
        <v>253.11540000000002</v>
      </c>
      <c r="Y11" s="78">
        <f>+X11/W11-1</f>
        <v>1.4764709985783941E-2</v>
      </c>
      <c r="Z11" s="7">
        <f>+POWER(X11/S11,0.2)-1</f>
        <v>-7.3012747845060066E-2</v>
      </c>
    </row>
    <row r="12" spans="1:28" ht="15" customHeight="1" x14ac:dyDescent="0.25">
      <c r="A12" s="42" t="s">
        <v>3</v>
      </c>
      <c r="B12" s="6">
        <f>+'Despacho por tipo'!B12+'Exportación por tipo'!B12</f>
        <v>19.410323999999999</v>
      </c>
      <c r="C12" s="6">
        <f>+'Despacho por tipo'!C12+'Exportación por tipo'!C12</f>
        <v>19.6313</v>
      </c>
      <c r="D12" s="6">
        <f>+'Despacho por tipo'!D12+'Exportación por tipo'!D12</f>
        <v>18.369</v>
      </c>
      <c r="E12" s="6">
        <f>+'Despacho por tipo'!E12+'Exportación por tipo'!E12</f>
        <v>24.7136</v>
      </c>
      <c r="F12" s="6">
        <f>+'Despacho por tipo'!F12+'Exportación por tipo'!F12</f>
        <v>31.122700000000002</v>
      </c>
      <c r="G12" s="6">
        <f>+'Despacho por tipo'!G12+'Exportación por tipo'!G12</f>
        <v>32.9786</v>
      </c>
      <c r="H12" s="6">
        <f>+'Despacho por tipo'!H12+'Exportación por tipo'!H12</f>
        <v>30.294799999999999</v>
      </c>
      <c r="I12" s="6">
        <f>+'Despacho por tipo'!I12+'Exportación por tipo'!I12</f>
        <v>19.2392</v>
      </c>
      <c r="J12" s="67">
        <f>+'Despacho por tipo'!J12+'Exportación por tipo'!J12</f>
        <v>17.378900000000002</v>
      </c>
      <c r="K12" s="37"/>
      <c r="L12" s="7"/>
      <c r="N12" s="42" t="s">
        <v>3</v>
      </c>
      <c r="O12" s="6">
        <f>+'Despacho por tipo'!O12+'Exportación por tipo'!O12</f>
        <v>251.05581599999999</v>
      </c>
      <c r="P12" s="6">
        <f t="shared" ref="P12:W12" si="7">+SUM(C7:C12)+SUM(B13:B18)</f>
        <v>228.98920699999999</v>
      </c>
      <c r="Q12" s="6">
        <f t="shared" si="7"/>
        <v>219.249</v>
      </c>
      <c r="R12" s="6">
        <f t="shared" si="7"/>
        <v>301.13660000000004</v>
      </c>
      <c r="S12" s="6">
        <f t="shared" si="7"/>
        <v>376.19450000000001</v>
      </c>
      <c r="T12" s="6">
        <f t="shared" si="7"/>
        <v>355.67570000000001</v>
      </c>
      <c r="U12" s="6">
        <f t="shared" si="7"/>
        <v>305.02179999999998</v>
      </c>
      <c r="V12" s="6">
        <f t="shared" si="7"/>
        <v>265.04499999999996</v>
      </c>
      <c r="W12" s="67">
        <f t="shared" si="7"/>
        <v>247.57229999999998</v>
      </c>
      <c r="X12" s="37"/>
      <c r="Y12" s="78"/>
      <c r="Z12" s="7"/>
    </row>
    <row r="13" spans="1:28" ht="15" customHeight="1" x14ac:dyDescent="0.25">
      <c r="A13" s="42" t="s">
        <v>4</v>
      </c>
      <c r="B13" s="6">
        <f>+'Despacho por tipo'!B13+'Exportación por tipo'!B13</f>
        <v>21.362696</v>
      </c>
      <c r="C13" s="6">
        <f>+'Despacho por tipo'!C13+'Exportación por tipo'!C13</f>
        <v>21.176200000000001</v>
      </c>
      <c r="D13" s="6">
        <f>+'Despacho por tipo'!D13+'Exportación por tipo'!D13</f>
        <v>22.130600000000001</v>
      </c>
      <c r="E13" s="6">
        <f>+'Despacho por tipo'!E13+'Exportación por tipo'!E13</f>
        <v>27.643799999999999</v>
      </c>
      <c r="F13" s="6">
        <f>+'Despacho por tipo'!F13+'Exportación por tipo'!F13</f>
        <v>35.380400000000002</v>
      </c>
      <c r="G13" s="6">
        <f>+'Despacho por tipo'!G13+'Exportación por tipo'!G13</f>
        <v>26.8324</v>
      </c>
      <c r="H13" s="6">
        <f>+'Despacho por tipo'!H13+'Exportación por tipo'!H13</f>
        <v>27.611499999999999</v>
      </c>
      <c r="I13" s="6">
        <f>+'Despacho por tipo'!I13+'Exportación por tipo'!I13</f>
        <v>21.5549</v>
      </c>
      <c r="J13" s="67">
        <f>+'Despacho por tipo'!J13+'Exportación por tipo'!J13</f>
        <v>24.6768</v>
      </c>
      <c r="K13" s="37"/>
      <c r="L13" s="7"/>
      <c r="N13" s="42" t="s">
        <v>4</v>
      </c>
      <c r="O13" s="6">
        <f>+'Despacho por tipo'!O13+'Exportación por tipo'!O13</f>
        <v>248.07051100000001</v>
      </c>
      <c r="P13" s="6">
        <f t="shared" ref="P13:W13" si="8">+SUM(C7:C13)+SUM(B14:B18)</f>
        <v>228.80271099999999</v>
      </c>
      <c r="Q13" s="6">
        <f t="shared" si="8"/>
        <v>220.20339999999999</v>
      </c>
      <c r="R13" s="6">
        <f t="shared" si="8"/>
        <v>306.64980000000003</v>
      </c>
      <c r="S13" s="6">
        <f t="shared" si="8"/>
        <v>383.93110000000001</v>
      </c>
      <c r="T13" s="6">
        <f t="shared" si="8"/>
        <v>347.1277</v>
      </c>
      <c r="U13" s="6">
        <f t="shared" si="8"/>
        <v>305.80089999999996</v>
      </c>
      <c r="V13" s="6">
        <f t="shared" si="8"/>
        <v>258.98840000000001</v>
      </c>
      <c r="W13" s="67">
        <f t="shared" si="8"/>
        <v>250.6942</v>
      </c>
      <c r="X13" s="37"/>
      <c r="Y13" s="78"/>
      <c r="Z13" s="7"/>
    </row>
    <row r="14" spans="1:28" ht="15" customHeight="1" x14ac:dyDescent="0.25">
      <c r="A14" s="42" t="s">
        <v>5</v>
      </c>
      <c r="B14" s="6">
        <f>+'Despacho por tipo'!B14+'Exportación por tipo'!B14</f>
        <v>30.082031000000001</v>
      </c>
      <c r="C14" s="6">
        <f>+'Despacho por tipo'!C14+'Exportación por tipo'!C14</f>
        <v>23.851299999999998</v>
      </c>
      <c r="D14" s="6">
        <f>+'Despacho por tipo'!D14+'Exportación por tipo'!D14</f>
        <v>35.792900000000003</v>
      </c>
      <c r="E14" s="6">
        <f>+'Despacho por tipo'!E14+'Exportación por tipo'!E14</f>
        <v>29.9877</v>
      </c>
      <c r="F14" s="6">
        <f>+'Despacho por tipo'!F14+'Exportación por tipo'!F14</f>
        <v>33.5625</v>
      </c>
      <c r="G14" s="6">
        <f>+'Despacho por tipo'!G14+'Exportación por tipo'!G14</f>
        <v>31.0367</v>
      </c>
      <c r="H14" s="6">
        <f>+'Despacho por tipo'!H14+'Exportación por tipo'!H14</f>
        <v>30.9922</v>
      </c>
      <c r="I14" s="6">
        <f>+'Despacho por tipo'!I14+'Exportación por tipo'!I14</f>
        <v>25.396599999999999</v>
      </c>
      <c r="J14" s="67">
        <f>+'Despacho por tipo'!J14+'Exportación por tipo'!J14</f>
        <v>25.1982</v>
      </c>
      <c r="K14" s="37"/>
      <c r="L14" s="7"/>
      <c r="N14" s="42" t="s">
        <v>5</v>
      </c>
      <c r="O14" s="6">
        <f>+'Despacho por tipo'!O14+'Exportación por tipo'!O14</f>
        <v>254.76264800000001</v>
      </c>
      <c r="P14" s="6">
        <f t="shared" ref="P14:W14" si="9">+SUM(C7:C14)+SUM(B15:B18)</f>
        <v>222.57198</v>
      </c>
      <c r="Q14" s="6">
        <f t="shared" si="9"/>
        <v>232.14499999999998</v>
      </c>
      <c r="R14" s="6">
        <f t="shared" si="9"/>
        <v>300.84460000000001</v>
      </c>
      <c r="S14" s="6">
        <f t="shared" si="9"/>
        <v>387.5059</v>
      </c>
      <c r="T14" s="6">
        <f t="shared" si="9"/>
        <v>344.6019</v>
      </c>
      <c r="U14" s="6">
        <f t="shared" si="9"/>
        <v>305.75639999999999</v>
      </c>
      <c r="V14" s="6">
        <f t="shared" si="9"/>
        <v>253.39280000000002</v>
      </c>
      <c r="W14" s="67">
        <f t="shared" si="9"/>
        <v>250.49580000000003</v>
      </c>
      <c r="X14" s="37"/>
      <c r="Y14" s="78"/>
      <c r="Z14" s="7"/>
    </row>
    <row r="15" spans="1:28" ht="15" customHeight="1" x14ac:dyDescent="0.25">
      <c r="A15" s="42" t="s">
        <v>6</v>
      </c>
      <c r="B15" s="6">
        <f>+'Despacho por tipo'!B15+'Exportación por tipo'!B15</f>
        <v>26.060867000000002</v>
      </c>
      <c r="C15" s="6">
        <f>+'Despacho por tipo'!C15+'Exportación por tipo'!C15</f>
        <v>20.061599999999999</v>
      </c>
      <c r="D15" s="6">
        <f>+'Despacho por tipo'!D15+'Exportación por tipo'!D15</f>
        <v>36.409400000000005</v>
      </c>
      <c r="E15" s="6">
        <f>+'Despacho por tipo'!E15+'Exportación por tipo'!E15</f>
        <v>29.717999999999996</v>
      </c>
      <c r="F15" s="6">
        <f>+'Despacho por tipo'!F15+'Exportación por tipo'!F15</f>
        <v>34.633699999999997</v>
      </c>
      <c r="G15" s="6">
        <f>+'Despacho por tipo'!G15+'Exportación por tipo'!G15</f>
        <v>25.232900000000001</v>
      </c>
      <c r="H15" s="6">
        <f>+'Despacho por tipo'!H15+'Exportación por tipo'!H15</f>
        <v>28.708000000000002</v>
      </c>
      <c r="I15" s="6">
        <f>+'Despacho por tipo'!I15+'Exportación por tipo'!I15</f>
        <v>24.743200000000002</v>
      </c>
      <c r="J15" s="67">
        <f>+'Despacho por tipo'!J15+'Exportación por tipo'!J15</f>
        <v>24.9861</v>
      </c>
      <c r="K15" s="37"/>
      <c r="L15" s="7"/>
      <c r="N15" s="42" t="s">
        <v>6</v>
      </c>
      <c r="O15" s="6">
        <f>+'Despacho por tipo'!O15+'Exportación por tipo'!O15</f>
        <v>256.96252599999997</v>
      </c>
      <c r="P15" s="6">
        <f t="shared" ref="P15:W15" si="10">+SUM(C7:C15)+SUM(B16:B18)</f>
        <v>216.57271300000002</v>
      </c>
      <c r="Q15" s="6">
        <f t="shared" si="10"/>
        <v>248.49280000000002</v>
      </c>
      <c r="R15" s="6">
        <f t="shared" si="10"/>
        <v>294.15319999999997</v>
      </c>
      <c r="S15" s="6">
        <f t="shared" si="10"/>
        <v>392.42160000000001</v>
      </c>
      <c r="T15" s="6">
        <f t="shared" si="10"/>
        <v>335.2011</v>
      </c>
      <c r="U15" s="6">
        <f t="shared" si="10"/>
        <v>309.23149999999998</v>
      </c>
      <c r="V15" s="6">
        <f t="shared" si="10"/>
        <v>249.428</v>
      </c>
      <c r="W15" s="67">
        <f t="shared" si="10"/>
        <v>250.73869999999999</v>
      </c>
      <c r="X15" s="37"/>
      <c r="Y15" s="78"/>
      <c r="Z15" s="7"/>
    </row>
    <row r="16" spans="1:28" ht="15" customHeight="1" x14ac:dyDescent="0.25">
      <c r="A16" s="42" t="s">
        <v>7</v>
      </c>
      <c r="B16" s="6">
        <f>+'Despacho por tipo'!B16+'Exportación por tipo'!B16</f>
        <v>23.566299999999998</v>
      </c>
      <c r="C16" s="6">
        <f>+'Despacho por tipo'!C16+'Exportación por tipo'!C16</f>
        <v>23.503900000000002</v>
      </c>
      <c r="D16" s="6">
        <f>+'Despacho por tipo'!D16+'Exportación por tipo'!D16</f>
        <v>33.393000000000001</v>
      </c>
      <c r="E16" s="6">
        <f>+'Despacho por tipo'!E16+'Exportación por tipo'!E16</f>
        <v>32.709000000000003</v>
      </c>
      <c r="F16" s="6">
        <f>+'Despacho por tipo'!F16+'Exportación por tipo'!F16</f>
        <v>31.4725</v>
      </c>
      <c r="G16" s="6">
        <f>+'Despacho por tipo'!G16+'Exportación por tipo'!G16</f>
        <v>24.020200000000003</v>
      </c>
      <c r="H16" s="6">
        <f>+'Despacho por tipo'!H16+'Exportación por tipo'!H16</f>
        <v>25.669900000000002</v>
      </c>
      <c r="I16" s="6">
        <f>+'Despacho por tipo'!I16+'Exportación por tipo'!I16</f>
        <v>24.075899999999997</v>
      </c>
      <c r="J16" s="67">
        <f>+'Despacho por tipo'!J16+'Exportación por tipo'!J16</f>
        <v>21.034200000000002</v>
      </c>
      <c r="K16" s="37"/>
      <c r="L16" s="7"/>
      <c r="N16" s="42" t="s">
        <v>7</v>
      </c>
      <c r="O16" s="6">
        <f>+'Despacho por tipo'!O16+'Exportación por tipo'!O16</f>
        <v>254.56652800000001</v>
      </c>
      <c r="P16" s="6">
        <f t="shared" ref="P16:W16" si="11">+SUM(C7:C16)+SUM(B17:B18)</f>
        <v>216.51031300000002</v>
      </c>
      <c r="Q16" s="6">
        <f t="shared" si="11"/>
        <v>258.38189999999997</v>
      </c>
      <c r="R16" s="6">
        <f t="shared" si="11"/>
        <v>293.4692</v>
      </c>
      <c r="S16" s="6">
        <f t="shared" si="11"/>
        <v>391.18510000000003</v>
      </c>
      <c r="T16" s="6">
        <f t="shared" si="11"/>
        <v>327.74880000000007</v>
      </c>
      <c r="U16" s="6">
        <f t="shared" si="11"/>
        <v>310.88119999999998</v>
      </c>
      <c r="V16" s="6">
        <f t="shared" si="11"/>
        <v>247.834</v>
      </c>
      <c r="W16" s="67">
        <f t="shared" si="11"/>
        <v>247.697</v>
      </c>
      <c r="X16" s="37"/>
      <c r="Y16" s="78"/>
      <c r="Z16" s="7"/>
    </row>
    <row r="17" spans="1:26" ht="15" customHeight="1" x14ac:dyDescent="0.25">
      <c r="A17" s="42" t="s">
        <v>8</v>
      </c>
      <c r="B17" s="6">
        <f>+'Despacho por tipo'!B17+'Exportación por tipo'!B17</f>
        <v>21.136700000000001</v>
      </c>
      <c r="C17" s="6">
        <f>+'Despacho por tipo'!C17+'Exportación por tipo'!C17</f>
        <v>21.761300000000002</v>
      </c>
      <c r="D17" s="6">
        <f>+'Despacho por tipo'!D17+'Exportación por tipo'!D17</f>
        <v>23.406399999999998</v>
      </c>
      <c r="E17" s="6">
        <f>+'Despacho por tipo'!E17+'Exportación por tipo'!E17</f>
        <v>29.995699999999999</v>
      </c>
      <c r="F17" s="6">
        <f>+'Despacho por tipo'!F17+'Exportación por tipo'!F17</f>
        <v>34.551500000000004</v>
      </c>
      <c r="G17" s="6">
        <f>+'Despacho por tipo'!G17+'Exportación por tipo'!G17</f>
        <v>28.703499999999998</v>
      </c>
      <c r="H17" s="6">
        <f>+'Despacho por tipo'!H17+'Exportación por tipo'!H17</f>
        <v>26.297600000000003</v>
      </c>
      <c r="I17" s="6">
        <f>+'Despacho por tipo'!I17+'Exportación por tipo'!I17</f>
        <v>23.3962</v>
      </c>
      <c r="J17" s="67">
        <f>+'Despacho por tipo'!J17+'Exportación por tipo'!J17</f>
        <v>22.738399999999999</v>
      </c>
      <c r="K17" s="37"/>
      <c r="L17" s="7"/>
      <c r="N17" s="42" t="s">
        <v>8</v>
      </c>
      <c r="O17" s="6">
        <f>+'Despacho por tipo'!O17+'Exportación por tipo'!O17</f>
        <v>249.632609</v>
      </c>
      <c r="P17" s="6">
        <f t="shared" ref="P17:W17" si="12">+SUM(C7:C17)+SUM(B18)</f>
        <v>217.13491300000001</v>
      </c>
      <c r="Q17" s="6">
        <f t="shared" si="12"/>
        <v>260.02699999999999</v>
      </c>
      <c r="R17" s="6">
        <f t="shared" si="12"/>
        <v>300.05849999999998</v>
      </c>
      <c r="S17" s="6">
        <f t="shared" si="12"/>
        <v>395.74090000000001</v>
      </c>
      <c r="T17" s="6">
        <f t="shared" si="12"/>
        <v>321.90080000000006</v>
      </c>
      <c r="U17" s="6">
        <f t="shared" si="12"/>
        <v>308.47529999999995</v>
      </c>
      <c r="V17" s="6">
        <f t="shared" si="12"/>
        <v>244.93259999999998</v>
      </c>
      <c r="W17" s="67">
        <f t="shared" si="12"/>
        <v>247.03919999999999</v>
      </c>
      <c r="X17" s="37"/>
      <c r="Y17" s="78"/>
      <c r="Z17" s="7"/>
    </row>
    <row r="18" spans="1:26" ht="15" customHeight="1" x14ac:dyDescent="0.25">
      <c r="A18" s="42" t="s">
        <v>9</v>
      </c>
      <c r="B18" s="6">
        <f>+'Despacho por tipo'!B18+'Exportación por tipo'!B18</f>
        <v>16.111799999999999</v>
      </c>
      <c r="C18" s="6">
        <f>+'Despacho por tipo'!C18+'Exportación por tipo'!C18</f>
        <v>15.2601</v>
      </c>
      <c r="D18" s="6">
        <f>+'Despacho por tipo'!D18+'Exportación por tipo'!D18</f>
        <v>21.5274</v>
      </c>
      <c r="E18" s="6">
        <f>+'Despacho por tipo'!E18+'Exportación por tipo'!E18</f>
        <v>35.7654</v>
      </c>
      <c r="F18" s="6">
        <f>+'Despacho por tipo'!F18+'Exportación por tipo'!F18</f>
        <v>26.3596</v>
      </c>
      <c r="G18" s="6">
        <f>+'Despacho por tipo'!G18+'Exportación por tipo'!G18</f>
        <v>24.680500000000002</v>
      </c>
      <c r="H18" s="6">
        <f>+'Despacho por tipo'!H18+'Exportación por tipo'!H18</f>
        <v>17.842099999999999</v>
      </c>
      <c r="I18" s="6">
        <f>+'Despacho por tipo'!I18+'Exportación por tipo'!I18</f>
        <v>17.939299999999999</v>
      </c>
      <c r="J18" s="67">
        <f>+'Despacho por tipo'!J18+'Exportación por tipo'!J18</f>
        <v>17.228400000000001</v>
      </c>
      <c r="K18" s="37"/>
      <c r="L18" s="7"/>
      <c r="N18" s="42" t="s">
        <v>9</v>
      </c>
      <c r="O18" s="6">
        <f>+'Despacho por tipo'!O18+'Exportación por tipo'!O18</f>
        <v>244.64535100000001</v>
      </c>
      <c r="P18" s="6">
        <f t="shared" ref="P18:W18" si="13">+SUM(C7:C18)</f>
        <v>216.28321300000002</v>
      </c>
      <c r="Q18" s="6">
        <f t="shared" si="13"/>
        <v>266.29430000000002</v>
      </c>
      <c r="R18" s="6">
        <f t="shared" si="13"/>
        <v>314.29649999999998</v>
      </c>
      <c r="S18" s="6">
        <f t="shared" si="13"/>
        <v>386.33510000000001</v>
      </c>
      <c r="T18" s="6">
        <f t="shared" si="13"/>
        <v>320.22170000000006</v>
      </c>
      <c r="U18" s="6">
        <f t="shared" si="13"/>
        <v>301.63689999999997</v>
      </c>
      <c r="V18" s="6">
        <f t="shared" si="13"/>
        <v>245.02979999999999</v>
      </c>
      <c r="W18" s="67">
        <f t="shared" si="13"/>
        <v>246.32829999999998</v>
      </c>
      <c r="X18" s="37"/>
      <c r="Y18" s="78"/>
      <c r="Z18" s="7"/>
    </row>
    <row r="19" spans="1:26" ht="25.5" x14ac:dyDescent="0.25">
      <c r="A19" s="53" t="s">
        <v>13</v>
      </c>
      <c r="B19" s="54">
        <f>SUM(B7:B18)</f>
        <v>244.64535100000001</v>
      </c>
      <c r="C19" s="54">
        <f t="shared" ref="C19:F19" si="14">SUM(C7:C18)</f>
        <v>216.28321300000002</v>
      </c>
      <c r="D19" s="54">
        <f t="shared" si="14"/>
        <v>266.29430000000002</v>
      </c>
      <c r="E19" s="54">
        <f t="shared" si="14"/>
        <v>314.29649999999998</v>
      </c>
      <c r="F19" s="54">
        <f t="shared" si="14"/>
        <v>386.33510000000001</v>
      </c>
      <c r="G19" s="54">
        <f t="shared" ref="G19" si="15">SUM(G7:G18)</f>
        <v>320.22170000000006</v>
      </c>
      <c r="H19" s="54">
        <f t="shared" ref="H19" si="16">SUM(H7:H18)</f>
        <v>301.63689999999997</v>
      </c>
      <c r="I19" s="54">
        <f t="shared" ref="I19:J19" si="17">SUM(I7:I18)</f>
        <v>245.02979999999999</v>
      </c>
      <c r="J19" s="186">
        <f t="shared" si="17"/>
        <v>246.32829999999998</v>
      </c>
      <c r="K19" s="55"/>
      <c r="L19" s="56"/>
      <c r="M19" s="3"/>
      <c r="N19" s="43" t="s">
        <v>14</v>
      </c>
      <c r="O19" s="46">
        <f t="shared" ref="O19" si="18">+AVERAGE(O7:O18)</f>
        <v>253.72953974999996</v>
      </c>
      <c r="P19" s="46">
        <f>+AVERAGE(P7:P18)</f>
        <v>227.24211208333335</v>
      </c>
      <c r="Q19" s="46">
        <f t="shared" ref="Q19:T19" si="19">+AVERAGE(Q7:Q18)</f>
        <v>233.15245000000002</v>
      </c>
      <c r="R19" s="46">
        <f t="shared" si="19"/>
        <v>294.56778333333335</v>
      </c>
      <c r="S19" s="46">
        <f t="shared" si="19"/>
        <v>373.20385833333336</v>
      </c>
      <c r="T19" s="46">
        <f t="shared" si="19"/>
        <v>345.46057500000006</v>
      </c>
      <c r="U19" s="46">
        <f t="shared" ref="U19:V19" si="20">+AVERAGE(U7:U18)</f>
        <v>309.5512333333333</v>
      </c>
      <c r="V19" s="46">
        <f t="shared" si="20"/>
        <v>266.61407499999996</v>
      </c>
      <c r="W19" s="68">
        <f t="shared" ref="W19:X19" si="21">+AVERAGE(W7:W18)</f>
        <v>246.43677500000001</v>
      </c>
      <c r="X19" s="47">
        <f t="shared" si="21"/>
        <v>251.17767999999995</v>
      </c>
      <c r="Y19" s="79">
        <f>+W19/V19-1</f>
        <v>-7.5679800475649817E-2</v>
      </c>
      <c r="Z19" s="75">
        <f>+POWER(W19/R19,0.2)-1</f>
        <v>-3.5051680696668419E-2</v>
      </c>
    </row>
    <row r="20" spans="1:26" ht="25.5" x14ac:dyDescent="0.25">
      <c r="A20" s="57" t="s">
        <v>15</v>
      </c>
      <c r="B20" s="58">
        <f t="shared" ref="B20:G20" si="22">+B19/B$73</f>
        <v>0.20362580154015381</v>
      </c>
      <c r="C20" s="58">
        <f t="shared" si="22"/>
        <v>0.19384303249600926</v>
      </c>
      <c r="D20" s="58">
        <f t="shared" si="22"/>
        <v>0.23883768672094133</v>
      </c>
      <c r="E20" s="58">
        <f t="shared" si="22"/>
        <v>0.26240985770347658</v>
      </c>
      <c r="F20" s="58">
        <f t="shared" si="22"/>
        <v>0.28877999183895026</v>
      </c>
      <c r="G20" s="58">
        <f t="shared" si="22"/>
        <v>0.27267038445110969</v>
      </c>
      <c r="H20" s="58">
        <f t="shared" ref="H20" si="23">+H19/H$73</f>
        <v>0.27600288376749821</v>
      </c>
      <c r="I20" s="58">
        <f t="shared" ref="I20:J20" si="24">+I19/I$73</f>
        <v>0.25054135914324865</v>
      </c>
      <c r="J20" s="189">
        <f t="shared" si="24"/>
        <v>0.25319583468772316</v>
      </c>
      <c r="K20" s="188"/>
      <c r="L20" s="59"/>
      <c r="M20" s="3"/>
      <c r="N20" s="44" t="s">
        <v>15</v>
      </c>
      <c r="O20" s="48">
        <f t="shared" ref="O20:T20" si="25">+O19/O$73</f>
        <v>0.20448274983124032</v>
      </c>
      <c r="P20" s="48">
        <f t="shared" si="25"/>
        <v>0.19721160662845871</v>
      </c>
      <c r="Q20" s="48">
        <f t="shared" si="25"/>
        <v>0.21050471281302116</v>
      </c>
      <c r="R20" s="48">
        <f t="shared" si="25"/>
        <v>0.2551502302446364</v>
      </c>
      <c r="S20" s="48">
        <f t="shared" si="25"/>
        <v>0.2876536623535485</v>
      </c>
      <c r="T20" s="48">
        <f t="shared" si="25"/>
        <v>0.27930468212537368</v>
      </c>
      <c r="U20" s="48">
        <f t="shared" ref="U20:V20" si="26">+U19/U$73</f>
        <v>0.270816316856482</v>
      </c>
      <c r="V20" s="48">
        <f t="shared" si="26"/>
        <v>0.26233464491544695</v>
      </c>
      <c r="W20" s="69">
        <f t="shared" ref="W20:X20" si="27">+W19/W$73</f>
        <v>0.25410829888956632</v>
      </c>
      <c r="X20" s="72">
        <f t="shared" si="27"/>
        <v>0.25682190403802735</v>
      </c>
      <c r="Y20" s="72"/>
      <c r="Z20" s="76"/>
    </row>
    <row r="21" spans="1:26" ht="26.25" thickBot="1" x14ac:dyDescent="0.3">
      <c r="A21" s="60" t="s">
        <v>12</v>
      </c>
      <c r="B21" s="61"/>
      <c r="C21" s="62">
        <f>+C19/B19-1</f>
        <v>-0.11593164506935583</v>
      </c>
      <c r="D21" s="62">
        <f t="shared" ref="D21:J21" si="28">+D19/C19-1</f>
        <v>0.23122962853339901</v>
      </c>
      <c r="E21" s="62">
        <f t="shared" si="28"/>
        <v>0.18025996050234627</v>
      </c>
      <c r="F21" s="62">
        <f t="shared" si="28"/>
        <v>0.22920586134430398</v>
      </c>
      <c r="G21" s="62">
        <f t="shared" si="28"/>
        <v>-0.17112967473056406</v>
      </c>
      <c r="H21" s="62">
        <f t="shared" si="28"/>
        <v>-5.8037291039302108E-2</v>
      </c>
      <c r="I21" s="62">
        <f t="shared" si="28"/>
        <v>-0.18766636310080098</v>
      </c>
      <c r="J21" s="190">
        <f t="shared" si="28"/>
        <v>5.299355425339991E-3</v>
      </c>
      <c r="K21" s="187"/>
      <c r="L21" s="63"/>
      <c r="N21" s="45" t="s">
        <v>12</v>
      </c>
      <c r="O21" s="49"/>
      <c r="P21" s="50">
        <f>+P19/O19-1</f>
        <v>-0.10439236871183666</v>
      </c>
      <c r="Q21" s="50">
        <f t="shared" ref="Q21:X21" si="29">+Q19/P19-1</f>
        <v>2.6008990422071276E-2</v>
      </c>
      <c r="R21" s="50">
        <f t="shared" si="29"/>
        <v>0.26341277277306463</v>
      </c>
      <c r="S21" s="50">
        <f t="shared" si="29"/>
        <v>0.26695409155119765</v>
      </c>
      <c r="T21" s="50">
        <f t="shared" si="29"/>
        <v>-7.4338147138216071E-2</v>
      </c>
      <c r="U21" s="50">
        <f t="shared" si="29"/>
        <v>-0.10394628002534512</v>
      </c>
      <c r="V21" s="50">
        <f t="shared" si="29"/>
        <v>-0.1387077604924204</v>
      </c>
      <c r="W21" s="70">
        <f t="shared" si="29"/>
        <v>-7.5679800475649817E-2</v>
      </c>
      <c r="X21" s="73">
        <f t="shared" si="29"/>
        <v>1.9237814648402018E-2</v>
      </c>
      <c r="Y21" s="51"/>
      <c r="Z21" s="52"/>
    </row>
    <row r="22" spans="1:26" ht="13.5" thickBot="1" x14ac:dyDescent="0.3"/>
    <row r="23" spans="1:26" ht="13.5" thickBot="1" x14ac:dyDescent="0.3">
      <c r="A23" s="323" t="s">
        <v>210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5"/>
      <c r="N23" s="323" t="s">
        <v>211</v>
      </c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5"/>
    </row>
    <row r="24" spans="1:26" ht="51" x14ac:dyDescent="0.25">
      <c r="A24" s="38"/>
      <c r="B24" s="39">
        <v>2016</v>
      </c>
      <c r="C24" s="39">
        <f>+B24+1</f>
        <v>2017</v>
      </c>
      <c r="D24" s="39">
        <f t="shared" ref="D24:G24" si="30">+C24+1</f>
        <v>2018</v>
      </c>
      <c r="E24" s="39">
        <f t="shared" si="30"/>
        <v>2019</v>
      </c>
      <c r="F24" s="39">
        <f t="shared" si="30"/>
        <v>2020</v>
      </c>
      <c r="G24" s="39">
        <f t="shared" si="30"/>
        <v>2021</v>
      </c>
      <c r="H24" s="39">
        <v>2022</v>
      </c>
      <c r="I24" s="39">
        <v>2023</v>
      </c>
      <c r="J24" s="192">
        <v>2024</v>
      </c>
      <c r="K24" s="40">
        <v>2025</v>
      </c>
      <c r="L24" s="41" t="s">
        <v>16</v>
      </c>
      <c r="N24" s="65"/>
      <c r="O24" s="64">
        <v>2016</v>
      </c>
      <c r="P24" s="64">
        <f>+O24+1</f>
        <v>2017</v>
      </c>
      <c r="Q24" s="64">
        <f t="shared" ref="Q24:S24" si="31">+P24+1</f>
        <v>2018</v>
      </c>
      <c r="R24" s="64">
        <f t="shared" si="31"/>
        <v>2019</v>
      </c>
      <c r="S24" s="64">
        <f t="shared" si="31"/>
        <v>2020</v>
      </c>
      <c r="T24" s="64">
        <f t="shared" ref="T24" si="32">+S24+1</f>
        <v>2021</v>
      </c>
      <c r="U24" s="64">
        <v>2022</v>
      </c>
      <c r="V24" s="64">
        <v>2023</v>
      </c>
      <c r="W24" s="66">
        <v>2024</v>
      </c>
      <c r="X24" s="71">
        <v>2025</v>
      </c>
      <c r="Y24" s="77" t="s">
        <v>16</v>
      </c>
      <c r="Z24" s="74" t="s">
        <v>21</v>
      </c>
    </row>
    <row r="25" spans="1:26" ht="15" customHeight="1" x14ac:dyDescent="0.25">
      <c r="A25" s="42" t="s">
        <v>10</v>
      </c>
      <c r="B25" s="6">
        <f>+'Despacho por tipo'!B25+'Exportación por tipo'!B25</f>
        <v>69.972017000000008</v>
      </c>
      <c r="C25" s="6">
        <f>+'Despacho por tipo'!C25+'Exportación por tipo'!C25</f>
        <v>64.429100000000005</v>
      </c>
      <c r="D25" s="6">
        <f>+'Despacho por tipo'!D25+'Exportación por tipo'!D25</f>
        <v>61.442300000000003</v>
      </c>
      <c r="E25" s="6">
        <f>+'Despacho por tipo'!E25+'Exportación por tipo'!E25</f>
        <v>62.847099999999998</v>
      </c>
      <c r="F25" s="6">
        <f>+'Despacho por tipo'!F25+'Exportación por tipo'!F25</f>
        <v>74.213499999999996</v>
      </c>
      <c r="G25" s="6">
        <f>+'Despacho por tipo'!G25+'Exportación por tipo'!G25</f>
        <v>64.285499999999999</v>
      </c>
      <c r="H25" s="6">
        <f>+'Despacho por tipo'!H25+'Exportación por tipo'!H25</f>
        <v>54.217500000000001</v>
      </c>
      <c r="I25" s="6">
        <f>+'Despacho por tipo'!I25+'Exportación por tipo'!I25</f>
        <v>52.452399999999997</v>
      </c>
      <c r="J25" s="67">
        <f>+'Despacho por tipo'!J25+'Exportación por tipo'!J25</f>
        <v>48.495800000000003</v>
      </c>
      <c r="K25" s="37">
        <f>+'Despacho por tipo'!K25+'Exportación por tipo'!K25</f>
        <v>49.246499999999997</v>
      </c>
      <c r="L25" s="7">
        <f>+K25/J25-1</f>
        <v>1.5479691024789632E-2</v>
      </c>
      <c r="N25" s="42" t="s">
        <v>10</v>
      </c>
      <c r="O25" s="6">
        <f>+'Despacho por tipo'!O25+'Exportación por tipo'!O25</f>
        <v>968.88640999999984</v>
      </c>
      <c r="P25" s="6">
        <f>+SUM(C25)+SUM(B26:B36)</f>
        <v>899.48564099999999</v>
      </c>
      <c r="Q25" s="6">
        <f t="shared" ref="Q25" si="33">+SUM(D25)+SUM(C26:C36)</f>
        <v>849.6613000000001</v>
      </c>
      <c r="R25" s="6">
        <f t="shared" ref="R25:X25" si="34">+SUM(E25)+SUM(D26:D36)</f>
        <v>810.61650000000009</v>
      </c>
      <c r="S25" s="6">
        <f t="shared" si="34"/>
        <v>859.15809999999999</v>
      </c>
      <c r="T25" s="6">
        <f t="shared" si="34"/>
        <v>908.15579999999989</v>
      </c>
      <c r="U25" s="6">
        <f t="shared" si="34"/>
        <v>800.57399999999984</v>
      </c>
      <c r="V25" s="6">
        <f t="shared" si="34"/>
        <v>738.7002</v>
      </c>
      <c r="W25" s="67">
        <f t="shared" si="34"/>
        <v>684.07990000000018</v>
      </c>
      <c r="X25" s="37">
        <f t="shared" si="34"/>
        <v>691.48989999999992</v>
      </c>
      <c r="Y25" s="78">
        <f t="shared" ref="Y25:Y26" si="35">+X25/W25-1</f>
        <v>1.0832068008429729E-2</v>
      </c>
      <c r="Z25" s="7">
        <f t="shared" ref="Z25:Z26" si="36">+POWER(X25/S25,0.2)-1</f>
        <v>-4.2491692993772756E-2</v>
      </c>
    </row>
    <row r="26" spans="1:26" ht="15" customHeight="1" x14ac:dyDescent="0.25">
      <c r="A26" s="42" t="s">
        <v>11</v>
      </c>
      <c r="B26" s="6">
        <f>+'Despacho por tipo'!B26+'Exportación por tipo'!B26</f>
        <v>68.249300000000005</v>
      </c>
      <c r="C26" s="6">
        <f>+'Despacho por tipo'!C26+'Exportación por tipo'!C26</f>
        <v>56.974699999999999</v>
      </c>
      <c r="D26" s="6">
        <f>+'Despacho por tipo'!D26+'Exportación por tipo'!D26</f>
        <v>56.359699999999997</v>
      </c>
      <c r="E26" s="6">
        <f>+'Despacho por tipo'!E26+'Exportación por tipo'!E26</f>
        <v>61.175400000000003</v>
      </c>
      <c r="F26" s="6">
        <f>+'Despacho por tipo'!F26+'Exportación por tipo'!F26</f>
        <v>67.469899999999996</v>
      </c>
      <c r="G26" s="6">
        <f>+'Despacho por tipo'!G26+'Exportación por tipo'!G26</f>
        <v>59.7194</v>
      </c>
      <c r="H26" s="6">
        <f>+'Despacho por tipo'!H26+'Exportación por tipo'!H26</f>
        <v>55.5745</v>
      </c>
      <c r="I26" s="6">
        <f>+'Despacho por tipo'!I26+'Exportación por tipo'!I26</f>
        <v>47.138600000000004</v>
      </c>
      <c r="J26" s="67">
        <f>+'Despacho por tipo'!J26+'Exportación por tipo'!J26</f>
        <v>48.193899999999999</v>
      </c>
      <c r="K26" s="37">
        <f>+'Despacho por tipo'!K26+'Exportación por tipo'!K26</f>
        <v>51.225499999999997</v>
      </c>
      <c r="L26" s="7">
        <f>+K26/J26-1</f>
        <v>6.2904226468494917E-2</v>
      </c>
      <c r="N26" s="42" t="s">
        <v>11</v>
      </c>
      <c r="O26" s="6">
        <f>+'Despacho por tipo'!O26+'Exportación por tipo'!O26</f>
        <v>965.58771400000001</v>
      </c>
      <c r="P26" s="6">
        <f>+SUM(C25:C26)+SUM(B27:B36)</f>
        <v>888.21104100000014</v>
      </c>
      <c r="Q26" s="6">
        <f t="shared" ref="Q26" si="37">+SUM(D25:D26)+SUM(C27:C36)</f>
        <v>849.04630000000009</v>
      </c>
      <c r="R26" s="6">
        <f>+SUM(E25:E26)+SUM(D27:D36)</f>
        <v>815.43220000000019</v>
      </c>
      <c r="S26" s="6">
        <f>+SUM(F25:F26)+SUM(E27:E36)</f>
        <v>865.45260000000007</v>
      </c>
      <c r="T26" s="6">
        <f>+SUM(G25:G26)+SUM(F27:F36)</f>
        <v>900.40530000000012</v>
      </c>
      <c r="U26" s="6">
        <f>+SUM(H25:H26)+SUM(G27:G36)</f>
        <v>796.42909999999995</v>
      </c>
      <c r="V26" s="6">
        <f t="shared" ref="V26" si="38">+SUM(I25:I26)+SUM(H27:H36)</f>
        <v>730.26429999999993</v>
      </c>
      <c r="W26" s="67">
        <f t="shared" ref="W26:X26" si="39">+SUM(J25:J26)+SUM(I27:I36)</f>
        <v>685.13520000000005</v>
      </c>
      <c r="X26" s="37">
        <f t="shared" si="39"/>
        <v>694.52149999999995</v>
      </c>
      <c r="Y26" s="78">
        <f t="shared" si="35"/>
        <v>1.3699923752275245E-2</v>
      </c>
      <c r="Z26" s="7">
        <f t="shared" si="36"/>
        <v>-4.3051686212636775E-2</v>
      </c>
    </row>
    <row r="27" spans="1:26" ht="15" customHeight="1" x14ac:dyDescent="0.25">
      <c r="A27" s="42" t="s">
        <v>0</v>
      </c>
      <c r="B27" s="6">
        <f>+'Despacho por tipo'!B27+'Exportación por tipo'!B27</f>
        <v>77.387055000000004</v>
      </c>
      <c r="C27" s="6">
        <f>+'Despacho por tipo'!C27+'Exportación por tipo'!C27</f>
        <v>70.448899999999995</v>
      </c>
      <c r="D27" s="6">
        <f>+'Despacho por tipo'!D27+'Exportación por tipo'!D27</f>
        <v>68.793800000000005</v>
      </c>
      <c r="E27" s="6">
        <f>+'Despacho por tipo'!E27+'Exportación por tipo'!E27</f>
        <v>68.131699999999995</v>
      </c>
      <c r="F27" s="6">
        <f>+'Despacho por tipo'!F27+'Exportación por tipo'!F27</f>
        <v>62.954599999999999</v>
      </c>
      <c r="G27" s="6">
        <f>+'Despacho por tipo'!G27+'Exportación por tipo'!G27</f>
        <v>59.803799999999995</v>
      </c>
      <c r="H27" s="6">
        <f>+'Despacho por tipo'!H27+'Exportación por tipo'!H27</f>
        <v>69.410399999999996</v>
      </c>
      <c r="I27" s="6">
        <f>+'Despacho por tipo'!I27+'Exportación por tipo'!I27</f>
        <v>55.664400000000001</v>
      </c>
      <c r="J27" s="67">
        <f>+'Despacho por tipo'!J27+'Exportación por tipo'!J27</f>
        <v>51.606200000000001</v>
      </c>
      <c r="K27" s="37">
        <f>+'Despacho por tipo'!K27+'Exportación por tipo'!K27</f>
        <v>50.724599999999995</v>
      </c>
      <c r="L27" s="7">
        <f>+K27/J27-1</f>
        <v>-1.7083218683026535E-2</v>
      </c>
      <c r="N27" s="42" t="s">
        <v>0</v>
      </c>
      <c r="O27" s="6">
        <f>+'Despacho por tipo'!O27+'Exportación por tipo'!O27</f>
        <v>957.82867699999997</v>
      </c>
      <c r="P27" s="6">
        <f>+SUM(C25:C27)+SUM(B28:B36)</f>
        <v>881.27288600000009</v>
      </c>
      <c r="Q27" s="6">
        <f t="shared" ref="Q27" si="40">+SUM(D25:D27)+SUM(C28:C36)</f>
        <v>847.39120000000003</v>
      </c>
      <c r="R27" s="6">
        <f>+SUM(E25:E27)+SUM(D28:D36)</f>
        <v>814.77010000000018</v>
      </c>
      <c r="S27" s="6">
        <f>+SUM(F25:F27)+SUM(E28:E36)</f>
        <v>860.27550000000008</v>
      </c>
      <c r="T27" s="6">
        <f>+SUM(G25:G27)+SUM(F28:F36)</f>
        <v>897.25450000000001</v>
      </c>
      <c r="U27" s="6">
        <f>+SUM(H25:H27)+SUM(G28:G36)</f>
        <v>806.03570000000002</v>
      </c>
      <c r="V27" s="6">
        <f t="shared" ref="V27" si="41">+SUM(I25:I27)+SUM(H28:H36)</f>
        <v>716.51830000000007</v>
      </c>
      <c r="W27" s="67">
        <f t="shared" ref="W27" si="42">+SUM(J25:J27)+SUM(I28:I36)</f>
        <v>681.077</v>
      </c>
      <c r="X27" s="37">
        <f t="shared" ref="X27" si="43">+SUM(K25:K27)+SUM(J28:J36)</f>
        <v>693.63990000000001</v>
      </c>
      <c r="Y27" s="78">
        <f>+X27/W27-1</f>
        <v>1.8445638305213619E-2</v>
      </c>
      <c r="Z27" s="7">
        <f>+POWER(X27/S27,0.2)-1</f>
        <v>-4.214603251301452E-2</v>
      </c>
    </row>
    <row r="28" spans="1:26" ht="15" customHeight="1" x14ac:dyDescent="0.25">
      <c r="A28" s="42" t="s">
        <v>1</v>
      </c>
      <c r="B28" s="6">
        <f>+'Despacho por tipo'!B28+'Exportación por tipo'!B28</f>
        <v>80.148398</v>
      </c>
      <c r="C28" s="6">
        <f>+'Despacho por tipo'!C28+'Exportación por tipo'!C28</f>
        <v>65.999200000000002</v>
      </c>
      <c r="D28" s="6">
        <f>+'Despacho por tipo'!D28+'Exportación por tipo'!D28</f>
        <v>63.828200000000002</v>
      </c>
      <c r="E28" s="6">
        <f>+'Despacho por tipo'!E28+'Exportación por tipo'!E28</f>
        <v>66.778199999999998</v>
      </c>
      <c r="F28" s="6">
        <f>+'Despacho por tipo'!F28+'Exportación por tipo'!F28</f>
        <v>70.485799999999998</v>
      </c>
      <c r="G28" s="6">
        <f>+'Despacho por tipo'!G28+'Exportación por tipo'!G28</f>
        <v>62.236600000000003</v>
      </c>
      <c r="H28" s="6">
        <f>+'Despacho por tipo'!H28+'Exportación por tipo'!H28</f>
        <v>61.961100000000002</v>
      </c>
      <c r="I28" s="6">
        <f>+'Despacho por tipo'!I28+'Exportación por tipo'!I28</f>
        <v>55.470500000000001</v>
      </c>
      <c r="J28" s="67">
        <f>+'Despacho por tipo'!J28+'Exportación por tipo'!J28</f>
        <v>51.886899999999997</v>
      </c>
      <c r="K28" s="37">
        <f>+'Despacho por tipo'!K28+'Exportación por tipo'!K28</f>
        <v>50.076799999999999</v>
      </c>
      <c r="L28" s="7">
        <f>+K28/J28-1</f>
        <v>-3.4885491328254359E-2</v>
      </c>
      <c r="N28" s="42" t="s">
        <v>1</v>
      </c>
      <c r="O28" s="6">
        <f>+'Despacho por tipo'!O28+'Exportación por tipo'!O28</f>
        <v>951.33182999999997</v>
      </c>
      <c r="P28" s="6">
        <f>+SUM(C25:C28)+SUM(B29:B36)</f>
        <v>867.12368800000002</v>
      </c>
      <c r="Q28" s="6">
        <f t="shared" ref="Q28" si="44">+SUM(D25:D28)+SUM(C29:C36)</f>
        <v>845.22019999999998</v>
      </c>
      <c r="R28" s="6">
        <f>+SUM(E25:E28)+SUM(D29:D36)</f>
        <v>817.7201</v>
      </c>
      <c r="S28" s="6">
        <f>+SUM(F25:F28)+SUM(E29:E36)</f>
        <v>863.98309999999992</v>
      </c>
      <c r="T28" s="6">
        <f>+SUM(G25:G28)+SUM(F29:F36)</f>
        <v>889.00529999999992</v>
      </c>
      <c r="U28" s="6">
        <f>+SUM(H25:H28)+SUM(G29:G36)</f>
        <v>805.76020000000005</v>
      </c>
      <c r="V28" s="6">
        <f t="shared" ref="V28" si="45">+SUM(I25:I28)+SUM(H29:H36)</f>
        <v>710.0277000000001</v>
      </c>
      <c r="W28" s="67">
        <f t="shared" ref="W28" si="46">+SUM(J25:J28)+SUM(I29:I36)</f>
        <v>677.49340000000007</v>
      </c>
      <c r="X28" s="37">
        <f t="shared" ref="X28" si="47">+SUM(K25:K28)+SUM(J29:J36)</f>
        <v>691.82979999999998</v>
      </c>
      <c r="Y28" s="78">
        <f>+X28/W28-1</f>
        <v>2.1160944150894867E-2</v>
      </c>
      <c r="Z28" s="7">
        <f>+POWER(X28/S28,0.2)-1</f>
        <v>-4.3469541936087652E-2</v>
      </c>
    </row>
    <row r="29" spans="1:26" ht="15" customHeight="1" x14ac:dyDescent="0.25">
      <c r="A29" s="42" t="s">
        <v>2</v>
      </c>
      <c r="B29" s="6">
        <f>+'Despacho por tipo'!B29+'Exportación por tipo'!B29</f>
        <v>76.674278000000001</v>
      </c>
      <c r="C29" s="6">
        <f>+'Despacho por tipo'!C29+'Exportación por tipo'!C29</f>
        <v>79.847200000000001</v>
      </c>
      <c r="D29" s="6">
        <f>+'Despacho por tipo'!D29+'Exportación por tipo'!D29</f>
        <v>75.242500000000007</v>
      </c>
      <c r="E29" s="6">
        <f>+'Despacho por tipo'!E29+'Exportación por tipo'!E29</f>
        <v>79.410399999999996</v>
      </c>
      <c r="F29" s="6">
        <f>+'Despacho por tipo'!F29+'Exportación por tipo'!F29</f>
        <v>79.556899999999999</v>
      </c>
      <c r="G29" s="6">
        <f>+'Despacho por tipo'!G29+'Exportación por tipo'!G29</f>
        <v>59.586600000000004</v>
      </c>
      <c r="H29" s="6">
        <f>+'Despacho por tipo'!H29+'Exportación por tipo'!H29</f>
        <v>59.676000000000002</v>
      </c>
      <c r="I29" s="6">
        <f>+'Despacho por tipo'!I29+'Exportación por tipo'!I29</f>
        <v>55.263099999999994</v>
      </c>
      <c r="J29" s="67">
        <f>+'Despacho por tipo'!J29+'Exportación por tipo'!J29</f>
        <v>54.565899999999999</v>
      </c>
      <c r="K29" s="37">
        <f>+'Despacho por tipo'!K29+'Exportación por tipo'!K29</f>
        <v>45.002000000000002</v>
      </c>
      <c r="L29" s="7">
        <f>+K29/J29-1</f>
        <v>-0.17527246870298108</v>
      </c>
      <c r="N29" s="42" t="s">
        <v>2</v>
      </c>
      <c r="O29" s="6">
        <f>+'Despacho por tipo'!O29+'Exportación por tipo'!O29</f>
        <v>946.46303499999999</v>
      </c>
      <c r="P29" s="6">
        <f>+SUM(C25:C29)+SUM(B30:B36)</f>
        <v>870.2966100000001</v>
      </c>
      <c r="Q29" s="6">
        <f t="shared" ref="Q29" si="48">+SUM(D25:D29)+SUM(C30:C36)</f>
        <v>840.61550000000011</v>
      </c>
      <c r="R29" s="6">
        <f>+SUM(E25:E29)+SUM(D30:D36)</f>
        <v>821.88799999999992</v>
      </c>
      <c r="S29" s="6">
        <f>+SUM(F25:F29)+SUM(E30:E36)</f>
        <v>864.12959999999998</v>
      </c>
      <c r="T29" s="6">
        <f>+SUM(G25:G29)+SUM(F30:F36)</f>
        <v>869.03499999999997</v>
      </c>
      <c r="U29" s="6">
        <f>+SUM(H25:H29)+SUM(G30:G36)</f>
        <v>805.8495999999999</v>
      </c>
      <c r="V29" s="6">
        <f t="shared" ref="V29" si="49">+SUM(I25:I29)+SUM(H30:H36)</f>
        <v>705.61480000000006</v>
      </c>
      <c r="W29" s="67">
        <f t="shared" ref="W29" si="50">+SUM(J25:J29)+SUM(I30:I36)</f>
        <v>676.7962</v>
      </c>
      <c r="X29" s="37">
        <f t="shared" ref="X29" si="51">+SUM(K25:K29)+SUM(J30:J36)</f>
        <v>682.26589999999999</v>
      </c>
      <c r="Y29" s="78">
        <f>+X29/W29-1</f>
        <v>8.0817534141002234E-3</v>
      </c>
      <c r="Z29" s="7">
        <f>+POWER(X29/S29,0.2)-1</f>
        <v>-4.6161261085715277E-2</v>
      </c>
    </row>
    <row r="30" spans="1:26" ht="15" customHeight="1" x14ac:dyDescent="0.25">
      <c r="A30" s="42" t="s">
        <v>3</v>
      </c>
      <c r="B30" s="6">
        <f>+'Despacho por tipo'!B30+'Exportación por tipo'!B30</f>
        <v>71.827610000000007</v>
      </c>
      <c r="C30" s="6">
        <f>+'Despacho por tipo'!C30+'Exportación por tipo'!C30</f>
        <v>81.8459</v>
      </c>
      <c r="D30" s="6">
        <f>+'Despacho por tipo'!D30+'Exportación por tipo'!D30</f>
        <v>73.882199999999997</v>
      </c>
      <c r="E30" s="6">
        <f>+'Despacho por tipo'!E30+'Exportación por tipo'!E30</f>
        <v>66.910499999999999</v>
      </c>
      <c r="F30" s="6">
        <f>+'Despacho por tipo'!F30+'Exportación por tipo'!F30</f>
        <v>87.226299999999995</v>
      </c>
      <c r="G30" s="6">
        <f>+'Despacho por tipo'!G30+'Exportación por tipo'!G30</f>
        <v>76.685299999999998</v>
      </c>
      <c r="H30" s="6">
        <f>+'Despacho por tipo'!H30+'Exportación por tipo'!H30</f>
        <v>62.435900000000004</v>
      </c>
      <c r="I30" s="6">
        <f>+'Despacho por tipo'!I30+'Exportación por tipo'!I30</f>
        <v>56.302799999999998</v>
      </c>
      <c r="J30" s="67">
        <f>+'Despacho por tipo'!J30+'Exportación por tipo'!J30</f>
        <v>51.708199999999998</v>
      </c>
      <c r="K30" s="37"/>
      <c r="L30" s="7"/>
      <c r="N30" s="42" t="s">
        <v>3</v>
      </c>
      <c r="O30" s="6">
        <f>+'Despacho por tipo'!O30+'Exportación por tipo'!O30</f>
        <v>926.90134</v>
      </c>
      <c r="P30" s="6">
        <f>+SUM(C25:C30)+SUM(B31:B36)</f>
        <v>880.31489999999997</v>
      </c>
      <c r="Q30" s="6">
        <f t="shared" ref="Q30" si="52">+SUM(D25:D30)+SUM(C31:C36)</f>
        <v>832.65180000000009</v>
      </c>
      <c r="R30" s="6">
        <f>+SUM(E25:E30)+SUM(D31:D36)</f>
        <v>814.91629999999998</v>
      </c>
      <c r="S30" s="6">
        <f>+SUM(F25:F30)+SUM(E31:E36)</f>
        <v>884.44540000000006</v>
      </c>
      <c r="T30" s="6">
        <f>+SUM(G25:G30)+SUM(F31:F36)</f>
        <v>858.49399999999991</v>
      </c>
      <c r="U30" s="6">
        <f>+SUM(H25:H30)+SUM(G31:G36)</f>
        <v>791.60019999999986</v>
      </c>
      <c r="V30" s="6">
        <f t="shared" ref="V30" si="53">+SUM(I25:I30)+SUM(H31:H36)</f>
        <v>699.48170000000005</v>
      </c>
      <c r="W30" s="67">
        <f t="shared" ref="W30" si="54">+SUM(J25:J30)+SUM(I31:I36)</f>
        <v>672.20159999999998</v>
      </c>
      <c r="X30" s="37"/>
      <c r="Y30" s="78"/>
      <c r="Z30" s="7"/>
    </row>
    <row r="31" spans="1:26" ht="15" customHeight="1" x14ac:dyDescent="0.25">
      <c r="A31" s="42" t="s">
        <v>4</v>
      </c>
      <c r="B31" s="6">
        <f>+'Despacho por tipo'!B31+'Exportación por tipo'!B31</f>
        <v>74.108900000000006</v>
      </c>
      <c r="C31" s="6">
        <f>+'Despacho por tipo'!C31+'Exportación por tipo'!C31</f>
        <v>75.756900000000002</v>
      </c>
      <c r="D31" s="6">
        <f>+'Despacho por tipo'!D31+'Exportación por tipo'!D31</f>
        <v>75.840900000000005</v>
      </c>
      <c r="E31" s="6">
        <f>+'Despacho por tipo'!E31+'Exportación por tipo'!E31</f>
        <v>75.684899999999999</v>
      </c>
      <c r="F31" s="6">
        <f>+'Despacho por tipo'!F31+'Exportación por tipo'!F31</f>
        <v>94.054099999999991</v>
      </c>
      <c r="G31" s="6">
        <f>+'Despacho por tipo'!G31+'Exportación por tipo'!G31</f>
        <v>74.582899999999995</v>
      </c>
      <c r="H31" s="6">
        <f>+'Despacho por tipo'!H31+'Exportación por tipo'!H31</f>
        <v>65.852199999999996</v>
      </c>
      <c r="I31" s="6">
        <f>+'Despacho por tipo'!I31+'Exportación por tipo'!I31</f>
        <v>62.136899999999997</v>
      </c>
      <c r="J31" s="67">
        <f>+'Despacho por tipo'!J31+'Exportación por tipo'!J31</f>
        <v>71.596900000000005</v>
      </c>
      <c r="K31" s="37"/>
      <c r="L31" s="7"/>
      <c r="N31" s="42" t="s">
        <v>4</v>
      </c>
      <c r="O31" s="6">
        <f>+'Despacho por tipo'!O31+'Exportación por tipo'!O31</f>
        <v>916.80547799999999</v>
      </c>
      <c r="P31" s="6">
        <f>+SUM(C25:C31)+SUM(B32:B36)</f>
        <v>881.96289999999988</v>
      </c>
      <c r="Q31" s="6">
        <f t="shared" ref="Q31" si="55">+SUM(D25:D31)+SUM(C32:C36)</f>
        <v>832.73580000000015</v>
      </c>
      <c r="R31" s="6">
        <f>+SUM(E25:E31)+SUM(D32:D36)</f>
        <v>814.76030000000003</v>
      </c>
      <c r="S31" s="6">
        <f>+SUM(F25:F31)+SUM(E32:E36)</f>
        <v>902.81460000000004</v>
      </c>
      <c r="T31" s="6">
        <f>+SUM(G25:G31)+SUM(F32:F36)</f>
        <v>839.02279999999996</v>
      </c>
      <c r="U31" s="6">
        <f>+SUM(H25:H31)+SUM(G32:G36)</f>
        <v>782.86950000000002</v>
      </c>
      <c r="V31" s="6">
        <f t="shared" ref="V31" si="56">+SUM(I25:I31)+SUM(H32:H36)</f>
        <v>695.76640000000009</v>
      </c>
      <c r="W31" s="67">
        <f t="shared" ref="W31" si="57">+SUM(J25:J31)+SUM(I32:I36)</f>
        <v>681.66160000000002</v>
      </c>
      <c r="X31" s="37"/>
      <c r="Y31" s="78"/>
      <c r="Z31" s="7"/>
    </row>
    <row r="32" spans="1:26" ht="15" customHeight="1" x14ac:dyDescent="0.25">
      <c r="A32" s="42" t="s">
        <v>5</v>
      </c>
      <c r="B32" s="6">
        <f>+'Despacho por tipo'!B32+'Exportación por tipo'!B32</f>
        <v>83.936000000000007</v>
      </c>
      <c r="C32" s="6">
        <f>+'Despacho por tipo'!C32+'Exportación por tipo'!C32</f>
        <v>79.612499999999997</v>
      </c>
      <c r="D32" s="6">
        <f>+'Despacho por tipo'!D32+'Exportación por tipo'!D32</f>
        <v>74.963899999999995</v>
      </c>
      <c r="E32" s="6">
        <f>+'Despacho por tipo'!E32+'Exportación por tipo'!E32</f>
        <v>81.441999999999993</v>
      </c>
      <c r="F32" s="6">
        <f>+'Despacho por tipo'!F32+'Exportación por tipo'!F32</f>
        <v>81.821399999999997</v>
      </c>
      <c r="G32" s="6">
        <f>+'Despacho por tipo'!G32+'Exportación por tipo'!G32</f>
        <v>71.853000000000009</v>
      </c>
      <c r="H32" s="6">
        <f>+'Despacho por tipo'!H32+'Exportación por tipo'!H32</f>
        <v>72.3386</v>
      </c>
      <c r="I32" s="6">
        <f>+'Despacho por tipo'!I32+'Exportación por tipo'!I32</f>
        <v>65.801600000000008</v>
      </c>
      <c r="J32" s="67">
        <f>+'Despacho por tipo'!J32+'Exportación por tipo'!J32</f>
        <v>73.711999999999989</v>
      </c>
      <c r="K32" s="37"/>
      <c r="L32" s="7"/>
      <c r="N32" s="42" t="s">
        <v>5</v>
      </c>
      <c r="O32" s="6">
        <f>+'Despacho por tipo'!O32+'Exportación por tipo'!O32</f>
        <v>922.29782299999999</v>
      </c>
      <c r="P32" s="6">
        <f>+SUM(C25:C32)+SUM(B33:B36)</f>
        <v>877.63939999999991</v>
      </c>
      <c r="Q32" s="6">
        <f t="shared" ref="Q32" si="58">+SUM(D25:D32)+SUM(C33:C36)</f>
        <v>828.08720000000005</v>
      </c>
      <c r="R32" s="6">
        <f>+SUM(E25:E32)+SUM(D33:D36)</f>
        <v>821.23839999999996</v>
      </c>
      <c r="S32" s="6">
        <f>+SUM(F25:F32)+SUM(E33:E36)</f>
        <v>903.19400000000007</v>
      </c>
      <c r="T32" s="6">
        <f>+SUM(G25:G32)+SUM(F33:F36)</f>
        <v>829.05439999999999</v>
      </c>
      <c r="U32" s="6">
        <f>+SUM(H25:H32)+SUM(G33:G36)</f>
        <v>783.35509999999999</v>
      </c>
      <c r="V32" s="6">
        <f t="shared" ref="V32" si="59">+SUM(I25:I32)+SUM(H33:H36)</f>
        <v>689.22940000000017</v>
      </c>
      <c r="W32" s="67">
        <f t="shared" ref="W32" si="60">+SUM(J25:J32)+SUM(I33:I36)</f>
        <v>689.572</v>
      </c>
      <c r="X32" s="37"/>
      <c r="Y32" s="78"/>
      <c r="Z32" s="7"/>
    </row>
    <row r="33" spans="1:26" ht="15" customHeight="1" x14ac:dyDescent="0.25">
      <c r="A33" s="42" t="s">
        <v>6</v>
      </c>
      <c r="B33" s="6">
        <f>+'Despacho por tipo'!B33+'Exportación por tipo'!B33</f>
        <v>80.389399999999995</v>
      </c>
      <c r="C33" s="6">
        <f>+'Despacho por tipo'!C33+'Exportación por tipo'!C33</f>
        <v>76.795400000000001</v>
      </c>
      <c r="D33" s="6">
        <f>+'Despacho por tipo'!D33+'Exportación por tipo'!D33</f>
        <v>64.605899999999991</v>
      </c>
      <c r="E33" s="6">
        <f>+'Despacho por tipo'!E33+'Exportación por tipo'!E33</f>
        <v>70.12360000000001</v>
      </c>
      <c r="F33" s="6">
        <f>+'Despacho por tipo'!F33+'Exportación por tipo'!F33</f>
        <v>80.338300000000004</v>
      </c>
      <c r="G33" s="6">
        <f>+'Despacho por tipo'!G33+'Exportación por tipo'!G33</f>
        <v>70.826899999999995</v>
      </c>
      <c r="H33" s="6">
        <f>+'Despacho por tipo'!H33+'Exportación por tipo'!H33</f>
        <v>66.519900000000007</v>
      </c>
      <c r="I33" s="6">
        <f>+'Despacho por tipo'!I33+'Exportación por tipo'!I33</f>
        <v>60.103200000000001</v>
      </c>
      <c r="J33" s="67">
        <f>+'Despacho por tipo'!J33+'Exportación por tipo'!J33</f>
        <v>58.314000000000007</v>
      </c>
      <c r="K33" s="37"/>
      <c r="L33" s="7"/>
      <c r="N33" s="42" t="s">
        <v>6</v>
      </c>
      <c r="O33" s="6">
        <f>+'Despacho por tipo'!O33+'Exportación por tipo'!O33</f>
        <v>920.29713500000003</v>
      </c>
      <c r="P33" s="6">
        <f>+SUM(C25:C33)+SUM(B34:B36)</f>
        <v>874.04539999999986</v>
      </c>
      <c r="Q33" s="6">
        <f t="shared" ref="Q33" si="61">+SUM(D25:D33)+SUM(C34:C36)</f>
        <v>815.8977000000001</v>
      </c>
      <c r="R33" s="6">
        <f>+SUM(E25:E33)+SUM(D34:D36)</f>
        <v>826.75610000000006</v>
      </c>
      <c r="S33" s="6">
        <f>+SUM(F25:F33)+SUM(E34:E36)</f>
        <v>913.40870000000007</v>
      </c>
      <c r="T33" s="6">
        <f>+SUM(G25:G33)+SUM(F34:F36)</f>
        <v>819.54299999999989</v>
      </c>
      <c r="U33" s="6">
        <f>+SUM(H25:H33)+SUM(G34:G36)</f>
        <v>779.04809999999998</v>
      </c>
      <c r="V33" s="6">
        <f t="shared" ref="V33" si="62">+SUM(I25:I33)+SUM(H34:H36)</f>
        <v>682.81270000000006</v>
      </c>
      <c r="W33" s="67">
        <f t="shared" ref="W33" si="63">+SUM(J25:J33)+SUM(I34:I36)</f>
        <v>687.78280000000007</v>
      </c>
      <c r="X33" s="37"/>
      <c r="Y33" s="78"/>
      <c r="Z33" s="7"/>
    </row>
    <row r="34" spans="1:26" ht="15" customHeight="1" x14ac:dyDescent="0.25">
      <c r="A34" s="42" t="s">
        <v>7</v>
      </c>
      <c r="B34" s="6">
        <f>+'Despacho por tipo'!B34+'Exportación por tipo'!B34</f>
        <v>76.470699999999994</v>
      </c>
      <c r="C34" s="6">
        <f>+'Despacho por tipo'!C34+'Exportación por tipo'!C34</f>
        <v>68.945999999999998</v>
      </c>
      <c r="D34" s="6">
        <f>+'Despacho por tipo'!D34+'Exportación por tipo'!D34</f>
        <v>64.956000000000003</v>
      </c>
      <c r="E34" s="6">
        <f>+'Despacho por tipo'!E34+'Exportación por tipo'!E34</f>
        <v>76.022500000000008</v>
      </c>
      <c r="F34" s="6">
        <f>+'Despacho por tipo'!F34+'Exportación por tipo'!F34</f>
        <v>79.807600000000008</v>
      </c>
      <c r="G34" s="6">
        <f>+'Despacho por tipo'!G34+'Exportación por tipo'!G34</f>
        <v>66.487799999999993</v>
      </c>
      <c r="H34" s="6">
        <f>+'Despacho por tipo'!H34+'Exportación por tipo'!H34</f>
        <v>64.683800000000005</v>
      </c>
      <c r="I34" s="6">
        <f>+'Despacho por tipo'!I34+'Exportación por tipo'!I34</f>
        <v>64.957399999999993</v>
      </c>
      <c r="J34" s="67">
        <f>+'Despacho por tipo'!J34+'Exportación por tipo'!J34</f>
        <v>63.229799999999997</v>
      </c>
      <c r="K34" s="37"/>
      <c r="L34" s="7"/>
      <c r="N34" s="42" t="s">
        <v>7</v>
      </c>
      <c r="O34" s="6">
        <f>+'Despacho por tipo'!O34+'Exportación por tipo'!O34</f>
        <v>912.45813400000009</v>
      </c>
      <c r="P34" s="6">
        <f>+SUM(C25:C34)+SUM(B35:B36)</f>
        <v>866.52069999999981</v>
      </c>
      <c r="Q34" s="6">
        <f t="shared" ref="Q34" si="64">+SUM(D25:D34)+SUM(C35:C36)</f>
        <v>811.90770000000009</v>
      </c>
      <c r="R34" s="6">
        <f>+SUM(E25:E34)+SUM(D35:D36)</f>
        <v>837.82260000000008</v>
      </c>
      <c r="S34" s="6">
        <f>+SUM(F25:F34)+SUM(E35:E36)</f>
        <v>917.19380000000001</v>
      </c>
      <c r="T34" s="6">
        <f>+SUM(G25:G34)+SUM(F35:F36)</f>
        <v>806.22319999999991</v>
      </c>
      <c r="U34" s="6">
        <f>+SUM(H25:H34)+SUM(G35:G36)</f>
        <v>777.2441</v>
      </c>
      <c r="V34" s="6">
        <f t="shared" ref="V34" si="65">+SUM(I25:I34)+SUM(H35:H36)</f>
        <v>683.08630000000005</v>
      </c>
      <c r="W34" s="67">
        <f t="shared" ref="W34" si="66">+SUM(J25:J34)+SUM(I35:I36)</f>
        <v>686.05520000000001</v>
      </c>
      <c r="X34" s="37"/>
      <c r="Y34" s="78"/>
      <c r="Z34" s="7"/>
    </row>
    <row r="35" spans="1:26" ht="15" customHeight="1" x14ac:dyDescent="0.25">
      <c r="A35" s="42" t="s">
        <v>8</v>
      </c>
      <c r="B35" s="6">
        <f>+'Despacho por tipo'!B35+'Exportación por tipo'!B35</f>
        <v>70.872699999999995</v>
      </c>
      <c r="C35" s="6">
        <f>+'Despacho por tipo'!C35+'Exportación por tipo'!C35</f>
        <v>67.734000000000009</v>
      </c>
      <c r="D35" s="6">
        <f>+'Despacho por tipo'!D35+'Exportación por tipo'!D35</f>
        <v>63.4559</v>
      </c>
      <c r="E35" s="6">
        <f>+'Despacho por tipo'!E35+'Exportación por tipo'!E35</f>
        <v>69.060099999999991</v>
      </c>
      <c r="F35" s="6">
        <f>+'Despacho por tipo'!F35+'Exportación por tipo'!F35</f>
        <v>68.608900000000006</v>
      </c>
      <c r="G35" s="6">
        <f>+'Despacho por tipo'!G35+'Exportación por tipo'!G35</f>
        <v>73.538199999999989</v>
      </c>
      <c r="H35" s="6">
        <f>+'Despacho por tipo'!H35+'Exportación por tipo'!H35</f>
        <v>54.3369</v>
      </c>
      <c r="I35" s="6">
        <f>+'Despacho por tipo'!I35+'Exportación por tipo'!I35</f>
        <v>57.022900000000007</v>
      </c>
      <c r="J35" s="67">
        <f>+'Despacho por tipo'!J35+'Exportación por tipo'!J35</f>
        <v>61.543199999999999</v>
      </c>
      <c r="K35" s="37"/>
      <c r="L35" s="7"/>
      <c r="N35" s="42" t="s">
        <v>8</v>
      </c>
      <c r="O35" s="6">
        <f>+'Despacho por tipo'!O35+'Exportación por tipo'!O35</f>
        <v>908.3199810000001</v>
      </c>
      <c r="P35" s="6">
        <f>+SUM(C25:C35)+SUM(B36)</f>
        <v>863.38199999999995</v>
      </c>
      <c r="Q35" s="6">
        <f t="shared" ref="Q35" si="67">+SUM(D25:D35)+SUM(C36)</f>
        <v>807.6296000000001</v>
      </c>
      <c r="R35" s="6">
        <f>+SUM(E25:E35)+SUM(D36)</f>
        <v>843.42680000000018</v>
      </c>
      <c r="S35" s="6">
        <f>+SUM(F25:F35)+SUM(E36)</f>
        <v>916.74259999999992</v>
      </c>
      <c r="T35" s="6">
        <f>+SUM(G25:G35)+SUM(F36)</f>
        <v>811.15249999999992</v>
      </c>
      <c r="U35" s="6">
        <f>+SUM(H25:H35)+SUM(G36)</f>
        <v>758.04279999999994</v>
      </c>
      <c r="V35" s="6">
        <f t="shared" ref="V35" si="68">+SUM(I25:I35)+SUM(H36)</f>
        <v>685.77230000000009</v>
      </c>
      <c r="W35" s="67">
        <f t="shared" ref="W35" si="69">+SUM(J25:J35)+SUM(I36)</f>
        <v>690.57550000000003</v>
      </c>
      <c r="X35" s="37"/>
      <c r="Y35" s="78"/>
      <c r="Z35" s="7"/>
    </row>
    <row r="36" spans="1:26" ht="15" customHeight="1" x14ac:dyDescent="0.25">
      <c r="A36" s="42" t="s">
        <v>9</v>
      </c>
      <c r="B36" s="6">
        <f>+'Despacho por tipo'!B36+'Exportación por tipo'!B36</f>
        <v>74.992199999999997</v>
      </c>
      <c r="C36" s="6">
        <f>+'Despacho por tipo'!C36+'Exportación por tipo'!C36</f>
        <v>64.258300000000006</v>
      </c>
      <c r="D36" s="6">
        <f>+'Despacho por tipo'!D36+'Exportación por tipo'!D36</f>
        <v>65.840400000000002</v>
      </c>
      <c r="E36" s="6">
        <f>+'Despacho por tipo'!E36+'Exportación por tipo'!E36</f>
        <v>70.205299999999994</v>
      </c>
      <c r="F36" s="6">
        <f>+'Despacho por tipo'!F36+'Exportación por tipo'!F36</f>
        <v>71.546499999999995</v>
      </c>
      <c r="G36" s="6">
        <f>+'Despacho por tipo'!G36+'Exportación por tipo'!G36</f>
        <v>71.036000000000001</v>
      </c>
      <c r="H36" s="6">
        <f>+'Despacho por tipo'!H36+'Exportación por tipo'!H36</f>
        <v>53.458500000000001</v>
      </c>
      <c r="I36" s="6">
        <f>+'Despacho por tipo'!I36+'Exportación por tipo'!I36</f>
        <v>55.722700000000003</v>
      </c>
      <c r="J36" s="67">
        <f>+'Despacho por tipo'!J36+'Exportación por tipo'!J36</f>
        <v>55.886399999999995</v>
      </c>
      <c r="K36" s="37"/>
      <c r="L36" s="7"/>
      <c r="N36" s="42" t="s">
        <v>9</v>
      </c>
      <c r="O36" s="6">
        <f>+'Despacho por tipo'!O36+'Exportación por tipo'!O36</f>
        <v>905.02855800000009</v>
      </c>
      <c r="P36" s="6">
        <f>+SUM(C25:C36)</f>
        <v>852.64809999999989</v>
      </c>
      <c r="Q36" s="6">
        <f t="shared" ref="Q36" si="70">+SUM(D25:D36)</f>
        <v>809.21170000000018</v>
      </c>
      <c r="R36" s="6">
        <f>+SUM(E25:E36)</f>
        <v>847.79170000000011</v>
      </c>
      <c r="S36" s="6">
        <f>+SUM(F25:F36)</f>
        <v>918.0838</v>
      </c>
      <c r="T36" s="6">
        <f>+SUM(G25:G36)</f>
        <v>810.64199999999983</v>
      </c>
      <c r="U36" s="6">
        <f>+SUM(H25:H36)</f>
        <v>740.46529999999996</v>
      </c>
      <c r="V36" s="6">
        <f t="shared" ref="V36" si="71">+SUM(I25:I36)</f>
        <v>688.03650000000016</v>
      </c>
      <c r="W36" s="67">
        <f t="shared" ref="W36" si="72">+SUM(J25:J36)</f>
        <v>690.73919999999998</v>
      </c>
      <c r="X36" s="37"/>
      <c r="Y36" s="78"/>
      <c r="Z36" s="7"/>
    </row>
    <row r="37" spans="1:26" ht="25.5" x14ac:dyDescent="0.25">
      <c r="A37" s="53" t="s">
        <v>13</v>
      </c>
      <c r="B37" s="54">
        <f>SUM(B25:B36)</f>
        <v>905.02855800000009</v>
      </c>
      <c r="C37" s="54">
        <f>SUM(C25:C36)</f>
        <v>852.64809999999989</v>
      </c>
      <c r="D37" s="54">
        <f>SUM(D25:D36)</f>
        <v>809.21170000000018</v>
      </c>
      <c r="E37" s="54">
        <f>SUM(E25:E36)</f>
        <v>847.79170000000011</v>
      </c>
      <c r="F37" s="54">
        <f>SUM(F25:F36)</f>
        <v>918.0838</v>
      </c>
      <c r="G37" s="54">
        <f t="shared" ref="G37:H37" si="73">SUM(G25:G36)</f>
        <v>810.64199999999983</v>
      </c>
      <c r="H37" s="54">
        <f t="shared" si="73"/>
        <v>740.46529999999996</v>
      </c>
      <c r="I37" s="54">
        <f t="shared" ref="I37:J37" si="74">SUM(I25:I36)</f>
        <v>688.03650000000016</v>
      </c>
      <c r="J37" s="186">
        <f t="shared" si="74"/>
        <v>690.73919999999998</v>
      </c>
      <c r="K37" s="55"/>
      <c r="L37" s="56"/>
      <c r="M37" s="3"/>
      <c r="N37" s="43" t="s">
        <v>14</v>
      </c>
      <c r="O37" s="46">
        <f t="shared" ref="O37:V37" si="75">+AVERAGE(O25:O36)</f>
        <v>933.51717625000003</v>
      </c>
      <c r="P37" s="46">
        <f t="shared" si="75"/>
        <v>875.24193883333328</v>
      </c>
      <c r="Q37" s="46">
        <f t="shared" si="75"/>
        <v>830.83800000000019</v>
      </c>
      <c r="R37" s="46">
        <f t="shared" si="75"/>
        <v>823.92825833333325</v>
      </c>
      <c r="S37" s="46">
        <f t="shared" si="75"/>
        <v>889.07348333333346</v>
      </c>
      <c r="T37" s="46">
        <f t="shared" si="75"/>
        <v>853.16564999999991</v>
      </c>
      <c r="U37" s="46">
        <f t="shared" si="75"/>
        <v>785.60614166666653</v>
      </c>
      <c r="V37" s="46">
        <f t="shared" si="75"/>
        <v>702.10921666666684</v>
      </c>
      <c r="W37" s="68">
        <f t="shared" ref="W37:X37" si="76">+AVERAGE(W25:W36)</f>
        <v>683.59746666666672</v>
      </c>
      <c r="X37" s="47">
        <f t="shared" si="76"/>
        <v>690.74939999999992</v>
      </c>
      <c r="Y37" s="79">
        <f t="shared" ref="Y37" si="77">+X37/W37-1</f>
        <v>1.0462199879422096E-2</v>
      </c>
      <c r="Z37" s="75">
        <f t="shared" ref="Z37" si="78">+POWER(X37/S37,0.2)-1</f>
        <v>-4.9227587604291023E-2</v>
      </c>
    </row>
    <row r="38" spans="1:26" ht="25.5" x14ac:dyDescent="0.25">
      <c r="A38" s="57" t="s">
        <v>15</v>
      </c>
      <c r="B38" s="58">
        <f t="shared" ref="B38:H38" si="79">+B37/B$73</f>
        <v>0.75328292479786219</v>
      </c>
      <c r="C38" s="58">
        <f t="shared" si="79"/>
        <v>0.76418271701909901</v>
      </c>
      <c r="D38" s="58">
        <f t="shared" si="79"/>
        <v>0.72577689607145324</v>
      </c>
      <c r="E38" s="58">
        <f t="shared" si="79"/>
        <v>0.70783129738698503</v>
      </c>
      <c r="F38" s="58">
        <f t="shared" si="79"/>
        <v>0.68625458124688243</v>
      </c>
      <c r="G38" s="58">
        <f t="shared" si="79"/>
        <v>0.690265730874005</v>
      </c>
      <c r="H38" s="58">
        <f t="shared" si="79"/>
        <v>0.67753831885212212</v>
      </c>
      <c r="I38" s="58">
        <f t="shared" ref="I38:J38" si="80">+I37/I$73</f>
        <v>0.70351279660744881</v>
      </c>
      <c r="J38" s="189">
        <f t="shared" si="80"/>
        <v>0.70999673320333134</v>
      </c>
      <c r="K38" s="188"/>
      <c r="L38" s="59"/>
      <c r="M38" s="3"/>
      <c r="N38" s="44" t="s">
        <v>15</v>
      </c>
      <c r="O38" s="48">
        <f t="shared" ref="O38:V38" si="81">+O37/O$73</f>
        <v>0.75232926919891541</v>
      </c>
      <c r="P38" s="48">
        <f t="shared" si="81"/>
        <v>0.7595769435668277</v>
      </c>
      <c r="Q38" s="48">
        <f t="shared" si="81"/>
        <v>0.75013286192851458</v>
      </c>
      <c r="R38" s="48">
        <f t="shared" si="81"/>
        <v>0.71367439588911441</v>
      </c>
      <c r="S38" s="48">
        <f t="shared" si="81"/>
        <v>0.68526955944232681</v>
      </c>
      <c r="T38" s="48">
        <f t="shared" si="81"/>
        <v>0.68978395197060549</v>
      </c>
      <c r="U38" s="48">
        <f t="shared" si="81"/>
        <v>0.68730128933745138</v>
      </c>
      <c r="V38" s="48">
        <f t="shared" si="81"/>
        <v>0.69083964170350975</v>
      </c>
      <c r="W38" s="69">
        <f t="shared" ref="W38:X38" si="82">+W37/W$73</f>
        <v>0.70487770901840319</v>
      </c>
      <c r="X38" s="72">
        <f t="shared" si="82"/>
        <v>0.70627125834240123</v>
      </c>
      <c r="Y38" s="72"/>
      <c r="Z38" s="76"/>
    </row>
    <row r="39" spans="1:26" ht="26.25" thickBot="1" x14ac:dyDescent="0.3">
      <c r="A39" s="60" t="s">
        <v>12</v>
      </c>
      <c r="B39" s="61"/>
      <c r="C39" s="62">
        <f>+C37/B37-1</f>
        <v>-5.7877132756732563E-2</v>
      </c>
      <c r="D39" s="62">
        <f t="shared" ref="D39:J39" si="83">+D37/C37-1</f>
        <v>-5.0942938827870154E-2</v>
      </c>
      <c r="E39" s="62">
        <f t="shared" si="83"/>
        <v>4.7676028411353766E-2</v>
      </c>
      <c r="F39" s="62">
        <f t="shared" si="83"/>
        <v>8.2911993594652955E-2</v>
      </c>
      <c r="G39" s="62">
        <f t="shared" si="83"/>
        <v>-0.11702831484446208</v>
      </c>
      <c r="H39" s="62">
        <f t="shared" si="83"/>
        <v>-8.6569287058898881E-2</v>
      </c>
      <c r="I39" s="62">
        <f t="shared" si="83"/>
        <v>-7.0805208562777722E-2</v>
      </c>
      <c r="J39" s="190">
        <f t="shared" si="83"/>
        <v>3.9281346265784833E-3</v>
      </c>
      <c r="K39" s="187"/>
      <c r="L39" s="63"/>
      <c r="N39" s="45" t="s">
        <v>12</v>
      </c>
      <c r="O39" s="49"/>
      <c r="P39" s="50">
        <f>+P37/O37-1</f>
        <v>-6.2425458148249846E-2</v>
      </c>
      <c r="Q39" s="50">
        <f t="shared" ref="Q39:S39" si="84">+Q37/P37-1</f>
        <v>-5.0733330823385825E-2</v>
      </c>
      <c r="R39" s="50">
        <f t="shared" si="84"/>
        <v>-8.3165932066984194E-3</v>
      </c>
      <c r="S39" s="50">
        <f t="shared" si="84"/>
        <v>7.906662302343892E-2</v>
      </c>
      <c r="T39" s="50">
        <f t="shared" ref="T39" si="85">+T37/S37-1</f>
        <v>-4.0387925190060958E-2</v>
      </c>
      <c r="U39" s="50">
        <f t="shared" ref="U39" si="86">+U37/T37-1</f>
        <v>-7.9186859355312E-2</v>
      </c>
      <c r="V39" s="50">
        <f t="shared" ref="V39:X39" si="87">+V37/U37-1</f>
        <v>-0.10628344226390674</v>
      </c>
      <c r="W39" s="70">
        <f t="shared" si="87"/>
        <v>-2.6365912254914581E-2</v>
      </c>
      <c r="X39" s="73">
        <f t="shared" si="87"/>
        <v>1.0462199879422096E-2</v>
      </c>
      <c r="Y39" s="51"/>
      <c r="Z39" s="52"/>
    </row>
    <row r="40" spans="1:26" ht="13.5" thickBot="1" x14ac:dyDescent="0.3"/>
    <row r="41" spans="1:26" ht="13.5" thickBot="1" x14ac:dyDescent="0.3">
      <c r="A41" s="323" t="s">
        <v>212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5"/>
      <c r="N41" s="323" t="s">
        <v>213</v>
      </c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5"/>
    </row>
    <row r="42" spans="1:26" ht="51" x14ac:dyDescent="0.25">
      <c r="A42" s="38"/>
      <c r="B42" s="39">
        <v>2016</v>
      </c>
      <c r="C42" s="39">
        <f>+B42+1</f>
        <v>2017</v>
      </c>
      <c r="D42" s="39">
        <f t="shared" ref="D42:G42" si="88">+C42+1</f>
        <v>2018</v>
      </c>
      <c r="E42" s="39">
        <f t="shared" si="88"/>
        <v>2019</v>
      </c>
      <c r="F42" s="39">
        <f t="shared" si="88"/>
        <v>2020</v>
      </c>
      <c r="G42" s="39">
        <f t="shared" si="88"/>
        <v>2021</v>
      </c>
      <c r="H42" s="39">
        <v>2022</v>
      </c>
      <c r="I42" s="39">
        <v>2023</v>
      </c>
      <c r="J42" s="192">
        <v>2024</v>
      </c>
      <c r="K42" s="40">
        <v>2025</v>
      </c>
      <c r="L42" s="41" t="s">
        <v>16</v>
      </c>
      <c r="N42" s="65"/>
      <c r="O42" s="64">
        <v>2016</v>
      </c>
      <c r="P42" s="64">
        <f>+O42+1</f>
        <v>2017</v>
      </c>
      <c r="Q42" s="64">
        <f t="shared" ref="Q42:S42" si="89">+P42+1</f>
        <v>2018</v>
      </c>
      <c r="R42" s="64">
        <f t="shared" si="89"/>
        <v>2019</v>
      </c>
      <c r="S42" s="64">
        <f t="shared" si="89"/>
        <v>2020</v>
      </c>
      <c r="T42" s="64">
        <f t="shared" ref="T42" si="90">+S42+1</f>
        <v>2021</v>
      </c>
      <c r="U42" s="64">
        <v>2022</v>
      </c>
      <c r="V42" s="64">
        <v>2023</v>
      </c>
      <c r="W42" s="66">
        <v>2024</v>
      </c>
      <c r="X42" s="71">
        <v>2025</v>
      </c>
      <c r="Y42" s="77" t="s">
        <v>16</v>
      </c>
      <c r="Z42" s="74" t="s">
        <v>21</v>
      </c>
    </row>
    <row r="43" spans="1:26" ht="15" customHeight="1" x14ac:dyDescent="0.25">
      <c r="A43" s="42" t="s">
        <v>10</v>
      </c>
      <c r="B43" s="6">
        <f>+'Despacho por tipo'!B43+'Exportación por tipo'!B43</f>
        <v>2.6344629999999998</v>
      </c>
      <c r="C43" s="6">
        <f>+'Despacho por tipo'!C43+'Exportación por tipo'!C43</f>
        <v>2.3811900000000001</v>
      </c>
      <c r="D43" s="6">
        <f>+'Despacho por tipo'!D43+'Exportación por tipo'!D43</f>
        <v>1.9594</v>
      </c>
      <c r="E43" s="6">
        <f>+'Despacho por tipo'!E43+'Exportación por tipo'!E43</f>
        <v>1.8960000000000001</v>
      </c>
      <c r="F43" s="6">
        <f>+'Despacho por tipo'!F43+'Exportación por tipo'!F43</f>
        <v>1.7508999999999999</v>
      </c>
      <c r="G43" s="6">
        <f>+'Despacho por tipo'!G43+'Exportación por tipo'!G43</f>
        <v>1.9092</v>
      </c>
      <c r="H43" s="6">
        <f>+'Despacho por tipo'!H43+'Exportación por tipo'!H43</f>
        <v>1.8245</v>
      </c>
      <c r="I43" s="6">
        <f>+'Despacho por tipo'!I43+'Exportación por tipo'!I43</f>
        <v>2.1892</v>
      </c>
      <c r="J43" s="67">
        <f>+'Despacho por tipo'!J43+'Exportación por tipo'!J43</f>
        <v>1.7196</v>
      </c>
      <c r="K43" s="37">
        <f>+'Despacho por tipo'!K43+'Exportación por tipo'!K43</f>
        <v>1.6271</v>
      </c>
      <c r="L43" s="7">
        <f>+K43/J43-1</f>
        <v>-5.3791579437078352E-2</v>
      </c>
      <c r="N43" s="42" t="s">
        <v>10</v>
      </c>
      <c r="O43" s="6">
        <f>+'Despacho por tipo'!O43+'Exportación por tipo'!O43</f>
        <v>50.577325999999999</v>
      </c>
      <c r="P43" s="6">
        <f>+SUM(C43)+SUM(B44:B54)</f>
        <v>48.063525999999996</v>
      </c>
      <c r="Q43" s="6">
        <f t="shared" ref="Q43" si="91">+SUM(D43)+SUM(C44:C54)</f>
        <v>42.033699999999996</v>
      </c>
      <c r="R43" s="6">
        <f t="shared" ref="R43:X43" si="92">+SUM(E43)+SUM(D44:D54)</f>
        <v>35.220099999999995</v>
      </c>
      <c r="S43" s="6">
        <f t="shared" si="92"/>
        <v>32.7562</v>
      </c>
      <c r="T43" s="6">
        <f t="shared" si="92"/>
        <v>28.505299999999998</v>
      </c>
      <c r="U43" s="6">
        <f t="shared" si="92"/>
        <v>38.613900000000001</v>
      </c>
      <c r="V43" s="6">
        <f t="shared" si="92"/>
        <v>46.067999999999998</v>
      </c>
      <c r="W43" s="67">
        <f t="shared" si="92"/>
        <v>41.123899999999999</v>
      </c>
      <c r="X43" s="37">
        <f t="shared" si="92"/>
        <v>32.6813</v>
      </c>
      <c r="Y43" s="78">
        <f>+X43/W43-1</f>
        <v>-0.20529667662843254</v>
      </c>
      <c r="Z43" s="7">
        <f>+POWER(X43/S43,0.2)-1</f>
        <v>-4.5773685821370869E-4</v>
      </c>
    </row>
    <row r="44" spans="1:26" ht="15" customHeight="1" x14ac:dyDescent="0.25">
      <c r="A44" s="42" t="s">
        <v>11</v>
      </c>
      <c r="B44" s="6">
        <f>+'Despacho por tipo'!B44+'Exportación por tipo'!B44</f>
        <v>2.5027089999999999</v>
      </c>
      <c r="C44" s="6">
        <f>+'Despacho por tipo'!C44+'Exportación por tipo'!C44</f>
        <v>1.6829000000000001</v>
      </c>
      <c r="D44" s="6">
        <f>+'Despacho por tipo'!D44+'Exportación por tipo'!D44</f>
        <v>1.7758</v>
      </c>
      <c r="E44" s="6">
        <f>+'Despacho por tipo'!E44+'Exportación por tipo'!E44</f>
        <v>1.4747999999999999</v>
      </c>
      <c r="F44" s="6">
        <f>+'Despacho por tipo'!F44+'Exportación por tipo'!F44</f>
        <v>1.3853</v>
      </c>
      <c r="G44" s="6">
        <f>+'Despacho por tipo'!G44+'Exportación por tipo'!G44</f>
        <v>1.7673000000000001</v>
      </c>
      <c r="H44" s="6">
        <f>+'Despacho por tipo'!H44+'Exportación por tipo'!H44</f>
        <v>2.3902000000000001</v>
      </c>
      <c r="I44" s="6">
        <f>+'Despacho por tipo'!I44+'Exportación por tipo'!I44</f>
        <v>1.8521000000000001</v>
      </c>
      <c r="J44" s="67">
        <f>+'Despacho por tipo'!J44+'Exportación por tipo'!J44</f>
        <v>1.2481</v>
      </c>
      <c r="K44" s="37">
        <f>+'Despacho por tipo'!K44+'Exportación por tipo'!K44</f>
        <v>1.6777000000000002</v>
      </c>
      <c r="L44" s="7">
        <f>+K44/J44-1</f>
        <v>0.34420318884704759</v>
      </c>
      <c r="N44" s="42" t="s">
        <v>11</v>
      </c>
      <c r="O44" s="6">
        <f>+'Despacho por tipo'!O44+'Exportación por tipo'!O44</f>
        <v>50.655599000000009</v>
      </c>
      <c r="P44" s="6">
        <f>+SUM(C43:C44)+SUM(B45:B54)</f>
        <v>47.243717000000004</v>
      </c>
      <c r="Q44" s="6">
        <f t="shared" ref="Q44" si="93">+SUM(D43:D44)+SUM(C45:C54)</f>
        <v>42.126600000000003</v>
      </c>
      <c r="R44" s="6">
        <f>+SUM(E43:E44)+SUM(D45:D54)</f>
        <v>34.9191</v>
      </c>
      <c r="S44" s="6">
        <f>+SUM(F43:F44)+SUM(E45:E54)</f>
        <v>32.666700000000006</v>
      </c>
      <c r="T44" s="6">
        <f>+SUM(G43:G44)+SUM(F45:F54)</f>
        <v>28.8873</v>
      </c>
      <c r="U44" s="6">
        <f>+SUM(H43:H44)+SUM(G45:G54)</f>
        <v>39.236800000000002</v>
      </c>
      <c r="V44" s="6">
        <f t="shared" ref="V44" si="94">+SUM(I43:I44)+SUM(H45:H54)</f>
        <v>45.529899999999998</v>
      </c>
      <c r="W44" s="67">
        <f t="shared" ref="W44:X44" si="95">+SUM(J43:J44)+SUM(I45:I54)</f>
        <v>40.5199</v>
      </c>
      <c r="X44" s="37">
        <f t="shared" si="95"/>
        <v>33.110900000000001</v>
      </c>
      <c r="Y44" s="78">
        <f>+X44/W44-1</f>
        <v>-0.1828484275627531</v>
      </c>
      <c r="Z44" s="7">
        <f>+POWER(X44/S44,0.2)-1</f>
        <v>2.7049162824623885E-3</v>
      </c>
    </row>
    <row r="45" spans="1:26" ht="15" customHeight="1" x14ac:dyDescent="0.25">
      <c r="A45" s="42" t="s">
        <v>0</v>
      </c>
      <c r="B45" s="6">
        <f>+'Despacho por tipo'!B45+'Exportación por tipo'!B45</f>
        <v>3.179125</v>
      </c>
      <c r="C45" s="6">
        <f>+'Despacho por tipo'!C45+'Exportación por tipo'!C45</f>
        <v>3.0395000000000003</v>
      </c>
      <c r="D45" s="6">
        <f>+'Despacho por tipo'!D45+'Exportación por tipo'!D45</f>
        <v>2.4742000000000002</v>
      </c>
      <c r="E45" s="6">
        <f>+'Despacho por tipo'!E45+'Exportación por tipo'!E45</f>
        <v>1.2175</v>
      </c>
      <c r="F45" s="6">
        <f>+'Despacho por tipo'!F45+'Exportación por tipo'!F45</f>
        <v>1.4272</v>
      </c>
      <c r="G45" s="6">
        <f>+'Despacho por tipo'!G45+'Exportación por tipo'!G45</f>
        <v>2.1406000000000001</v>
      </c>
      <c r="H45" s="6">
        <f>+'Despacho por tipo'!H45+'Exportación por tipo'!H45</f>
        <v>3.0849000000000002</v>
      </c>
      <c r="I45" s="6">
        <f>+'Despacho por tipo'!I45+'Exportación por tipo'!I45</f>
        <v>2.4464000000000001</v>
      </c>
      <c r="J45" s="67">
        <f>+'Despacho por tipo'!J45+'Exportación por tipo'!J45</f>
        <v>1.9334</v>
      </c>
      <c r="K45" s="37">
        <f>+'Despacho por tipo'!K45+'Exportación por tipo'!K45</f>
        <v>1.4948000000000001</v>
      </c>
      <c r="L45" s="7">
        <f>+K45/J45-1</f>
        <v>-0.22685424640529628</v>
      </c>
      <c r="N45" s="42" t="s">
        <v>0</v>
      </c>
      <c r="O45" s="6">
        <f>+'Despacho por tipo'!O45+'Exportación por tipo'!O45</f>
        <v>51.438980000000001</v>
      </c>
      <c r="P45" s="6">
        <f>+SUM(C43:C45)+SUM(B46:B54)</f>
        <v>47.104092000000009</v>
      </c>
      <c r="Q45" s="6">
        <f t="shared" ref="Q45" si="96">+SUM(D43:D45)+SUM(C46:C54)</f>
        <v>41.561300000000003</v>
      </c>
      <c r="R45" s="6">
        <f>+SUM(E43:E45)+SUM(D46:D54)</f>
        <v>33.662399999999991</v>
      </c>
      <c r="S45" s="6">
        <f>+SUM(F43:F45)+SUM(E46:E54)</f>
        <v>32.876400000000004</v>
      </c>
      <c r="T45" s="6">
        <f>+SUM(G43:G45)+SUM(F46:F54)</f>
        <v>29.6007</v>
      </c>
      <c r="U45" s="6">
        <f>+SUM(H43:H45)+SUM(G46:G54)</f>
        <v>40.181099999999994</v>
      </c>
      <c r="V45" s="6">
        <f t="shared" ref="V45" si="97">+SUM(I43:I45)+SUM(H46:H54)</f>
        <v>44.891400000000004</v>
      </c>
      <c r="W45" s="67">
        <f t="shared" ref="W45" si="98">+SUM(J43:J45)+SUM(I46:I54)</f>
        <v>40.006900000000002</v>
      </c>
      <c r="X45" s="37">
        <f t="shared" ref="X45" si="99">+SUM(K43:K45)+SUM(J46:J54)</f>
        <v>32.6723</v>
      </c>
      <c r="Y45" s="78">
        <f>+X45/W45-1</f>
        <v>-0.18333337499281377</v>
      </c>
      <c r="Z45" s="7">
        <f>+POWER(X45/S45,0.2)-1</f>
        <v>-1.2447149046004302E-3</v>
      </c>
    </row>
    <row r="46" spans="1:26" ht="15" customHeight="1" x14ac:dyDescent="0.25">
      <c r="A46" s="42" t="s">
        <v>1</v>
      </c>
      <c r="B46" s="6">
        <f>+'Despacho por tipo'!B46+'Exportación por tipo'!B46</f>
        <v>2.9498209999999996</v>
      </c>
      <c r="C46" s="6">
        <f>+'Despacho por tipo'!C46+'Exportación por tipo'!C46</f>
        <v>2.7250000000000001</v>
      </c>
      <c r="D46" s="6">
        <f>+'Despacho por tipo'!D46+'Exportación por tipo'!D46</f>
        <v>2.4796999999999998</v>
      </c>
      <c r="E46" s="6">
        <f>+'Despacho por tipo'!E46+'Exportación por tipo'!E46</f>
        <v>1.3613</v>
      </c>
      <c r="F46" s="6">
        <f>+'Despacho por tipo'!F46+'Exportación por tipo'!F46</f>
        <v>1.3319999999999999</v>
      </c>
      <c r="G46" s="6">
        <f>+'Despacho por tipo'!G46+'Exportación por tipo'!G46</f>
        <v>2.4925000000000002</v>
      </c>
      <c r="H46" s="6">
        <f>+'Despacho por tipo'!H46+'Exportación por tipo'!H46</f>
        <v>3.1713</v>
      </c>
      <c r="I46" s="6">
        <f>+'Despacho por tipo'!I46+'Exportación por tipo'!I46</f>
        <v>2.3588</v>
      </c>
      <c r="J46" s="67">
        <f>+'Despacho por tipo'!J46+'Exportación por tipo'!J46</f>
        <v>1.7539</v>
      </c>
      <c r="K46" s="37">
        <f>+'Despacho por tipo'!K46+'Exportación por tipo'!K46</f>
        <v>2.3902999999999999</v>
      </c>
      <c r="L46" s="7">
        <f>+K46/J46-1</f>
        <v>0.36284850903700328</v>
      </c>
      <c r="N46" s="42" t="s">
        <v>1</v>
      </c>
      <c r="O46" s="6">
        <f>+'Despacho por tipo'!O46+'Exportación por tipo'!O46</f>
        <v>50.805325000000003</v>
      </c>
      <c r="P46" s="6">
        <f>+SUM(C43:C46)+SUM(B47:B54)</f>
        <v>46.879271000000003</v>
      </c>
      <c r="Q46" s="6">
        <f t="shared" ref="Q46" si="100">+SUM(D43:D46)+SUM(C47:C54)</f>
        <v>41.315999999999988</v>
      </c>
      <c r="R46" s="6">
        <f>+SUM(E43:E46)+SUM(D47:D54)</f>
        <v>32.543999999999997</v>
      </c>
      <c r="S46" s="6">
        <f>+SUM(F43:F46)+SUM(E47:E54)</f>
        <v>32.847100000000005</v>
      </c>
      <c r="T46" s="6">
        <f>+SUM(G43:G46)+SUM(F47:F54)</f>
        <v>30.761199999999999</v>
      </c>
      <c r="U46" s="6">
        <f>+SUM(H43:H46)+SUM(G47:G54)</f>
        <v>40.859899999999996</v>
      </c>
      <c r="V46" s="6">
        <f t="shared" ref="V46" si="101">+SUM(I43:I46)+SUM(H47:H54)</f>
        <v>44.078899999999997</v>
      </c>
      <c r="W46" s="67">
        <f t="shared" ref="W46" si="102">+SUM(J43:J46)+SUM(I47:I54)</f>
        <v>39.402000000000001</v>
      </c>
      <c r="X46" s="37">
        <f t="shared" ref="X46" si="103">+SUM(K43:K46)+SUM(J47:J54)</f>
        <v>33.308700000000002</v>
      </c>
      <c r="Y46" s="78">
        <f>+X46/W46-1</f>
        <v>-0.15464443429267549</v>
      </c>
      <c r="Z46" s="7">
        <f>+POWER(X46/S46,0.2)-1</f>
        <v>2.7949311881401151E-3</v>
      </c>
    </row>
    <row r="47" spans="1:26" ht="15" customHeight="1" x14ac:dyDescent="0.25">
      <c r="A47" s="42" t="s">
        <v>2</v>
      </c>
      <c r="B47" s="6">
        <f>+'Despacho por tipo'!B47+'Exportación por tipo'!B47</f>
        <v>3.3546300000000002</v>
      </c>
      <c r="C47" s="6">
        <f>+'Despacho por tipo'!C47+'Exportación por tipo'!C47</f>
        <v>3.3012000000000001</v>
      </c>
      <c r="D47" s="6">
        <f>+'Despacho por tipo'!D47+'Exportación por tipo'!D47</f>
        <v>2.7565</v>
      </c>
      <c r="E47" s="6">
        <f>+'Despacho por tipo'!E47+'Exportación por tipo'!E47</f>
        <v>2.1560999999999999</v>
      </c>
      <c r="F47" s="6">
        <f>+'Despacho por tipo'!F47+'Exportación por tipo'!F47</f>
        <v>1.0976999999999999</v>
      </c>
      <c r="G47" s="6">
        <f>+'Despacho por tipo'!G47+'Exportación por tipo'!G47</f>
        <v>2.8452999999999999</v>
      </c>
      <c r="H47" s="6">
        <f>+'Despacho por tipo'!H47+'Exportación por tipo'!H47</f>
        <v>3.5341</v>
      </c>
      <c r="I47" s="6">
        <f>+'Despacho por tipo'!I47+'Exportación por tipo'!I47</f>
        <v>3.2907000000000002</v>
      </c>
      <c r="J47" s="67">
        <f>+'Despacho por tipo'!J47+'Exportación por tipo'!J47</f>
        <v>2.1</v>
      </c>
      <c r="K47" s="37">
        <f>+'Despacho por tipo'!K47+'Exportación por tipo'!K47</f>
        <v>1.6147</v>
      </c>
      <c r="L47" s="7">
        <f>+K47/J47-1</f>
        <v>-0.23109523809523813</v>
      </c>
      <c r="N47" s="42" t="s">
        <v>2</v>
      </c>
      <c r="O47" s="6">
        <f>+'Despacho por tipo'!O47+'Exportación por tipo'!O47</f>
        <v>50.807256000000002</v>
      </c>
      <c r="P47" s="6">
        <f>+SUM(C43:C47)+SUM(B48:B54)</f>
        <v>46.825841000000004</v>
      </c>
      <c r="Q47" s="6">
        <f t="shared" ref="Q47" si="104">+SUM(D43:D47)+SUM(C48:C54)</f>
        <v>40.771299999999997</v>
      </c>
      <c r="R47" s="6">
        <f>+SUM(E43:E47)+SUM(D48:D54)</f>
        <v>31.943599999999996</v>
      </c>
      <c r="S47" s="6">
        <f>+SUM(F43:F47)+SUM(E48:E54)</f>
        <v>31.788699999999999</v>
      </c>
      <c r="T47" s="6">
        <f>+SUM(G43:G47)+SUM(F48:F54)</f>
        <v>32.508800000000001</v>
      </c>
      <c r="U47" s="6">
        <f>+SUM(H43:H47)+SUM(G48:G54)</f>
        <v>41.548699999999997</v>
      </c>
      <c r="V47" s="6">
        <f t="shared" ref="V47" si="105">+SUM(I43:I47)+SUM(H48:H54)</f>
        <v>43.835499999999996</v>
      </c>
      <c r="W47" s="67">
        <f t="shared" ref="W47" si="106">+SUM(J43:J47)+SUM(I48:I54)</f>
        <v>38.211299999999994</v>
      </c>
      <c r="X47" s="37">
        <f t="shared" ref="X47" si="107">+SUM(K43:K47)+SUM(J48:J54)</f>
        <v>32.823399999999999</v>
      </c>
      <c r="Y47" s="78">
        <f>+X47/W47-1</f>
        <v>-0.14100279236770263</v>
      </c>
      <c r="Z47" s="7">
        <f>+POWER(X47/S47,0.2)-1</f>
        <v>6.4267223119061079E-3</v>
      </c>
    </row>
    <row r="48" spans="1:26" ht="15" customHeight="1" x14ac:dyDescent="0.25">
      <c r="A48" s="42" t="s">
        <v>3</v>
      </c>
      <c r="B48" s="6">
        <f>+'Despacho por tipo'!B48+'Exportación por tipo'!B48</f>
        <v>3.2057869999999999</v>
      </c>
      <c r="C48" s="6">
        <f>+'Despacho por tipo'!C48+'Exportación por tipo'!C48</f>
        <v>3.6726999999999999</v>
      </c>
      <c r="D48" s="6">
        <f>+'Despacho por tipo'!D48+'Exportación por tipo'!D48</f>
        <v>2.6092999999999997</v>
      </c>
      <c r="E48" s="6">
        <f>+'Despacho por tipo'!E48+'Exportación por tipo'!E48</f>
        <v>2.3048999999999999</v>
      </c>
      <c r="F48" s="6">
        <f>+'Despacho por tipo'!F48+'Exportación por tipo'!F48</f>
        <v>2.0710000000000002</v>
      </c>
      <c r="G48" s="6">
        <f>+'Despacho por tipo'!G48+'Exportación por tipo'!G48</f>
        <v>2.8260999999999998</v>
      </c>
      <c r="H48" s="6">
        <f>+'Despacho por tipo'!H48+'Exportación por tipo'!H48</f>
        <v>3.6000999999999999</v>
      </c>
      <c r="I48" s="6">
        <f>+'Despacho por tipo'!I48+'Exportación por tipo'!I48</f>
        <v>3.3071000000000002</v>
      </c>
      <c r="J48" s="67">
        <f>+'Despacho por tipo'!J48+'Exportación por tipo'!J48</f>
        <v>1.5807</v>
      </c>
      <c r="K48" s="37"/>
      <c r="L48" s="7"/>
      <c r="N48" s="42" t="s">
        <v>3</v>
      </c>
      <c r="O48" s="6">
        <f>+'Despacho por tipo'!O48+'Exportación por tipo'!O48</f>
        <v>49.338781999999995</v>
      </c>
      <c r="P48" s="6">
        <f>+SUM(C43:C48)+SUM(B49:B54)</f>
        <v>47.292754000000002</v>
      </c>
      <c r="Q48" s="6">
        <f t="shared" ref="Q48" si="108">+SUM(D43:D48)+SUM(C49:C54)</f>
        <v>39.707900000000002</v>
      </c>
      <c r="R48" s="6">
        <f>+SUM(E43:E48)+SUM(D49:D54)</f>
        <v>31.639200000000002</v>
      </c>
      <c r="S48" s="6">
        <f>+SUM(F43:F48)+SUM(E49:E54)</f>
        <v>31.554800000000004</v>
      </c>
      <c r="T48" s="6">
        <f>+SUM(G43:G48)+SUM(F49:F54)</f>
        <v>33.2639</v>
      </c>
      <c r="U48" s="6">
        <f>+SUM(H43:H48)+SUM(G49:G54)</f>
        <v>42.322699999999998</v>
      </c>
      <c r="V48" s="6">
        <f t="shared" ref="V48" si="109">+SUM(I43:I48)+SUM(H49:H54)</f>
        <v>43.542499999999997</v>
      </c>
      <c r="W48" s="67">
        <f t="shared" ref="W48" si="110">+SUM(J43:J48)+SUM(I49:I54)</f>
        <v>36.484899999999996</v>
      </c>
      <c r="X48" s="37"/>
      <c r="Y48" s="78"/>
      <c r="Z48" s="7"/>
    </row>
    <row r="49" spans="1:26" ht="15" customHeight="1" x14ac:dyDescent="0.25">
      <c r="A49" s="42" t="s">
        <v>4</v>
      </c>
      <c r="B49" s="6">
        <f>+'Despacho por tipo'!B49+'Exportación por tipo'!B49</f>
        <v>3.6039680000000001</v>
      </c>
      <c r="C49" s="6">
        <f>+'Despacho por tipo'!C49+'Exportación por tipo'!C49</f>
        <v>3.4272999999999998</v>
      </c>
      <c r="D49" s="6">
        <f>+'Despacho por tipo'!D49+'Exportación por tipo'!D49</f>
        <v>2.6318000000000001</v>
      </c>
      <c r="E49" s="6">
        <f>+'Despacho por tipo'!E49+'Exportación por tipo'!E49</f>
        <v>2.702</v>
      </c>
      <c r="F49" s="6">
        <f>+'Despacho por tipo'!F49+'Exportación por tipo'!F49</f>
        <v>2.2315</v>
      </c>
      <c r="G49" s="6">
        <f>+'Despacho por tipo'!G49+'Exportación por tipo'!G49</f>
        <v>3.2496</v>
      </c>
      <c r="H49" s="6">
        <f>+'Despacho por tipo'!H49+'Exportación por tipo'!H49</f>
        <v>3.6318000000000001</v>
      </c>
      <c r="I49" s="6">
        <f>+'Despacho por tipo'!I49+'Exportación por tipo'!I49</f>
        <v>3.3532000000000002</v>
      </c>
      <c r="J49" s="67">
        <f>+'Despacho por tipo'!J49+'Exportación por tipo'!J49</f>
        <v>2.4796</v>
      </c>
      <c r="K49" s="37"/>
      <c r="L49" s="7"/>
      <c r="N49" s="42" t="s">
        <v>4</v>
      </c>
      <c r="O49" s="6">
        <f>+'Despacho por tipo'!O49+'Exportación por tipo'!O49</f>
        <v>48.741261000000002</v>
      </c>
      <c r="P49" s="6">
        <f>+SUM(C43:C49)+SUM(B50:B54)</f>
        <v>47.116085999999996</v>
      </c>
      <c r="Q49" s="6">
        <f t="shared" ref="Q49" si="111">+SUM(D43:D49)+SUM(C50:C54)</f>
        <v>38.912399999999998</v>
      </c>
      <c r="R49" s="6">
        <f>+SUM(E43:E49)+SUM(D50:D54)</f>
        <v>31.709400000000002</v>
      </c>
      <c r="S49" s="6">
        <f>+SUM(F43:F49)+SUM(E50:E54)</f>
        <v>31.084299999999999</v>
      </c>
      <c r="T49" s="6">
        <f>+SUM(G43:G49)+SUM(F50:F54)</f>
        <v>34.281999999999996</v>
      </c>
      <c r="U49" s="6">
        <f>+SUM(H43:H49)+SUM(G50:G54)</f>
        <v>42.704899999999995</v>
      </c>
      <c r="V49" s="6">
        <f t="shared" ref="V49" si="112">+SUM(I43:I49)+SUM(H50:H54)</f>
        <v>43.2639</v>
      </c>
      <c r="W49" s="67">
        <f t="shared" ref="W49" si="113">+SUM(J43:J49)+SUM(I50:I54)</f>
        <v>35.6113</v>
      </c>
      <c r="X49" s="37"/>
      <c r="Y49" s="78"/>
      <c r="Z49" s="7"/>
    </row>
    <row r="50" spans="1:26" ht="15" customHeight="1" x14ac:dyDescent="0.25">
      <c r="A50" s="42" t="s">
        <v>5</v>
      </c>
      <c r="B50" s="6">
        <f>+'Despacho por tipo'!B50+'Exportación por tipo'!B50</f>
        <v>4.8730700000000002</v>
      </c>
      <c r="C50" s="6">
        <f>+'Despacho por tipo'!C50+'Exportación por tipo'!C50</f>
        <v>3.7326999999999999</v>
      </c>
      <c r="D50" s="6">
        <f>+'Despacho por tipo'!D50+'Exportación por tipo'!D50</f>
        <v>3.8079000000000001</v>
      </c>
      <c r="E50" s="6">
        <f>+'Despacho por tipo'!E50+'Exportación por tipo'!E50</f>
        <v>3.0569999999999999</v>
      </c>
      <c r="F50" s="6">
        <f>+'Despacho por tipo'!F50+'Exportación por tipo'!F50</f>
        <v>2.7608000000000001</v>
      </c>
      <c r="G50" s="6">
        <f>+'Despacho por tipo'!G50+'Exportación por tipo'!G50</f>
        <v>3.2648999999999999</v>
      </c>
      <c r="H50" s="6">
        <f>+'Despacho por tipo'!H50+'Exportación por tipo'!H50</f>
        <v>5.4472000000000005</v>
      </c>
      <c r="I50" s="6">
        <f>+'Despacho por tipo'!I50+'Exportación por tipo'!I50</f>
        <v>4.7220999999999993</v>
      </c>
      <c r="J50" s="67">
        <f>+'Despacho por tipo'!J50+'Exportación por tipo'!J50</f>
        <v>3.2429999999999999</v>
      </c>
      <c r="K50" s="37"/>
      <c r="L50" s="7"/>
      <c r="N50" s="42" t="s">
        <v>5</v>
      </c>
      <c r="O50" s="6">
        <f>+'Despacho por tipo'!O50+'Exportación por tipo'!O50</f>
        <v>49.066881000000009</v>
      </c>
      <c r="P50" s="6">
        <f>+SUM(C43:C50)+SUM(B51:B54)</f>
        <v>45.975715999999998</v>
      </c>
      <c r="Q50" s="6">
        <f t="shared" ref="Q50" si="114">+SUM(D43:D50)+SUM(C51:C54)</f>
        <v>38.9876</v>
      </c>
      <c r="R50" s="6">
        <f>+SUM(E43:E50)+SUM(D51:D54)</f>
        <v>30.958500000000001</v>
      </c>
      <c r="S50" s="6">
        <f>+SUM(F43:F50)+SUM(E51:E54)</f>
        <v>30.7881</v>
      </c>
      <c r="T50" s="6">
        <f>+SUM(G43:G50)+SUM(F51:F54)</f>
        <v>34.786100000000005</v>
      </c>
      <c r="U50" s="6">
        <f>+SUM(H43:H50)+SUM(G51:G54)</f>
        <v>44.8872</v>
      </c>
      <c r="V50" s="6">
        <f t="shared" ref="V50" si="115">+SUM(I43:I50)+SUM(H51:H54)</f>
        <v>42.538799999999995</v>
      </c>
      <c r="W50" s="67">
        <f t="shared" ref="W50" si="116">+SUM(J43:J50)+SUM(I51:I54)</f>
        <v>34.132199999999997</v>
      </c>
      <c r="X50" s="37"/>
      <c r="Y50" s="78"/>
      <c r="Z50" s="7"/>
    </row>
    <row r="51" spans="1:26" ht="15" customHeight="1" x14ac:dyDescent="0.25">
      <c r="A51" s="42" t="s">
        <v>6</v>
      </c>
      <c r="B51" s="6">
        <f>+'Despacho por tipo'!B51+'Exportación por tipo'!B51</f>
        <v>6.0014380000000003</v>
      </c>
      <c r="C51" s="6">
        <f>+'Despacho por tipo'!C51+'Exportación por tipo'!C51</f>
        <v>5.0090000000000003</v>
      </c>
      <c r="D51" s="6">
        <f>+'Despacho por tipo'!D51+'Exportación por tipo'!D51</f>
        <v>3.5585999999999998</v>
      </c>
      <c r="E51" s="6">
        <f>+'Despacho por tipo'!E51+'Exportación por tipo'!E51</f>
        <v>3.6871</v>
      </c>
      <c r="F51" s="6">
        <f>+'Despacho por tipo'!F51+'Exportación por tipo'!F51</f>
        <v>3.3111000000000002</v>
      </c>
      <c r="G51" s="6">
        <f>+'Despacho por tipo'!G51+'Exportación por tipo'!G51</f>
        <v>4.0352999999999994</v>
      </c>
      <c r="H51" s="6">
        <f>+'Despacho por tipo'!H51+'Exportación por tipo'!H51</f>
        <v>5.8348999999999993</v>
      </c>
      <c r="I51" s="6">
        <f>+'Despacho por tipo'!I51+'Exportación por tipo'!I51</f>
        <v>4.6058000000000003</v>
      </c>
      <c r="J51" s="67">
        <f>+'Despacho por tipo'!J51+'Exportación por tipo'!J51</f>
        <v>4.2716000000000003</v>
      </c>
      <c r="K51" s="37"/>
      <c r="L51" s="7"/>
      <c r="N51" s="42" t="s">
        <v>6</v>
      </c>
      <c r="O51" s="6">
        <f>+'Despacho por tipo'!O51+'Exportación por tipo'!O51</f>
        <v>49.423254000000021</v>
      </c>
      <c r="P51" s="6">
        <f>+SUM(C43:C51)+SUM(B52:B54)</f>
        <v>44.983277999999999</v>
      </c>
      <c r="Q51" s="6">
        <f t="shared" ref="Q51" si="117">+SUM(D43:D51)+SUM(C52:C54)</f>
        <v>37.537199999999999</v>
      </c>
      <c r="R51" s="6">
        <f>+SUM(E43:E51)+SUM(D52:D54)</f>
        <v>31.087000000000003</v>
      </c>
      <c r="S51" s="6">
        <f>+SUM(F43:F51)+SUM(E52:E54)</f>
        <v>30.412100000000002</v>
      </c>
      <c r="T51" s="6">
        <f>+SUM(G43:G51)+SUM(F52:F54)</f>
        <v>35.510300000000001</v>
      </c>
      <c r="U51" s="6">
        <f>+SUM(H43:H51)+SUM(G52:G54)</f>
        <v>46.686799999999998</v>
      </c>
      <c r="V51" s="6">
        <f t="shared" ref="V51" si="118">+SUM(I43:I51)+SUM(H52:H54)</f>
        <v>41.309699999999999</v>
      </c>
      <c r="W51" s="67">
        <f t="shared" ref="W51" si="119">+SUM(J43:J51)+SUM(I52:I54)</f>
        <v>33.798000000000002</v>
      </c>
      <c r="X51" s="37"/>
      <c r="Y51" s="78"/>
      <c r="Z51" s="7"/>
    </row>
    <row r="52" spans="1:26" ht="15" customHeight="1" x14ac:dyDescent="0.25">
      <c r="A52" s="42" t="s">
        <v>7</v>
      </c>
      <c r="B52" s="6">
        <f>+'Despacho por tipo'!B52+'Exportación por tipo'!B52</f>
        <v>5.768688</v>
      </c>
      <c r="C52" s="6">
        <f>+'Despacho por tipo'!C52+'Exportación por tipo'!C52</f>
        <v>5.2187000000000001</v>
      </c>
      <c r="D52" s="6">
        <f>+'Despacho por tipo'!D52+'Exportación por tipo'!D52</f>
        <v>4.5219000000000005</v>
      </c>
      <c r="E52" s="6">
        <f>+'Despacho por tipo'!E52+'Exportación por tipo'!E52</f>
        <v>4.5566000000000004</v>
      </c>
      <c r="F52" s="6">
        <f>+'Despacho por tipo'!F52+'Exportación por tipo'!F52</f>
        <v>3.7522000000000002</v>
      </c>
      <c r="G52" s="6">
        <f>+'Despacho por tipo'!G52+'Exportación por tipo'!G52</f>
        <v>3.9105000000000003</v>
      </c>
      <c r="H52" s="6">
        <f>+'Despacho por tipo'!H52+'Exportación por tipo'!H52</f>
        <v>5.2186000000000003</v>
      </c>
      <c r="I52" s="6">
        <f>+'Despacho por tipo'!I52+'Exportación por tipo'!I52</f>
        <v>5.4721000000000002</v>
      </c>
      <c r="J52" s="67">
        <f>+'Despacho por tipo'!J52+'Exportación por tipo'!J52</f>
        <v>4.7074000000000007</v>
      </c>
      <c r="K52" s="37"/>
      <c r="L52" s="7"/>
      <c r="N52" s="42" t="s">
        <v>7</v>
      </c>
      <c r="O52" s="6">
        <f>+'Despacho por tipo'!O52+'Exportación por tipo'!O52</f>
        <v>49.186448000000006</v>
      </c>
      <c r="P52" s="6">
        <f>+SUM(C43:C52)+SUM(B53:B54)</f>
        <v>44.43329</v>
      </c>
      <c r="Q52" s="6">
        <f t="shared" ref="Q52" si="120">+SUM(D43:D52)+SUM(C53:C54)</f>
        <v>36.840400000000002</v>
      </c>
      <c r="R52" s="6">
        <f>+SUM(E43:E52)+SUM(D53:D54)</f>
        <v>31.121700000000001</v>
      </c>
      <c r="S52" s="6">
        <f>+SUM(F43:F52)+SUM(E53:E54)</f>
        <v>29.607700000000001</v>
      </c>
      <c r="T52" s="6">
        <f>+SUM(G43:G52)+SUM(F53:F54)</f>
        <v>35.668599999999998</v>
      </c>
      <c r="U52" s="6">
        <f>+SUM(H43:H52)+SUM(G53:G54)</f>
        <v>47.994900000000001</v>
      </c>
      <c r="V52" s="6">
        <f t="shared" ref="V52" si="121">+SUM(I43:I52)+SUM(H53:H54)</f>
        <v>41.563199999999995</v>
      </c>
      <c r="W52" s="67">
        <f t="shared" ref="W52" si="122">+SUM(J43:J52)+SUM(I53:I54)</f>
        <v>33.033299999999997</v>
      </c>
      <c r="X52" s="37"/>
      <c r="Y52" s="78"/>
      <c r="Z52" s="7"/>
    </row>
    <row r="53" spans="1:26" ht="15" customHeight="1" x14ac:dyDescent="0.25">
      <c r="A53" s="42" t="s">
        <v>8</v>
      </c>
      <c r="B53" s="6">
        <f>+'Despacho por tipo'!B53+'Exportación por tipo'!B53</f>
        <v>5.6831000000000005</v>
      </c>
      <c r="C53" s="6">
        <f>+'Despacho por tipo'!C53+'Exportación por tipo'!C53</f>
        <v>4.9879999999999995</v>
      </c>
      <c r="D53" s="6">
        <f>+'Despacho por tipo'!D53+'Exportación por tipo'!D53</f>
        <v>3.9363000000000001</v>
      </c>
      <c r="E53" s="6">
        <f>+'Despacho por tipo'!E53+'Exportación por tipo'!E53</f>
        <v>4.8407</v>
      </c>
      <c r="F53" s="6">
        <f>+'Despacho por tipo'!F53+'Exportación por tipo'!F53</f>
        <v>4.2627999999999995</v>
      </c>
      <c r="G53" s="6">
        <f>+'Despacho por tipo'!G53+'Exportación por tipo'!G53</f>
        <v>5.5615999999999994</v>
      </c>
      <c r="H53" s="6">
        <f>+'Despacho por tipo'!H53+'Exportación por tipo'!H53</f>
        <v>4.7214999999999998</v>
      </c>
      <c r="I53" s="6">
        <f>+'Despacho por tipo'!I53+'Exportación por tipo'!I53</f>
        <v>4.9931999999999999</v>
      </c>
      <c r="J53" s="67">
        <f>+'Despacho por tipo'!J53+'Exportación por tipo'!J53</f>
        <v>4.7610999999999999</v>
      </c>
      <c r="K53" s="37"/>
      <c r="L53" s="7"/>
      <c r="N53" s="42" t="s">
        <v>8</v>
      </c>
      <c r="O53" s="6">
        <f>+'Despacho por tipo'!O53+'Exportación por tipo'!O53</f>
        <v>48.96664100000001</v>
      </c>
      <c r="P53" s="6">
        <f>+SUM(C43:C53)+SUM(B54)</f>
        <v>43.738190000000003</v>
      </c>
      <c r="Q53" s="6">
        <f t="shared" ref="Q53" si="123">+SUM(D43:D53)+SUM(C54)</f>
        <v>35.788700000000006</v>
      </c>
      <c r="R53" s="6">
        <f>+SUM(E43:E53)+SUM(D54)</f>
        <v>32.0261</v>
      </c>
      <c r="S53" s="6">
        <f>+SUM(F43:F53)+SUM(E54)</f>
        <v>29.029800000000002</v>
      </c>
      <c r="T53" s="6">
        <f>+SUM(G43:G53)+SUM(F54)</f>
        <v>36.967399999999998</v>
      </c>
      <c r="U53" s="6">
        <f>+SUM(H43:H53)+SUM(G54)</f>
        <v>47.154800000000002</v>
      </c>
      <c r="V53" s="6">
        <f t="shared" ref="V53" si="124">+SUM(I43:I53)+SUM(H54)</f>
        <v>41.834899999999998</v>
      </c>
      <c r="W53" s="67">
        <f t="shared" ref="W53" si="125">+SUM(J43:J53)+SUM(I54)</f>
        <v>32.801199999999994</v>
      </c>
      <c r="X53" s="37"/>
      <c r="Y53" s="78"/>
      <c r="Z53" s="7"/>
    </row>
    <row r="54" spans="1:26" ht="15" customHeight="1" x14ac:dyDescent="0.25">
      <c r="A54" s="42" t="s">
        <v>9</v>
      </c>
      <c r="B54" s="6">
        <f>+'Despacho por tipo'!B54+'Exportación por tipo'!B54</f>
        <v>4.5599999999999996</v>
      </c>
      <c r="C54" s="6">
        <f>+'Despacho por tipo'!C54+'Exportación por tipo'!C54</f>
        <v>3.2773000000000003</v>
      </c>
      <c r="D54" s="6">
        <f>+'Despacho por tipo'!D54+'Exportación por tipo'!D54</f>
        <v>2.7721</v>
      </c>
      <c r="E54" s="6">
        <f>+'Despacho por tipo'!E54+'Exportación por tipo'!E54</f>
        <v>3.6473</v>
      </c>
      <c r="F54" s="6">
        <f>+'Despacho por tipo'!F54+'Exportación por tipo'!F54</f>
        <v>2.9645000000000001</v>
      </c>
      <c r="G54" s="6">
        <f>+'Despacho por tipo'!G54+'Exportación por tipo'!G54</f>
        <v>4.6956999999999995</v>
      </c>
      <c r="H54" s="6">
        <f>+'Despacho por tipo'!H54+'Exportación por tipo'!H54</f>
        <v>3.2441999999999998</v>
      </c>
      <c r="I54" s="6">
        <f>+'Despacho por tipo'!I54+'Exportación por tipo'!I54</f>
        <v>3.0028000000000001</v>
      </c>
      <c r="J54" s="67">
        <f>+'Despacho por tipo'!J54+'Exportación por tipo'!J54</f>
        <v>2.9753999999999996</v>
      </c>
      <c r="K54" s="37"/>
      <c r="L54" s="7"/>
      <c r="N54" s="42" t="s">
        <v>9</v>
      </c>
      <c r="O54" s="6">
        <f>+'Despacho por tipo'!O54+'Exportación por tipo'!O54</f>
        <v>48.316798999999996</v>
      </c>
      <c r="P54" s="6">
        <f>+SUM(C43:C54)</f>
        <v>42.455489999999998</v>
      </c>
      <c r="Q54" s="6">
        <f t="shared" ref="Q54" si="126">+SUM(D43:D54)</f>
        <v>35.283500000000004</v>
      </c>
      <c r="R54" s="6">
        <f>+SUM(E43:E54)</f>
        <v>32.901299999999999</v>
      </c>
      <c r="S54" s="6">
        <f>+SUM(F43:F54)</f>
        <v>28.347000000000001</v>
      </c>
      <c r="T54" s="6">
        <f>+SUM(G43:G54)</f>
        <v>38.698599999999999</v>
      </c>
      <c r="U54" s="6">
        <f>+SUM(H43:H54)</f>
        <v>45.703299999999999</v>
      </c>
      <c r="V54" s="6">
        <f t="shared" ref="V54" si="127">+SUM(I43:I54)</f>
        <v>41.593499999999999</v>
      </c>
      <c r="W54" s="67">
        <f t="shared" ref="W54" si="128">+SUM(J43:J54)</f>
        <v>32.773799999999994</v>
      </c>
      <c r="X54" s="37"/>
      <c r="Y54" s="78"/>
      <c r="Z54" s="7"/>
    </row>
    <row r="55" spans="1:26" ht="25.5" x14ac:dyDescent="0.25">
      <c r="A55" s="53" t="s">
        <v>13</v>
      </c>
      <c r="B55" s="54">
        <f>SUM(B43:B54)</f>
        <v>48.316799000000003</v>
      </c>
      <c r="C55" s="54">
        <f t="shared" ref="C55:H55" si="129">SUM(C43:C54)</f>
        <v>42.455489999999998</v>
      </c>
      <c r="D55" s="54">
        <f t="shared" si="129"/>
        <v>35.283500000000004</v>
      </c>
      <c r="E55" s="54">
        <f t="shared" si="129"/>
        <v>32.901299999999999</v>
      </c>
      <c r="F55" s="54">
        <f t="shared" si="129"/>
        <v>28.347000000000001</v>
      </c>
      <c r="G55" s="54">
        <f t="shared" si="129"/>
        <v>38.698599999999999</v>
      </c>
      <c r="H55" s="54">
        <f t="shared" si="129"/>
        <v>45.703299999999999</v>
      </c>
      <c r="I55" s="54">
        <f t="shared" ref="I55:J55" si="130">SUM(I43:I54)</f>
        <v>41.593499999999999</v>
      </c>
      <c r="J55" s="186">
        <f t="shared" si="130"/>
        <v>32.773799999999994</v>
      </c>
      <c r="K55" s="55"/>
      <c r="L55" s="56"/>
      <c r="M55" s="3"/>
      <c r="N55" s="43" t="s">
        <v>14</v>
      </c>
      <c r="O55" s="46">
        <f>+AVERAGE(O43:O54)</f>
        <v>49.777046000000006</v>
      </c>
      <c r="P55" s="46">
        <f>+AVERAGE(P43:P54)</f>
        <v>46.009270916666672</v>
      </c>
      <c r="Q55" s="46">
        <f t="shared" ref="Q55:V55" si="131">+AVERAGE(Q43:Q54)</f>
        <v>39.238883333333327</v>
      </c>
      <c r="R55" s="46">
        <f t="shared" si="131"/>
        <v>32.477699999999999</v>
      </c>
      <c r="S55" s="46">
        <f t="shared" si="131"/>
        <v>31.146575000000002</v>
      </c>
      <c r="T55" s="46">
        <f t="shared" si="131"/>
        <v>33.286683333333336</v>
      </c>
      <c r="U55" s="46">
        <f t="shared" si="131"/>
        <v>43.157916666666672</v>
      </c>
      <c r="V55" s="46">
        <f t="shared" si="131"/>
        <v>43.337516666666666</v>
      </c>
      <c r="W55" s="68">
        <f t="shared" ref="W55" si="132">+AVERAGE(W43:W54)</f>
        <v>36.49155833333333</v>
      </c>
      <c r="X55" s="47">
        <f t="shared" ref="X55" si="133">+AVERAGE(X43:X54)</f>
        <v>32.919320000000006</v>
      </c>
      <c r="Y55" s="79">
        <f t="shared" ref="Y55" si="134">+X55/W55-1</f>
        <v>-9.7892183740211802E-2</v>
      </c>
      <c r="Z55" s="75">
        <f t="shared" ref="Z55" si="135">+POWER(X55/S55,0.2)-1</f>
        <v>1.1132597689971879E-2</v>
      </c>
    </row>
    <row r="56" spans="1:26" ht="25.5" x14ac:dyDescent="0.25">
      <c r="A56" s="57" t="s">
        <v>15</v>
      </c>
      <c r="B56" s="58">
        <f t="shared" ref="B56:H56" si="136">+B55/B$73</f>
        <v>4.0215548278411811E-2</v>
      </c>
      <c r="C56" s="58">
        <f t="shared" si="136"/>
        <v>3.8050576434260734E-2</v>
      </c>
      <c r="D56" s="58">
        <f t="shared" si="136"/>
        <v>3.1645549752354195E-2</v>
      </c>
      <c r="E56" s="58">
        <f t="shared" si="136"/>
        <v>2.7469683726224738E-2</v>
      </c>
      <c r="F56" s="58">
        <f t="shared" si="136"/>
        <v>2.1188979279021563E-2</v>
      </c>
      <c r="G56" s="58">
        <f t="shared" si="136"/>
        <v>3.2952052093033396E-2</v>
      </c>
      <c r="H56" s="58">
        <f t="shared" si="136"/>
        <v>4.1819295310656958E-2</v>
      </c>
      <c r="I56" s="58">
        <f t="shared" ref="I56:J56" si="137">+I55/I$73</f>
        <v>4.2529080224220535E-2</v>
      </c>
      <c r="J56" s="189">
        <f t="shared" si="137"/>
        <v>3.3687520463091335E-2</v>
      </c>
      <c r="K56" s="188"/>
      <c r="L56" s="59"/>
      <c r="M56" s="3"/>
      <c r="N56" s="44" t="s">
        <v>15</v>
      </c>
      <c r="O56" s="48">
        <f t="shared" ref="O56:V56" si="138">+O55/O$73</f>
        <v>4.0115736049437044E-2</v>
      </c>
      <c r="P56" s="48">
        <f t="shared" si="138"/>
        <v>3.9929052560259748E-2</v>
      </c>
      <c r="Q56" s="48">
        <f t="shared" si="138"/>
        <v>3.54273346352868E-2</v>
      </c>
      <c r="R56" s="48">
        <f t="shared" si="138"/>
        <v>2.8131700415584798E-2</v>
      </c>
      <c r="S56" s="48">
        <f t="shared" si="138"/>
        <v>2.4006789234523967E-2</v>
      </c>
      <c r="T56" s="48">
        <f t="shared" si="138"/>
        <v>2.691226490150038E-2</v>
      </c>
      <c r="U56" s="48">
        <f t="shared" si="138"/>
        <v>3.7757459109458075E-2</v>
      </c>
      <c r="V56" s="48">
        <f t="shared" si="138"/>
        <v>4.2641904956695419E-2</v>
      </c>
      <c r="W56" s="69">
        <f t="shared" ref="W56" si="139">+W55/W$73</f>
        <v>3.7627532708593155E-2</v>
      </c>
      <c r="X56" s="72">
        <f t="shared" ref="X56" si="140">+X55/X$73</f>
        <v>3.3659051401530256E-2</v>
      </c>
      <c r="Y56" s="72"/>
      <c r="Z56" s="76"/>
    </row>
    <row r="57" spans="1:26" ht="26.25" thickBot="1" x14ac:dyDescent="0.3">
      <c r="A57" s="60" t="s">
        <v>12</v>
      </c>
      <c r="B57" s="61"/>
      <c r="C57" s="62">
        <f>+C55/B55-1</f>
        <v>-0.12130996095167657</v>
      </c>
      <c r="D57" s="62">
        <f t="shared" ref="D57:J57" si="141">+D55/C55-1</f>
        <v>-0.16892962488479102</v>
      </c>
      <c r="E57" s="62">
        <f t="shared" si="141"/>
        <v>-6.7515977723298537E-2</v>
      </c>
      <c r="F57" s="62">
        <f t="shared" si="141"/>
        <v>-0.13842310182272421</v>
      </c>
      <c r="G57" s="62">
        <f t="shared" si="141"/>
        <v>0.3651744452675767</v>
      </c>
      <c r="H57" s="62">
        <f t="shared" si="141"/>
        <v>0.18100654804049765</v>
      </c>
      <c r="I57" s="62">
        <f t="shared" si="141"/>
        <v>-8.9923484737425952E-2</v>
      </c>
      <c r="J57" s="190">
        <f t="shared" si="141"/>
        <v>-0.21204515128565771</v>
      </c>
      <c r="K57" s="187"/>
      <c r="L57" s="63"/>
      <c r="N57" s="45" t="s">
        <v>12</v>
      </c>
      <c r="O57" s="49"/>
      <c r="P57" s="50">
        <f>+P55/O55-1</f>
        <v>-7.5693022911269892E-2</v>
      </c>
      <c r="Q57" s="50">
        <f t="shared" ref="Q57:S57" si="142">+Q55/P55-1</f>
        <v>-0.14715268137145809</v>
      </c>
      <c r="R57" s="50">
        <f t="shared" si="142"/>
        <v>-0.17230825036220443</v>
      </c>
      <c r="S57" s="50">
        <f t="shared" si="142"/>
        <v>-4.0985814882211424E-2</v>
      </c>
      <c r="T57" s="50">
        <f t="shared" ref="T57" si="143">+T55/S55-1</f>
        <v>6.8710872169197801E-2</v>
      </c>
      <c r="U57" s="50">
        <f t="shared" ref="U57" si="144">+U55/T55-1</f>
        <v>0.29655202455836949</v>
      </c>
      <c r="V57" s="50">
        <f t="shared" ref="V57:X57" si="145">+V55/U55-1</f>
        <v>4.1614613000702239E-3</v>
      </c>
      <c r="W57" s="70">
        <f t="shared" si="145"/>
        <v>-0.15796840381947752</v>
      </c>
      <c r="X57" s="73">
        <f t="shared" si="145"/>
        <v>-9.7892183740211802E-2</v>
      </c>
      <c r="Y57" s="51"/>
      <c r="Z57" s="52"/>
    </row>
    <row r="58" spans="1:26" ht="13.5" thickBot="1" x14ac:dyDescent="0.3"/>
    <row r="59" spans="1:26" ht="13.5" thickBot="1" x14ac:dyDescent="0.3">
      <c r="A59" s="326" t="s">
        <v>214</v>
      </c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8"/>
      <c r="N59" s="326" t="s">
        <v>215</v>
      </c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8"/>
    </row>
    <row r="60" spans="1:26" ht="51" x14ac:dyDescent="0.25">
      <c r="A60" s="38"/>
      <c r="B60" s="39">
        <v>2016</v>
      </c>
      <c r="C60" s="39">
        <f>+B60+1</f>
        <v>2017</v>
      </c>
      <c r="D60" s="39">
        <f t="shared" ref="D60:G60" si="146">+C60+1</f>
        <v>2018</v>
      </c>
      <c r="E60" s="39">
        <f t="shared" si="146"/>
        <v>2019</v>
      </c>
      <c r="F60" s="39">
        <f t="shared" si="146"/>
        <v>2020</v>
      </c>
      <c r="G60" s="39">
        <f t="shared" si="146"/>
        <v>2021</v>
      </c>
      <c r="H60" s="39">
        <v>2022</v>
      </c>
      <c r="I60" s="39">
        <v>2023</v>
      </c>
      <c r="J60" s="192">
        <v>2024</v>
      </c>
      <c r="K60" s="40">
        <v>2025</v>
      </c>
      <c r="L60" s="41" t="s">
        <v>16</v>
      </c>
      <c r="N60" s="65"/>
      <c r="O60" s="64">
        <v>2016</v>
      </c>
      <c r="P60" s="64">
        <f>+O60+1</f>
        <v>2017</v>
      </c>
      <c r="Q60" s="64">
        <f t="shared" ref="Q60:T60" si="147">+P60+1</f>
        <v>2018</v>
      </c>
      <c r="R60" s="64">
        <f t="shared" si="147"/>
        <v>2019</v>
      </c>
      <c r="S60" s="64">
        <f t="shared" si="147"/>
        <v>2020</v>
      </c>
      <c r="T60" s="64">
        <f t="shared" si="147"/>
        <v>2021</v>
      </c>
      <c r="U60" s="64">
        <v>2022</v>
      </c>
      <c r="V60" s="64">
        <v>2023</v>
      </c>
      <c r="W60" s="66">
        <v>2024</v>
      </c>
      <c r="X60" s="71">
        <v>2025</v>
      </c>
      <c r="Y60" s="77" t="s">
        <v>16</v>
      </c>
      <c r="Z60" s="74" t="s">
        <v>21</v>
      </c>
    </row>
    <row r="61" spans="1:26" ht="15" customHeight="1" x14ac:dyDescent="0.25">
      <c r="A61" s="42" t="s">
        <v>10</v>
      </c>
      <c r="B61" s="6">
        <f>+'Despacho por tipo'!B61+'Exportación por tipo'!B61</f>
        <v>86.989948999999996</v>
      </c>
      <c r="C61" s="6">
        <f>+'Despacho por tipo'!C61+'Exportación por tipo'!C61</f>
        <v>79.310599999999994</v>
      </c>
      <c r="D61" s="6">
        <f>+'Despacho por tipo'!D61+'Exportación por tipo'!D61</f>
        <v>75.927199999999999</v>
      </c>
      <c r="E61" s="6">
        <f>+'Despacho por tipo'!E61+'Exportación por tipo'!E61</f>
        <v>87.507199999999997</v>
      </c>
      <c r="F61" s="6">
        <f>+'Despacho por tipo'!F61+'Exportación por tipo'!F61</f>
        <v>112.9141</v>
      </c>
      <c r="G61" s="6">
        <f>+'Despacho por tipo'!G61+'Exportación por tipo'!G61</f>
        <v>88.505200000000002</v>
      </c>
      <c r="H61" s="6">
        <f>+'Despacho por tipo'!H61+'Exportación por tipo'!H61</f>
        <v>75.304400000000001</v>
      </c>
      <c r="I61" s="6">
        <f>+'Despacho por tipo'!I61+'Exportación por tipo'!I61</f>
        <v>70.718400000000003</v>
      </c>
      <c r="J61" s="67">
        <f>+'Despacho por tipo'!J61+'Exportación por tipo'!J61</f>
        <v>63.9542</v>
      </c>
      <c r="K61" s="37">
        <f>+'Despacho por tipo'!K61+'Exportación por tipo'!K61</f>
        <v>67.364599999999996</v>
      </c>
      <c r="L61" s="7">
        <f>+K61/J61-1</f>
        <v>5.3325661176279127E-2</v>
      </c>
      <c r="N61" s="42" t="s">
        <v>10</v>
      </c>
      <c r="O61" s="80">
        <f>+'Despacho por tipo'!O61+'Exportación por tipo'!O61</f>
        <v>1282.5513929999997</v>
      </c>
      <c r="P61" s="80">
        <f>+SUM(C61)+SUM(B62:B72)</f>
        <v>1193.7663870000001</v>
      </c>
      <c r="Q61" s="80">
        <f t="shared" ref="Q61" si="148">+SUM(D61)+SUM(C62:C72)</f>
        <v>1112.3813</v>
      </c>
      <c r="R61" s="80">
        <f t="shared" ref="R61:X61" si="149">+SUM(E61)+SUM(D62:D72)</f>
        <v>1126.5392999999999</v>
      </c>
      <c r="S61" s="80">
        <f t="shared" si="149"/>
        <v>1223.1381999999999</v>
      </c>
      <c r="T61" s="80">
        <f t="shared" si="149"/>
        <v>1313.4092000000001</v>
      </c>
      <c r="U61" s="80">
        <f t="shared" si="149"/>
        <v>1161.1904</v>
      </c>
      <c r="V61" s="80">
        <f t="shared" si="149"/>
        <v>1088.2899</v>
      </c>
      <c r="W61" s="67">
        <f t="shared" si="149"/>
        <v>971.23720000000003</v>
      </c>
      <c r="X61" s="37">
        <f t="shared" si="149"/>
        <v>976.28698900000006</v>
      </c>
      <c r="Y61" s="78">
        <f t="shared" ref="Y61:Y62" si="150">+X61/W61-1</f>
        <v>5.1993364751679039E-3</v>
      </c>
      <c r="Z61" s="7">
        <f t="shared" ref="Z61:Z62" si="151">+POWER(X61/S61,0.2)-1</f>
        <v>-4.4082539612416705E-2</v>
      </c>
    </row>
    <row r="62" spans="1:26" ht="15" customHeight="1" x14ac:dyDescent="0.25">
      <c r="A62" s="42" t="s">
        <v>11</v>
      </c>
      <c r="B62" s="6">
        <f>+'Despacho por tipo'!B62+'Exportación por tipo'!B62</f>
        <v>85.916399999999996</v>
      </c>
      <c r="C62" s="6">
        <f>+'Despacho por tipo'!C62+'Exportación por tipo'!C62</f>
        <v>70.082899999999995</v>
      </c>
      <c r="D62" s="6">
        <f>+'Despacho por tipo'!D62+'Exportación por tipo'!D62</f>
        <v>71.190399999999997</v>
      </c>
      <c r="E62" s="6">
        <f>+'Despacho por tipo'!E62+'Exportación por tipo'!E62</f>
        <v>79.175899999999999</v>
      </c>
      <c r="F62" s="6">
        <f>+'Despacho por tipo'!F62+'Exportación por tipo'!F62</f>
        <v>105.3775</v>
      </c>
      <c r="G62" s="6">
        <f>+'Despacho por tipo'!G62+'Exportación por tipo'!G62</f>
        <v>83.109300000000005</v>
      </c>
      <c r="H62" s="6">
        <f>+'Despacho por tipo'!H62+'Exportación por tipo'!H62</f>
        <v>78.729900000000001</v>
      </c>
      <c r="I62" s="6">
        <f>+'Despacho por tipo'!I62+'Exportación por tipo'!I62</f>
        <v>64.4071</v>
      </c>
      <c r="J62" s="67">
        <f>+'Despacho por tipo'!J62+'Exportación por tipo'!J62</f>
        <v>64.425300000000007</v>
      </c>
      <c r="K62" s="37">
        <f>+'Despacho por tipo'!K62+'Exportación por tipo'!K62</f>
        <v>67.655799999999999</v>
      </c>
      <c r="L62" s="7">
        <f>+K62/J62-1</f>
        <v>5.0143344307282955E-2</v>
      </c>
      <c r="N62" s="42" t="s">
        <v>11</v>
      </c>
      <c r="O62" s="80">
        <f>+'Despacho por tipo'!O62+'Exportación por tipo'!O62</f>
        <v>1278.874276</v>
      </c>
      <c r="P62" s="80">
        <f>+SUM(C61:C62)+SUM(B63:B72)</f>
        <v>1177.9328869999999</v>
      </c>
      <c r="Q62" s="80">
        <f t="shared" ref="Q62" si="152">+SUM(D61:D62)+SUM(C63:C72)</f>
        <v>1113.4888000000001</v>
      </c>
      <c r="R62" s="80">
        <f>+SUM(E61:E62)+SUM(D63:D72)</f>
        <v>1134.5247999999999</v>
      </c>
      <c r="S62" s="80">
        <f>+SUM(F61:F62)+SUM(E63:E72)</f>
        <v>1249.3398000000002</v>
      </c>
      <c r="T62" s="80">
        <f>+SUM(G61:G62)+SUM(F63:F72)</f>
        <v>1291.1410000000001</v>
      </c>
      <c r="U62" s="80">
        <f>+SUM(H61:H62)+SUM(G63:G72)</f>
        <v>1156.8109999999999</v>
      </c>
      <c r="V62" s="80">
        <f t="shared" ref="V62" si="153">+SUM(I61:I62)+SUM(H63:H72)</f>
        <v>1073.9671000000001</v>
      </c>
      <c r="W62" s="67">
        <f t="shared" ref="W62:X62" si="154">+SUM(J61:J62)+SUM(I63:I72)</f>
        <v>971.2553999999999</v>
      </c>
      <c r="X62" s="37">
        <f t="shared" si="154"/>
        <v>979.51748899999996</v>
      </c>
      <c r="Y62" s="78">
        <f t="shared" si="150"/>
        <v>8.5066080456284165E-3</v>
      </c>
      <c r="Z62" s="7">
        <f t="shared" si="151"/>
        <v>-4.749706222087402E-2</v>
      </c>
    </row>
    <row r="63" spans="1:26" ht="15" customHeight="1" x14ac:dyDescent="0.25">
      <c r="A63" s="42" t="s">
        <v>0</v>
      </c>
      <c r="B63" s="6">
        <f>+'Despacho por tipo'!B63+'Exportación por tipo'!B63</f>
        <v>98.065299999999993</v>
      </c>
      <c r="C63" s="6">
        <f>+'Despacho por tipo'!C63+'Exportación por tipo'!C63</f>
        <v>88.713999999999999</v>
      </c>
      <c r="D63" s="6">
        <f>+'Despacho por tipo'!D63+'Exportación por tipo'!D63</f>
        <v>86.756299999999996</v>
      </c>
      <c r="E63" s="6">
        <f>+'Despacho por tipo'!E63+'Exportación por tipo'!E63</f>
        <v>89.515799999999999</v>
      </c>
      <c r="F63" s="6">
        <f>+'Despacho por tipo'!F63+'Exportación por tipo'!F63</f>
        <v>93.594899999999996</v>
      </c>
      <c r="G63" s="6">
        <f>+'Despacho por tipo'!G63+'Exportación por tipo'!G63</f>
        <v>87.294499999999999</v>
      </c>
      <c r="H63" s="6">
        <f>+'Despacho por tipo'!H63+'Exportación por tipo'!H63</f>
        <v>97.600600000000014</v>
      </c>
      <c r="I63" s="6">
        <f>+'Despacho por tipo'!I63+'Exportación por tipo'!I63</f>
        <v>76.292699999999996</v>
      </c>
      <c r="J63" s="67">
        <f>+'Despacho por tipo'!J63+'Exportación por tipo'!J63</f>
        <v>69.957799999999992</v>
      </c>
      <c r="K63" s="37">
        <f>+'Despacho por tipo'!K63+'Exportación por tipo'!K63</f>
        <v>70.431600000000003</v>
      </c>
      <c r="L63" s="7">
        <f>+K63/J63-1</f>
        <v>6.7726543716355447E-3</v>
      </c>
      <c r="N63" s="42" t="s">
        <v>0</v>
      </c>
      <c r="O63" s="80">
        <f>+'Despacho por tipo'!O63+'Exportación por tipo'!O63</f>
        <v>1267.754091</v>
      </c>
      <c r="P63" s="80">
        <f>+SUM(C61:C63)+SUM(B64:B72)</f>
        <v>1168.5815869999999</v>
      </c>
      <c r="Q63" s="80">
        <f t="shared" ref="Q63" si="155">+SUM(D61:D63)+SUM(C64:C72)</f>
        <v>1111.5311000000002</v>
      </c>
      <c r="R63" s="80">
        <f>+SUM(E61:E63)+SUM(D64:D72)</f>
        <v>1137.2842999999998</v>
      </c>
      <c r="S63" s="80">
        <f>+SUM(F61:F63)+SUM(E64:E72)</f>
        <v>1253.4189000000001</v>
      </c>
      <c r="T63" s="80">
        <f>+SUM(G61:G63)+SUM(F64:F72)</f>
        <v>1284.8406</v>
      </c>
      <c r="U63" s="80">
        <f>+SUM(H61:H63)+SUM(G64:G72)</f>
        <v>1167.1170999999999</v>
      </c>
      <c r="V63" s="80">
        <f t="shared" ref="V63" si="156">+SUM(I61:I63)+SUM(H64:H72)</f>
        <v>1052.6591999999998</v>
      </c>
      <c r="W63" s="67">
        <f t="shared" ref="W63" si="157">+SUM(J61:J63)+SUM(I64:I72)</f>
        <v>964.92049999999995</v>
      </c>
      <c r="X63" s="37">
        <f t="shared" ref="X63" si="158">+SUM(K61:K63)+SUM(J64:J72)</f>
        <v>979.99128900000005</v>
      </c>
      <c r="Y63" s="78">
        <f>+X63/W63-1</f>
        <v>1.5618684648113668E-2</v>
      </c>
      <c r="Z63" s="7">
        <f>+POWER(X63/S63,0.2)-1</f>
        <v>-4.8025763219664119E-2</v>
      </c>
    </row>
    <row r="64" spans="1:26" ht="15" customHeight="1" x14ac:dyDescent="0.25">
      <c r="A64" s="42" t="s">
        <v>1</v>
      </c>
      <c r="B64" s="6">
        <f>+'Despacho por tipo'!B64+'Exportación por tipo'!B64</f>
        <v>103.25573</v>
      </c>
      <c r="C64" s="6">
        <f>+'Despacho por tipo'!C64+'Exportación por tipo'!C64</f>
        <v>84.797500000000014</v>
      </c>
      <c r="D64" s="6">
        <f>+'Despacho por tipo'!D64+'Exportación por tipo'!D64</f>
        <v>84.153199999999998</v>
      </c>
      <c r="E64" s="6">
        <f>+'Despacho por tipo'!E64+'Exportación por tipo'!E64</f>
        <v>88.804299999999998</v>
      </c>
      <c r="F64" s="6">
        <f>+'Despacho por tipo'!F64+'Exportación por tipo'!F64</f>
        <v>98.090199999999996</v>
      </c>
      <c r="G64" s="6">
        <f>+'Despacho por tipo'!G64+'Exportación por tipo'!G64</f>
        <v>94.893900000000002</v>
      </c>
      <c r="H64" s="6">
        <f>+'Despacho por tipo'!H64+'Exportación por tipo'!H64</f>
        <v>89.926400000000001</v>
      </c>
      <c r="I64" s="6">
        <f>+'Despacho por tipo'!I64+'Exportación por tipo'!I64</f>
        <v>76.013099999999994</v>
      </c>
      <c r="J64" s="67">
        <f>+'Despacho por tipo'!J64+'Exportación por tipo'!J64</f>
        <v>73.947000000000003</v>
      </c>
      <c r="K64" s="37">
        <f>+'Despacho por tipo'!K64+'Exportación por tipo'!K64</f>
        <v>75.441800000000001</v>
      </c>
      <c r="L64" s="7">
        <f>+K64/J64-1</f>
        <v>2.0214477936900677E-2</v>
      </c>
      <c r="N64" s="42" t="s">
        <v>1</v>
      </c>
      <c r="O64" s="80">
        <f>+'Despacho por tipo'!O64+'Exportación por tipo'!O64</f>
        <v>1262.2507539999999</v>
      </c>
      <c r="P64" s="80">
        <f>+SUM(C61:C64)+SUM(B65:B72)</f>
        <v>1150.1233569999999</v>
      </c>
      <c r="Q64" s="80">
        <f t="shared" ref="Q64" si="159">+SUM(D61:D64)+SUM(C65:C72)</f>
        <v>1110.8868</v>
      </c>
      <c r="R64" s="80">
        <f>+SUM(E61:E64)+SUM(D65:D72)</f>
        <v>1141.9353999999998</v>
      </c>
      <c r="S64" s="80">
        <f>+SUM(F61:F64)+SUM(E65:E72)</f>
        <v>1262.7048</v>
      </c>
      <c r="T64" s="80">
        <f>+SUM(G61:G64)+SUM(F65:F72)</f>
        <v>1281.6442999999999</v>
      </c>
      <c r="U64" s="80">
        <f>+SUM(H61:H64)+SUM(G65:G72)</f>
        <v>1162.1496</v>
      </c>
      <c r="V64" s="80">
        <f t="shared" ref="V64" si="160">+SUM(I61:I64)+SUM(H65:H72)</f>
        <v>1038.7458999999999</v>
      </c>
      <c r="W64" s="67">
        <f t="shared" ref="W64" si="161">+SUM(J61:J64)+SUM(I65:I72)</f>
        <v>962.85440000000006</v>
      </c>
      <c r="X64" s="37">
        <f t="shared" ref="X64" si="162">+SUM(K61:K64)+SUM(J65:J72)</f>
        <v>981.48608900000022</v>
      </c>
      <c r="Y64" s="78">
        <f>+X64/W64-1</f>
        <v>1.9350473965741966E-2</v>
      </c>
      <c r="Z64" s="7">
        <f>+POWER(X64/S64,0.2)-1</f>
        <v>-4.9140251357425502E-2</v>
      </c>
    </row>
    <row r="65" spans="1:33" ht="15" customHeight="1" x14ac:dyDescent="0.25">
      <c r="A65" s="42" t="s">
        <v>2</v>
      </c>
      <c r="B65" s="6">
        <f>+'Despacho por tipo'!B65+'Exportación por tipo'!B65</f>
        <v>101.1254</v>
      </c>
      <c r="C65" s="6">
        <f>+'Despacho por tipo'!C65+'Exportación por tipo'!C65</f>
        <v>100.45829999999999</v>
      </c>
      <c r="D65" s="6">
        <f>+'Despacho por tipo'!D65+'Exportación por tipo'!D65</f>
        <v>95.825299999999999</v>
      </c>
      <c r="E65" s="6">
        <f>+'Despacho por tipo'!E65+'Exportación por tipo'!E65</f>
        <v>106.21550000000001</v>
      </c>
      <c r="F65" s="6">
        <f>+'Despacho por tipo'!F65+'Exportación por tipo'!F65</f>
        <v>112.89510000000001</v>
      </c>
      <c r="G65" s="6">
        <f>+'Despacho por tipo'!G65+'Exportación por tipo'!G65</f>
        <v>91.424999999999997</v>
      </c>
      <c r="H65" s="6">
        <f>+'Despacho por tipo'!H65+'Exportación por tipo'!H65</f>
        <v>89.065299999999993</v>
      </c>
      <c r="I65" s="6">
        <f>+'Despacho por tipo'!I65+'Exportación por tipo'!I65</f>
        <v>80.509500000000003</v>
      </c>
      <c r="J65" s="67">
        <f>+'Despacho por tipo'!J65+'Exportación por tipo'!J65</f>
        <v>85.386099999999999</v>
      </c>
      <c r="K65" s="37">
        <f>+'Despacho por tipo'!K65+'Exportación por tipo'!K65</f>
        <v>76.732200000000006</v>
      </c>
      <c r="L65" s="7">
        <f>+K65/J65-1</f>
        <v>-0.10135021976644898</v>
      </c>
      <c r="N65" s="42" t="s">
        <v>2</v>
      </c>
      <c r="O65" s="80">
        <f>+'Despacho por tipo'!O65+'Exportación por tipo'!O65</f>
        <v>1258.0048400000001</v>
      </c>
      <c r="P65" s="80">
        <f>+SUM(C61:C65)+SUM(B66:B72)</f>
        <v>1149.4562569999998</v>
      </c>
      <c r="Q65" s="80">
        <f t="shared" ref="Q65" si="163">+SUM(D61:D65)+SUM(C66:C72)</f>
        <v>1106.2538</v>
      </c>
      <c r="R65" s="80">
        <f>+SUM(E61:E65)+SUM(D66:D72)</f>
        <v>1152.3255999999999</v>
      </c>
      <c r="S65" s="80">
        <f>+SUM(F61:F65)+SUM(E66:E72)</f>
        <v>1269.3843999999999</v>
      </c>
      <c r="T65" s="80">
        <f>+SUM(G61:G65)+SUM(F66:F72)</f>
        <v>1260.1742000000002</v>
      </c>
      <c r="U65" s="80">
        <f>+SUM(H61:H65)+SUM(G66:G72)</f>
        <v>1159.7899</v>
      </c>
      <c r="V65" s="80">
        <f t="shared" ref="V65" si="164">+SUM(I61:I65)+SUM(H66:H72)</f>
        <v>1030.1900999999998</v>
      </c>
      <c r="W65" s="67">
        <f t="shared" ref="W65" si="165">+SUM(J61:J65)+SUM(I66:I72)</f>
        <v>967.73100000000022</v>
      </c>
      <c r="X65" s="37">
        <f t="shared" ref="X65" si="166">+SUM(K61:K65)+SUM(J66:J72)</f>
        <v>972.83218899999997</v>
      </c>
      <c r="Y65" s="78">
        <f>+X65/W65-1</f>
        <v>5.2712881988896676E-3</v>
      </c>
      <c r="Z65" s="7">
        <f>+POWER(X65/S65,0.2)-1</f>
        <v>-5.1824007223059576E-2</v>
      </c>
    </row>
    <row r="66" spans="1:33" ht="15" customHeight="1" x14ac:dyDescent="0.25">
      <c r="A66" s="42" t="s">
        <v>3</v>
      </c>
      <c r="B66" s="6">
        <f>+'Despacho por tipo'!B66+'Exportación por tipo'!B66</f>
        <v>94.706457</v>
      </c>
      <c r="C66" s="6">
        <f>+'Despacho por tipo'!C66+'Exportación por tipo'!C66</f>
        <v>105.5244</v>
      </c>
      <c r="D66" s="6">
        <f>+'Despacho por tipo'!D66+'Exportación por tipo'!D66</f>
        <v>95.158999999999992</v>
      </c>
      <c r="E66" s="6">
        <f>+'Despacho por tipo'!E66+'Exportación por tipo'!E66</f>
        <v>94.342500000000001</v>
      </c>
      <c r="F66" s="6">
        <f>+'Despacho por tipo'!F66+'Exportación por tipo'!F66</f>
        <v>120.93119999999999</v>
      </c>
      <c r="G66" s="6">
        <f>+'Despacho por tipo'!G66+'Exportación por tipo'!G66</f>
        <v>112.8672</v>
      </c>
      <c r="H66" s="6">
        <f>+'Despacho por tipo'!H66+'Exportación por tipo'!H66</f>
        <v>96.694699999999997</v>
      </c>
      <c r="I66" s="6">
        <f>+'Despacho por tipo'!I66+'Exportación por tipo'!I66</f>
        <v>79.021100000000004</v>
      </c>
      <c r="J66" s="67">
        <f>+'Despacho por tipo'!J66+'Exportación por tipo'!J66</f>
        <v>70.897099999999995</v>
      </c>
      <c r="K66" s="37"/>
      <c r="L66" s="7"/>
      <c r="N66" s="42" t="s">
        <v>3</v>
      </c>
      <c r="O66" s="80">
        <f>+'Despacho por tipo'!O66+'Exportación por tipo'!O66</f>
        <v>1231.100113</v>
      </c>
      <c r="P66" s="80">
        <f>+SUM(C61:C66)+SUM(B67:B72)</f>
        <v>1160.2741999999998</v>
      </c>
      <c r="Q66" s="80">
        <f t="shared" ref="Q66" si="167">+SUM(D61:D66)+SUM(C67:C72)</f>
        <v>1095.8883999999998</v>
      </c>
      <c r="R66" s="80">
        <f>+SUM(E61:E66)+SUM(D67:D72)</f>
        <v>1151.5090999999998</v>
      </c>
      <c r="S66" s="80">
        <f>+SUM(F61:F66)+SUM(E67:E72)</f>
        <v>1295.9731000000002</v>
      </c>
      <c r="T66" s="80">
        <f>+SUM(G61:G66)+SUM(F67:F72)</f>
        <v>1252.1102000000001</v>
      </c>
      <c r="U66" s="80">
        <f>+SUM(H61:H66)+SUM(G67:G72)</f>
        <v>1143.6174000000001</v>
      </c>
      <c r="V66" s="80">
        <f t="shared" ref="V66" si="168">+SUM(I61:I66)+SUM(H67:H72)</f>
        <v>1012.5165</v>
      </c>
      <c r="W66" s="67">
        <f t="shared" ref="W66" si="169">+SUM(J61:J66)+SUM(I67:I72)</f>
        <v>959.60699999999997</v>
      </c>
      <c r="X66" s="37"/>
      <c r="Y66" s="78"/>
      <c r="Z66" s="7"/>
    </row>
    <row r="67" spans="1:33" ht="15" customHeight="1" x14ac:dyDescent="0.25">
      <c r="A67" s="42" t="s">
        <v>4</v>
      </c>
      <c r="B67" s="6">
        <f>+'Despacho por tipo'!B67+'Exportación por tipo'!B67</f>
        <v>99.2697</v>
      </c>
      <c r="C67" s="6">
        <f>+'Despacho por tipo'!C67+'Exportación por tipo'!C67</f>
        <v>100.66669999999999</v>
      </c>
      <c r="D67" s="6">
        <f>+'Despacho por tipo'!D67+'Exportación por tipo'!D67</f>
        <v>100.9473</v>
      </c>
      <c r="E67" s="6">
        <f>+'Despacho por tipo'!E67+'Exportación por tipo'!E67</f>
        <v>106.164</v>
      </c>
      <c r="F67" s="6">
        <f>+'Despacho por tipo'!F67+'Exportación por tipo'!F67</f>
        <v>132.05270000000002</v>
      </c>
      <c r="G67" s="6">
        <f>+'Despacho por tipo'!G67+'Exportación por tipo'!G67</f>
        <v>105.337</v>
      </c>
      <c r="H67" s="6">
        <f>+'Despacho por tipo'!H67+'Exportación por tipo'!H67</f>
        <v>97.380600000000001</v>
      </c>
      <c r="I67" s="6">
        <f>+'Despacho por tipo'!I67+'Exportación por tipo'!I67</f>
        <v>87.444600000000008</v>
      </c>
      <c r="J67" s="67">
        <f>+'Despacho por tipo'!J67+'Exportación por tipo'!J67</f>
        <v>98.9572</v>
      </c>
      <c r="K67" s="37"/>
      <c r="L67" s="7"/>
      <c r="N67" s="42" t="s">
        <v>4</v>
      </c>
      <c r="O67" s="80">
        <f>+'Despacho por tipo'!O67+'Exportación por tipo'!O67</f>
        <v>1217.412566</v>
      </c>
      <c r="P67" s="80">
        <f>+SUM(C61:C67)+SUM(B68:B72)</f>
        <v>1161.6712</v>
      </c>
      <c r="Q67" s="80">
        <f t="shared" ref="Q67" si="170">+SUM(D61:D67)+SUM(C68:C72)</f>
        <v>1096.1689999999999</v>
      </c>
      <c r="R67" s="80">
        <f>+SUM(E61:E67)+SUM(D68:D72)</f>
        <v>1156.7257999999999</v>
      </c>
      <c r="S67" s="80">
        <f>+SUM(F61:F67)+SUM(E68:E72)</f>
        <v>1321.8618000000001</v>
      </c>
      <c r="T67" s="80">
        <f>+SUM(G61:G67)+SUM(F68:F72)</f>
        <v>1225.3944999999999</v>
      </c>
      <c r="U67" s="80">
        <f>+SUM(H61:H67)+SUM(G68:G72)</f>
        <v>1135.6610000000001</v>
      </c>
      <c r="V67" s="80">
        <f t="shared" ref="V67" si="171">+SUM(I61:I67)+SUM(H68:H72)</f>
        <v>1002.5805</v>
      </c>
      <c r="W67" s="67">
        <f t="shared" ref="W67" si="172">+SUM(J61:J67)+SUM(I68:I72)</f>
        <v>971.11959999999988</v>
      </c>
      <c r="X67" s="37"/>
      <c r="Y67" s="78"/>
      <c r="Z67" s="7"/>
    </row>
    <row r="68" spans="1:33" ht="15" customHeight="1" x14ac:dyDescent="0.25">
      <c r="A68" s="42" t="s">
        <v>5</v>
      </c>
      <c r="B68" s="6">
        <f>+'Despacho por tipo'!B68+'Exportación por tipo'!B68</f>
        <v>119.09869999999999</v>
      </c>
      <c r="C68" s="6">
        <f>+'Despacho por tipo'!C68+'Exportación por tipo'!C68</f>
        <v>107.4945</v>
      </c>
      <c r="D68" s="6">
        <f>+'Despacho por tipo'!D68+'Exportación por tipo'!D68</f>
        <v>114.90780000000001</v>
      </c>
      <c r="E68" s="6">
        <f>+'Despacho por tipo'!E68+'Exportación por tipo'!E68</f>
        <v>114.8274</v>
      </c>
      <c r="F68" s="6">
        <f>+'Despacho por tipo'!F68+'Exportación por tipo'!F68</f>
        <v>118.5077</v>
      </c>
      <c r="G68" s="6">
        <f>+'Despacho por tipo'!G68+'Exportación por tipo'!G68</f>
        <v>106.87779999999999</v>
      </c>
      <c r="H68" s="6">
        <f>+'Despacho por tipo'!H68+'Exportación por tipo'!H68</f>
        <v>109.53359999999999</v>
      </c>
      <c r="I68" s="6">
        <f>+'Despacho por tipo'!I68+'Exportación por tipo'!I68</f>
        <v>96.127399999999994</v>
      </c>
      <c r="J68" s="67">
        <f>+'Despacho por tipo'!J68+'Exportación por tipo'!J68</f>
        <v>102.49170000000001</v>
      </c>
      <c r="K68" s="37"/>
      <c r="L68" s="7"/>
      <c r="N68" s="42" t="s">
        <v>5</v>
      </c>
      <c r="O68" s="80">
        <f>+'Despacho por tipo'!O68+'Exportación por tipo'!O68</f>
        <v>1229.823932</v>
      </c>
      <c r="P68" s="80">
        <f>+SUM(C61:C68)+SUM(B69:B72)</f>
        <v>1150.067</v>
      </c>
      <c r="Q68" s="80">
        <f t="shared" ref="Q68" si="173">+SUM(D61:D68)+SUM(C69:C72)</f>
        <v>1103.5823</v>
      </c>
      <c r="R68" s="80">
        <f>+SUM(E61:E68)+SUM(D69:D72)</f>
        <v>1156.6453999999999</v>
      </c>
      <c r="S68" s="80">
        <f>+SUM(F61:F68)+SUM(E69:E72)</f>
        <v>1325.5421000000001</v>
      </c>
      <c r="T68" s="80">
        <f t="shared" ref="T68" si="174">+SUM(G61:G68)+SUM(F69:F72)</f>
        <v>1213.7646</v>
      </c>
      <c r="U68" s="80">
        <f>+SUM(H61:H68)+SUM(G69:G72)</f>
        <v>1138.3168000000001</v>
      </c>
      <c r="V68" s="80">
        <f t="shared" ref="V68" si="175">+SUM(I61:I68)+SUM(H69:H72)</f>
        <v>989.1742999999999</v>
      </c>
      <c r="W68" s="67">
        <f t="shared" ref="W68" si="176">+SUM(J61:J68)+SUM(I69:I72)</f>
        <v>977.48389999999995</v>
      </c>
      <c r="X68" s="37"/>
      <c r="Y68" s="78"/>
      <c r="Z68" s="7"/>
    </row>
    <row r="69" spans="1:33" ht="15" customHeight="1" x14ac:dyDescent="0.25">
      <c r="A69" s="42" t="s">
        <v>6</v>
      </c>
      <c r="B69" s="6">
        <f>+'Despacho por tipo'!B69+'Exportación por tipo'!B69</f>
        <v>112.776</v>
      </c>
      <c r="C69" s="6">
        <f>+'Despacho por tipo'!C69+'Exportación por tipo'!C69</f>
        <v>102.2958</v>
      </c>
      <c r="D69" s="6">
        <f>+'Despacho por tipo'!D69+'Exportación por tipo'!D69</f>
        <v>104.9539</v>
      </c>
      <c r="E69" s="6">
        <f>+'Despacho por tipo'!E69+'Exportación por tipo'!E69</f>
        <v>103.7278</v>
      </c>
      <c r="F69" s="6">
        <f>+'Despacho por tipo'!F69+'Exportación por tipo'!F69</f>
        <v>118.7444</v>
      </c>
      <c r="G69" s="6">
        <f>+'Despacho por tipo'!G69+'Exportación por tipo'!G69</f>
        <v>100.5052</v>
      </c>
      <c r="H69" s="6">
        <f>+'Despacho por tipo'!H69+'Exportación por tipo'!H69</f>
        <v>101.67500000000001</v>
      </c>
      <c r="I69" s="6">
        <f>+'Despacho por tipo'!I69+'Exportación por tipo'!I69</f>
        <v>89.944600000000008</v>
      </c>
      <c r="J69" s="67">
        <f>+'Despacho por tipo'!J69+'Exportación por tipo'!J69</f>
        <v>87.87</v>
      </c>
      <c r="K69" s="37"/>
      <c r="L69" s="7"/>
      <c r="N69" s="42" t="s">
        <v>6</v>
      </c>
      <c r="O69" s="80">
        <f>+'Despacho por tipo'!O69+'Exportación por tipo'!O69</f>
        <v>1230.420744</v>
      </c>
      <c r="P69" s="80">
        <f>+SUM(C61:C69)+SUM(B70:B72)</f>
        <v>1139.5868</v>
      </c>
      <c r="Q69" s="80">
        <f t="shared" ref="Q69" si="177">+SUM(D61:D69)+SUM(C70:C72)</f>
        <v>1106.2404000000001</v>
      </c>
      <c r="R69" s="80">
        <f>+SUM(E61:E69)+SUM(D70:D72)</f>
        <v>1155.4193</v>
      </c>
      <c r="S69" s="80">
        <f>+SUM(F61:F69)+SUM(E70:E72)</f>
        <v>1340.5587</v>
      </c>
      <c r="T69" s="80">
        <f>+SUM(G61:G69)+SUM(F70:F72)</f>
        <v>1195.5254</v>
      </c>
      <c r="U69" s="80">
        <f t="shared" ref="U69" si="178">+SUM(H61:H69)+SUM(G70:G72)</f>
        <v>1139.4866</v>
      </c>
      <c r="V69" s="80">
        <f t="shared" ref="V69" si="179">+SUM(I61:I69)+SUM(H70:H72)</f>
        <v>977.44389999999999</v>
      </c>
      <c r="W69" s="67">
        <f t="shared" ref="W69" si="180">+SUM(J61:J69)+SUM(I70:I72)</f>
        <v>975.40930000000003</v>
      </c>
      <c r="X69" s="37"/>
      <c r="Y69" s="78"/>
      <c r="Z69" s="7"/>
    </row>
    <row r="70" spans="1:33" ht="15" customHeight="1" x14ac:dyDescent="0.25">
      <c r="A70" s="42" t="s">
        <v>7</v>
      </c>
      <c r="B70" s="6">
        <f>+'Despacho por tipo'!B70+'Exportación por tipo'!B70</f>
        <v>106.16</v>
      </c>
      <c r="C70" s="6">
        <f>+'Despacho por tipo'!C70+'Exportación por tipo'!C70</f>
        <v>98.092899999999986</v>
      </c>
      <c r="D70" s="6">
        <f>+'Despacho por tipo'!D70+'Exportación por tipo'!D70</f>
        <v>103.63420000000001</v>
      </c>
      <c r="E70" s="6">
        <f>+'Despacho por tipo'!E70+'Exportación por tipo'!E70</f>
        <v>113.42700000000001</v>
      </c>
      <c r="F70" s="6">
        <f>+'Despacho por tipo'!F70+'Exportación por tipo'!F70</f>
        <v>115.47399999999999</v>
      </c>
      <c r="G70" s="6">
        <f>+'Despacho por tipo'!G70+'Exportación por tipo'!G70</f>
        <v>94.824700000000007</v>
      </c>
      <c r="H70" s="6">
        <f>+'Despacho por tipo'!H70+'Exportación por tipo'!H70</f>
        <v>96.09790000000001</v>
      </c>
      <c r="I70" s="6">
        <f>+'Despacho por tipo'!I70+'Exportación por tipo'!I70</f>
        <v>94.836600000000004</v>
      </c>
      <c r="J70" s="67">
        <f>+'Despacho por tipo'!J70+'Exportación por tipo'!J70</f>
        <v>89.211189000000005</v>
      </c>
      <c r="K70" s="37"/>
      <c r="L70" s="7"/>
      <c r="N70" s="42" t="s">
        <v>7</v>
      </c>
      <c r="O70" s="80">
        <f>+'Despacho por tipo'!O70+'Exportación por tipo'!O70</f>
        <v>1219.9181090000002</v>
      </c>
      <c r="P70" s="80">
        <f>+SUM(C61:C70)+SUM(B71:B72)</f>
        <v>1131.5197000000001</v>
      </c>
      <c r="Q70" s="80">
        <f t="shared" ref="Q70" si="181">+SUM(D61:D70)+SUM(C71:C72)</f>
        <v>1111.7817</v>
      </c>
      <c r="R70" s="80">
        <f>+SUM(E61:E70)+SUM(D71:D72)</f>
        <v>1165.2121</v>
      </c>
      <c r="S70" s="80">
        <f>+SUM(F61:F70)+SUM(E71:E72)</f>
        <v>1342.6057000000001</v>
      </c>
      <c r="T70" s="80">
        <f>+SUM(G61:G70)+SUM(F71:F72)</f>
        <v>1174.8761</v>
      </c>
      <c r="U70" s="80">
        <f>+SUM(H61:H70)+SUM(G71:G72)</f>
        <v>1140.7597999999998</v>
      </c>
      <c r="V70" s="80">
        <f t="shared" ref="V70" si="182">+SUM(I61:I70)+SUM(H71:H72)</f>
        <v>976.18259999999987</v>
      </c>
      <c r="W70" s="67">
        <f t="shared" ref="W70" si="183">+SUM(J61:J70)+SUM(I71:I72)</f>
        <v>969.78388899999993</v>
      </c>
      <c r="X70" s="37"/>
      <c r="Y70" s="78"/>
      <c r="Z70" s="7"/>
    </row>
    <row r="71" spans="1:33" ht="15" customHeight="1" x14ac:dyDescent="0.25">
      <c r="A71" s="42" t="s">
        <v>8</v>
      </c>
      <c r="B71" s="6">
        <f>+'Despacho por tipo'!B71+'Exportación por tipo'!B71</f>
        <v>98.044899999999998</v>
      </c>
      <c r="C71" s="6">
        <f>+'Despacho por tipo'!C71+'Exportación por tipo'!C71</f>
        <v>95.087699999999998</v>
      </c>
      <c r="D71" s="6">
        <f>+'Despacho por tipo'!D71+'Exportación por tipo'!D71</f>
        <v>91.196599999999989</v>
      </c>
      <c r="E71" s="6">
        <f>+'Despacho por tipo'!E71+'Exportación por tipo'!E71</f>
        <v>103.9836</v>
      </c>
      <c r="F71" s="6">
        <f>+'Despacho por tipo'!F71+'Exportación por tipo'!F71</f>
        <v>107.91560000000001</v>
      </c>
      <c r="G71" s="6">
        <f>+'Despacho por tipo'!G71+'Exportación por tipo'!G71</f>
        <v>108.07899999999999</v>
      </c>
      <c r="H71" s="6">
        <f>+'Despacho por tipo'!H71+'Exportación por tipo'!H71</f>
        <v>85.906300000000002</v>
      </c>
      <c r="I71" s="6">
        <f>+'Despacho por tipo'!I71+'Exportación por tipo'!I71</f>
        <v>85.726699999999994</v>
      </c>
      <c r="J71" s="67">
        <f>+'Despacho por tipo'!J71+'Exportación por tipo'!J71</f>
        <v>89.384299999999996</v>
      </c>
      <c r="K71" s="37"/>
      <c r="L71" s="7"/>
      <c r="N71" s="42" t="s">
        <v>8</v>
      </c>
      <c r="O71" s="80">
        <f>+'Despacho por tipo'!O71+'Exportación por tipo'!O71</f>
        <v>1210.474412</v>
      </c>
      <c r="P71" s="80">
        <f>+SUM(C61:C71)+SUM(B72)</f>
        <v>1128.5625</v>
      </c>
      <c r="Q71" s="80">
        <f t="shared" ref="Q71" si="184">+SUM(D61:D71)+SUM(C72)</f>
        <v>1107.8905999999999</v>
      </c>
      <c r="R71" s="80">
        <f>+SUM(E61:E71)+SUM(D72)</f>
        <v>1177.9991</v>
      </c>
      <c r="S71" s="80">
        <f>+SUM(F61:F71)+SUM(E72)</f>
        <v>1346.5377000000003</v>
      </c>
      <c r="T71" s="80">
        <f>+SUM(G61:G71)+SUM(F72)</f>
        <v>1175.0395000000001</v>
      </c>
      <c r="U71" s="80">
        <f>+SUM(H61:H71)+SUM(G72)</f>
        <v>1118.5871</v>
      </c>
      <c r="V71" s="80">
        <f t="shared" ref="V71" si="185">+SUM(I61:I71)+SUM(H72)</f>
        <v>976.00299999999993</v>
      </c>
      <c r="W71" s="67">
        <f t="shared" ref="W71" si="186">+SUM(J61:J71)+SUM(I72)</f>
        <v>973.44148899999993</v>
      </c>
      <c r="X71" s="37"/>
      <c r="Y71" s="78"/>
      <c r="Z71" s="7"/>
    </row>
    <row r="72" spans="1:33" ht="15" customHeight="1" x14ac:dyDescent="0.25">
      <c r="A72" s="42" t="s">
        <v>9</v>
      </c>
      <c r="B72" s="6">
        <f>+'Despacho por tipo'!B72+'Exportación por tipo'!B72</f>
        <v>96.037200000000013</v>
      </c>
      <c r="C72" s="6">
        <f>+'Despacho por tipo'!C72+'Exportación por tipo'!C72</f>
        <v>83.239399999999989</v>
      </c>
      <c r="D72" s="6">
        <f>+'Despacho por tipo'!D72+'Exportación por tipo'!D72</f>
        <v>90.308099999999996</v>
      </c>
      <c r="E72" s="6">
        <f>+'Despacho por tipo'!E72+'Exportación por tipo'!E72</f>
        <v>110.0403</v>
      </c>
      <c r="F72" s="6">
        <f>+'Despacho por tipo'!F72+'Exportación por tipo'!F72</f>
        <v>101.3207</v>
      </c>
      <c r="G72" s="6">
        <f>+'Despacho por tipo'!G72+'Exportación por tipo'!G72</f>
        <v>100.67240000000001</v>
      </c>
      <c r="H72" s="6">
        <f>+'Despacho por tipo'!H72+'Exportación por tipo'!H72</f>
        <v>74.961200000000005</v>
      </c>
      <c r="I72" s="6">
        <f>+'Despacho por tipo'!I72+'Exportación por tipo'!I72</f>
        <v>76.959599999999995</v>
      </c>
      <c r="J72" s="67">
        <f>+'Despacho por tipo'!J72+'Exportación por tipo'!J72</f>
        <v>76.3947</v>
      </c>
      <c r="K72" s="37"/>
      <c r="L72" s="7"/>
      <c r="N72" s="42" t="s">
        <v>9</v>
      </c>
      <c r="O72" s="80">
        <f>+'Despacho por tipo'!O72+'Exportación por tipo'!O72</f>
        <v>1201.4457360000001</v>
      </c>
      <c r="P72" s="80">
        <f>+SUM(C61:C72)</f>
        <v>1115.7646999999999</v>
      </c>
      <c r="Q72" s="80">
        <f t="shared" ref="Q72" si="187">+SUM(D61:D72)</f>
        <v>1114.9593</v>
      </c>
      <c r="R72" s="80">
        <f>+SUM(E61:E72)</f>
        <v>1197.7312999999999</v>
      </c>
      <c r="S72" s="80">
        <f>+SUM(F61:F72)</f>
        <v>1337.8181000000002</v>
      </c>
      <c r="T72" s="80">
        <f>+SUM(G61:G72)</f>
        <v>1174.3912</v>
      </c>
      <c r="U72" s="80">
        <f>+SUM(H61:H72)</f>
        <v>1092.8759</v>
      </c>
      <c r="V72" s="80">
        <f t="shared" ref="V72" si="188">+SUM(I61:I72)</f>
        <v>978.00139999999999</v>
      </c>
      <c r="W72" s="67">
        <f t="shared" ref="W72" si="189">+SUM(J61:J72)</f>
        <v>972.87658899999997</v>
      </c>
      <c r="X72" s="37"/>
      <c r="Y72" s="78"/>
      <c r="Z72" s="7"/>
    </row>
    <row r="73" spans="1:33" ht="25.5" x14ac:dyDescent="0.25">
      <c r="A73" s="53" t="s">
        <v>13</v>
      </c>
      <c r="B73" s="54">
        <f>SUM(B61:B72)</f>
        <v>1201.4457359999999</v>
      </c>
      <c r="C73" s="54">
        <f t="shared" ref="C73:G73" si="190">SUM(C61:C72)</f>
        <v>1115.7646999999999</v>
      </c>
      <c r="D73" s="54">
        <f t="shared" si="190"/>
        <v>1114.9593</v>
      </c>
      <c r="E73" s="54">
        <f t="shared" si="190"/>
        <v>1197.7312999999999</v>
      </c>
      <c r="F73" s="54">
        <f t="shared" si="190"/>
        <v>1337.8181000000002</v>
      </c>
      <c r="G73" s="54">
        <f t="shared" si="190"/>
        <v>1174.3912</v>
      </c>
      <c r="H73" s="54">
        <f t="shared" ref="H73:I73" si="191">SUM(H61:H72)</f>
        <v>1092.8759</v>
      </c>
      <c r="I73" s="54">
        <f t="shared" si="191"/>
        <v>978.00139999999999</v>
      </c>
      <c r="J73" s="186">
        <f t="shared" ref="J73" si="192">SUM(J61:J72)</f>
        <v>972.87658899999997</v>
      </c>
      <c r="K73" s="55"/>
      <c r="L73" s="56"/>
      <c r="M73" s="3"/>
      <c r="N73" s="43" t="s">
        <v>14</v>
      </c>
      <c r="O73" s="157">
        <f>+AVERAGE(O61:O72)</f>
        <v>1240.8359138333333</v>
      </c>
      <c r="P73" s="157">
        <f>+AVERAGE(P61:P72)</f>
        <v>1152.2755479166665</v>
      </c>
      <c r="Q73" s="157">
        <f t="shared" ref="Q73:V73" si="193">+AVERAGE(Q61:Q72)</f>
        <v>1107.5877916666668</v>
      </c>
      <c r="R73" s="157">
        <f t="shared" si="193"/>
        <v>1154.4876249999998</v>
      </c>
      <c r="S73" s="157">
        <f t="shared" si="193"/>
        <v>1297.4069416666669</v>
      </c>
      <c r="T73" s="157">
        <f t="shared" si="193"/>
        <v>1236.8592333333333</v>
      </c>
      <c r="U73" s="157">
        <f t="shared" si="193"/>
        <v>1143.0302166666668</v>
      </c>
      <c r="V73" s="157">
        <f t="shared" si="193"/>
        <v>1016.3128666666667</v>
      </c>
      <c r="W73" s="230">
        <f t="shared" ref="W73:X73" si="194">+AVERAGE(W61:W72)</f>
        <v>969.81002225000009</v>
      </c>
      <c r="X73" s="230">
        <f t="shared" si="194"/>
        <v>978.02280900000005</v>
      </c>
      <c r="Y73" s="79">
        <f t="shared" ref="Y73" si="195">+X73/W73-1</f>
        <v>8.4684490380353417E-3</v>
      </c>
      <c r="Z73" s="75">
        <f t="shared" ref="Z73" si="196">+POWER(X73/S73,0.2)-1</f>
        <v>-5.4950507526588033E-2</v>
      </c>
    </row>
    <row r="74" spans="1:33" ht="26.25" thickBot="1" x14ac:dyDescent="0.3">
      <c r="A74" s="60" t="s">
        <v>12</v>
      </c>
      <c r="B74" s="61"/>
      <c r="C74" s="62">
        <f>+C73/B73-1</f>
        <v>-7.1314944514481171E-2</v>
      </c>
      <c r="D74" s="62">
        <f t="shared" ref="D74:J74" si="197">+D73/C73-1</f>
        <v>-7.218367815364779E-4</v>
      </c>
      <c r="E74" s="62">
        <f t="shared" si="197"/>
        <v>7.4237687420518395E-2</v>
      </c>
      <c r="F74" s="62">
        <f t="shared" si="197"/>
        <v>0.11696012285894186</v>
      </c>
      <c r="G74" s="62">
        <f t="shared" si="197"/>
        <v>-0.12215928308938273</v>
      </c>
      <c r="H74" s="62">
        <f t="shared" si="197"/>
        <v>-6.9410687001060678E-2</v>
      </c>
      <c r="I74" s="62">
        <f t="shared" si="197"/>
        <v>-0.10511211748744753</v>
      </c>
      <c r="J74" s="190">
        <f t="shared" si="197"/>
        <v>-5.2400855458898388E-3</v>
      </c>
      <c r="K74" s="187"/>
      <c r="L74" s="63"/>
      <c r="N74" s="45" t="s">
        <v>12</v>
      </c>
      <c r="O74" s="49"/>
      <c r="P74" s="50">
        <f>+P73/O73-1</f>
        <v>-7.1371536662793611E-2</v>
      </c>
      <c r="Q74" s="50">
        <f t="shared" ref="Q74:X74" si="198">+Q73/P73-1</f>
        <v>-3.8782178733893891E-2</v>
      </c>
      <c r="R74" s="50">
        <f t="shared" si="198"/>
        <v>4.2344122683728225E-2</v>
      </c>
      <c r="S74" s="50">
        <f t="shared" si="198"/>
        <v>0.12379458520975239</v>
      </c>
      <c r="T74" s="50">
        <f t="shared" si="198"/>
        <v>-4.6668247555044728E-2</v>
      </c>
      <c r="U74" s="50">
        <f t="shared" si="198"/>
        <v>-7.5860707619732515E-2</v>
      </c>
      <c r="V74" s="50">
        <f t="shared" si="198"/>
        <v>-0.11086089252262854</v>
      </c>
      <c r="W74" s="70">
        <f t="shared" si="198"/>
        <v>-4.5756425941145484E-2</v>
      </c>
      <c r="X74" s="70">
        <f t="shared" si="198"/>
        <v>8.4684490380353417E-3</v>
      </c>
      <c r="Y74" s="51"/>
      <c r="Z74" s="52"/>
    </row>
    <row r="76" spans="1:33" x14ac:dyDescent="0.25">
      <c r="A76" s="255"/>
      <c r="B76" s="255"/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</row>
    <row r="77" spans="1:33" ht="13.5" thickBot="1" x14ac:dyDescent="0.3"/>
    <row r="78" spans="1:33" ht="13.5" thickBot="1" x14ac:dyDescent="0.3">
      <c r="A78" s="332" t="str">
        <f>+A5</f>
        <v>VENTA TOTAL DE VINO VARIETAL - Millones de litros</v>
      </c>
      <c r="B78" s="333"/>
      <c r="C78" s="333"/>
      <c r="D78" s="333"/>
      <c r="E78" s="333"/>
      <c r="F78" s="333"/>
      <c r="G78" s="333"/>
      <c r="H78" s="333"/>
      <c r="I78" s="333"/>
      <c r="J78" s="333"/>
      <c r="K78" s="334"/>
      <c r="AC78" s="2">
        <v>196</v>
      </c>
      <c r="AD78" s="2" t="s">
        <v>307</v>
      </c>
      <c r="AF78" s="2">
        <f>1/0.27</f>
        <v>3.7037037037037033</v>
      </c>
      <c r="AG78" s="2">
        <f>+AC78/AF78</f>
        <v>52.920000000000009</v>
      </c>
    </row>
    <row r="79" spans="1:33" x14ac:dyDescent="0.25">
      <c r="A79" s="262"/>
      <c r="B79" s="259">
        <v>2016</v>
      </c>
      <c r="C79" s="260">
        <f>+B79+1</f>
        <v>2017</v>
      </c>
      <c r="D79" s="260">
        <f t="shared" ref="D79:H79" si="199">+C79+1</f>
        <v>2018</v>
      </c>
      <c r="E79" s="260">
        <f t="shared" si="199"/>
        <v>2019</v>
      </c>
      <c r="F79" s="260">
        <f t="shared" si="199"/>
        <v>2020</v>
      </c>
      <c r="G79" s="260">
        <f t="shared" si="199"/>
        <v>2021</v>
      </c>
      <c r="H79" s="260">
        <f t="shared" si="199"/>
        <v>2022</v>
      </c>
      <c r="I79" s="260">
        <v>2023</v>
      </c>
      <c r="J79" s="261">
        <v>2024</v>
      </c>
      <c r="K79" s="263">
        <v>2025</v>
      </c>
      <c r="AC79" s="2">
        <v>150</v>
      </c>
      <c r="AD79" s="2" t="s">
        <v>308</v>
      </c>
      <c r="AF79" s="2">
        <f t="shared" ref="AF79:AF80" si="200">1/0.27</f>
        <v>3.7037037037037033</v>
      </c>
      <c r="AG79" s="2">
        <f t="shared" ref="AG79:AG80" si="201">+AC79/AF79</f>
        <v>40.500000000000007</v>
      </c>
    </row>
    <row r="80" spans="1:33" x14ac:dyDescent="0.25">
      <c r="A80" s="264" t="s">
        <v>299</v>
      </c>
      <c r="B80" s="193">
        <f>+SUM(B7:B9)</f>
        <v>46.174717000000001</v>
      </c>
      <c r="C80" s="6">
        <f t="shared" ref="C80:K80" si="202">+SUM(C7:C9)</f>
        <v>38.356513</v>
      </c>
      <c r="D80" s="6">
        <f t="shared" si="202"/>
        <v>40.236599999999996</v>
      </c>
      <c r="E80" s="6">
        <f t="shared" si="202"/>
        <v>58.9315</v>
      </c>
      <c r="F80" s="6">
        <f t="shared" si="202"/>
        <v>101.4358</v>
      </c>
      <c r="G80" s="6">
        <f t="shared" si="202"/>
        <v>68.307500000000005</v>
      </c>
      <c r="H80" s="6">
        <f t="shared" si="202"/>
        <v>64.156399999999991</v>
      </c>
      <c r="I80" s="6">
        <f t="shared" si="202"/>
        <v>49.145899999999997</v>
      </c>
      <c r="J80" s="67">
        <f t="shared" si="202"/>
        <v>44.295400000000001</v>
      </c>
      <c r="K80" s="265">
        <f t="shared" si="202"/>
        <v>48.869599999999998</v>
      </c>
      <c r="AC80" s="2">
        <v>30</v>
      </c>
      <c r="AD80" s="2" t="s">
        <v>309</v>
      </c>
      <c r="AF80" s="2">
        <f t="shared" si="200"/>
        <v>3.7037037037037033</v>
      </c>
      <c r="AG80" s="2">
        <f t="shared" si="201"/>
        <v>8.1000000000000014</v>
      </c>
    </row>
    <row r="81" spans="1:11" x14ac:dyDescent="0.25">
      <c r="A81" s="264" t="s">
        <v>300</v>
      </c>
      <c r="B81" s="193"/>
      <c r="C81" s="6"/>
      <c r="D81" s="6"/>
      <c r="E81" s="6"/>
      <c r="F81" s="6"/>
      <c r="G81" s="6"/>
      <c r="H81" s="6"/>
      <c r="I81" s="6"/>
      <c r="J81" s="67"/>
      <c r="K81" s="265"/>
    </row>
    <row r="82" spans="1:11" x14ac:dyDescent="0.25">
      <c r="A82" s="264" t="s">
        <v>301</v>
      </c>
      <c r="B82" s="193"/>
      <c r="C82" s="6"/>
      <c r="D82" s="6"/>
      <c r="E82" s="6"/>
      <c r="F82" s="6"/>
      <c r="G82" s="6"/>
      <c r="H82" s="6"/>
      <c r="I82" s="6"/>
      <c r="J82" s="67"/>
      <c r="K82" s="265"/>
    </row>
    <row r="83" spans="1:11" x14ac:dyDescent="0.25">
      <c r="A83" s="264" t="s">
        <v>302</v>
      </c>
      <c r="B83" s="193"/>
      <c r="C83" s="6"/>
      <c r="D83" s="6"/>
      <c r="E83" s="6"/>
      <c r="F83" s="6"/>
      <c r="G83" s="6"/>
      <c r="H83" s="6"/>
      <c r="I83" s="6"/>
      <c r="J83" s="67"/>
      <c r="K83" s="265"/>
    </row>
    <row r="84" spans="1:11" x14ac:dyDescent="0.25">
      <c r="A84" s="266" t="s">
        <v>13</v>
      </c>
      <c r="B84" s="194">
        <f t="shared" ref="B84:K84" si="203">SUM(B80:B83)</f>
        <v>46.174717000000001</v>
      </c>
      <c r="C84" s="54">
        <f t="shared" si="203"/>
        <v>38.356513</v>
      </c>
      <c r="D84" s="54">
        <f t="shared" si="203"/>
        <v>40.236599999999996</v>
      </c>
      <c r="E84" s="54">
        <f t="shared" si="203"/>
        <v>58.9315</v>
      </c>
      <c r="F84" s="54">
        <f t="shared" si="203"/>
        <v>101.4358</v>
      </c>
      <c r="G84" s="54">
        <f t="shared" si="203"/>
        <v>68.307500000000005</v>
      </c>
      <c r="H84" s="54">
        <f t="shared" si="203"/>
        <v>64.156399999999991</v>
      </c>
      <c r="I84" s="54">
        <f t="shared" si="203"/>
        <v>49.145899999999997</v>
      </c>
      <c r="J84" s="186">
        <f t="shared" si="203"/>
        <v>44.295400000000001</v>
      </c>
      <c r="K84" s="267">
        <f t="shared" si="203"/>
        <v>48.869599999999998</v>
      </c>
    </row>
    <row r="85" spans="1:11" x14ac:dyDescent="0.25">
      <c r="A85" s="268" t="s">
        <v>303</v>
      </c>
      <c r="B85" s="256"/>
      <c r="C85" s="257">
        <f>+C80/B80-1</f>
        <v>-0.16931785418414158</v>
      </c>
      <c r="D85" s="257">
        <f t="shared" ref="D85:K85" si="204">+D80/C80-1</f>
        <v>4.9016108424662974E-2</v>
      </c>
      <c r="E85" s="257">
        <f t="shared" si="204"/>
        <v>0.46462424757559062</v>
      </c>
      <c r="F85" s="257">
        <f t="shared" si="204"/>
        <v>0.72124924700711834</v>
      </c>
      <c r="G85" s="257">
        <f t="shared" si="204"/>
        <v>-0.32659376669775364</v>
      </c>
      <c r="H85" s="257">
        <f t="shared" si="204"/>
        <v>-6.077077919701368E-2</v>
      </c>
      <c r="I85" s="257">
        <f t="shared" si="204"/>
        <v>-0.23396730489865381</v>
      </c>
      <c r="J85" s="258">
        <f t="shared" si="204"/>
        <v>-9.8695923769836269E-2</v>
      </c>
      <c r="K85" s="269">
        <f t="shared" si="204"/>
        <v>0.10326580186655954</v>
      </c>
    </row>
    <row r="86" spans="1:11" x14ac:dyDescent="0.25">
      <c r="A86" s="268" t="s">
        <v>304</v>
      </c>
      <c r="B86" s="256"/>
      <c r="C86" s="257"/>
      <c r="D86" s="257"/>
      <c r="E86" s="257"/>
      <c r="F86" s="257"/>
      <c r="G86" s="257"/>
      <c r="H86" s="257"/>
      <c r="I86" s="257"/>
      <c r="J86" s="258"/>
      <c r="K86" s="269"/>
    </row>
    <row r="87" spans="1:11" x14ac:dyDescent="0.25">
      <c r="A87" s="268" t="s">
        <v>305</v>
      </c>
      <c r="B87" s="256"/>
      <c r="C87" s="257"/>
      <c r="D87" s="257"/>
      <c r="E87" s="257"/>
      <c r="F87" s="257"/>
      <c r="G87" s="257"/>
      <c r="H87" s="257"/>
      <c r="I87" s="257"/>
      <c r="J87" s="258"/>
      <c r="K87" s="269"/>
    </row>
    <row r="88" spans="1:11" ht="13.5" thickBot="1" x14ac:dyDescent="0.3">
      <c r="A88" s="270" t="s">
        <v>306</v>
      </c>
      <c r="B88" s="271"/>
      <c r="C88" s="272"/>
      <c r="D88" s="272"/>
      <c r="E88" s="272"/>
      <c r="F88" s="272"/>
      <c r="G88" s="272"/>
      <c r="H88" s="272"/>
      <c r="I88" s="272"/>
      <c r="J88" s="273"/>
      <c r="K88" s="274"/>
    </row>
    <row r="89" spans="1:11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thickBo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3.5" thickBot="1" x14ac:dyDescent="0.3">
      <c r="A93" s="332" t="str">
        <f>+A23</f>
        <v>VENTA TOTAL DE VINO SIN MENCIÓN VARIETAL - Millones de litros</v>
      </c>
      <c r="B93" s="333"/>
      <c r="C93" s="333"/>
      <c r="D93" s="333"/>
      <c r="E93" s="333"/>
      <c r="F93" s="333"/>
      <c r="G93" s="333"/>
      <c r="H93" s="333"/>
      <c r="I93" s="333"/>
      <c r="J93" s="333"/>
      <c r="K93" s="334"/>
    </row>
    <row r="94" spans="1:11" x14ac:dyDescent="0.25">
      <c r="A94" s="262"/>
      <c r="B94" s="259">
        <v>2016</v>
      </c>
      <c r="C94" s="260">
        <f>+B94+1</f>
        <v>2017</v>
      </c>
      <c r="D94" s="260">
        <f t="shared" ref="D94:H94" si="205">+C94+1</f>
        <v>2018</v>
      </c>
      <c r="E94" s="260">
        <f t="shared" si="205"/>
        <v>2019</v>
      </c>
      <c r="F94" s="260">
        <f t="shared" si="205"/>
        <v>2020</v>
      </c>
      <c r="G94" s="260">
        <f t="shared" si="205"/>
        <v>2021</v>
      </c>
      <c r="H94" s="260">
        <f t="shared" si="205"/>
        <v>2022</v>
      </c>
      <c r="I94" s="260">
        <v>2023</v>
      </c>
      <c r="J94" s="261">
        <v>2024</v>
      </c>
      <c r="K94" s="263">
        <v>2025</v>
      </c>
    </row>
    <row r="95" spans="1:11" x14ac:dyDescent="0.25">
      <c r="A95" s="264" t="s">
        <v>299</v>
      </c>
      <c r="B95" s="193">
        <f>+SUM(B25:B27)</f>
        <v>215.608372</v>
      </c>
      <c r="C95" s="6">
        <f t="shared" ref="C95:J95" si="206">+SUM(C25:C27)</f>
        <v>191.8527</v>
      </c>
      <c r="D95" s="6">
        <f t="shared" si="206"/>
        <v>186.5958</v>
      </c>
      <c r="E95" s="6">
        <f t="shared" si="206"/>
        <v>192.1542</v>
      </c>
      <c r="F95" s="6">
        <f t="shared" si="206"/>
        <v>204.63800000000001</v>
      </c>
      <c r="G95" s="6">
        <f t="shared" si="206"/>
        <v>183.80869999999999</v>
      </c>
      <c r="H95" s="6">
        <f t="shared" si="206"/>
        <v>179.20240000000001</v>
      </c>
      <c r="I95" s="6">
        <f t="shared" si="206"/>
        <v>155.25540000000001</v>
      </c>
      <c r="J95" s="67">
        <f t="shared" si="206"/>
        <v>148.29590000000002</v>
      </c>
      <c r="K95" s="265">
        <f>+SUM(K25:K27)</f>
        <v>151.19659999999999</v>
      </c>
    </row>
    <row r="96" spans="1:11" x14ac:dyDescent="0.25">
      <c r="A96" s="264" t="s">
        <v>300</v>
      </c>
      <c r="B96" s="193"/>
      <c r="C96" s="6"/>
      <c r="D96" s="6"/>
      <c r="E96" s="6"/>
      <c r="F96" s="6"/>
      <c r="G96" s="6"/>
      <c r="H96" s="6"/>
      <c r="I96" s="6"/>
      <c r="J96" s="67"/>
      <c r="K96" s="265"/>
    </row>
    <row r="97" spans="1:11" x14ac:dyDescent="0.25">
      <c r="A97" s="264" t="s">
        <v>301</v>
      </c>
      <c r="B97" s="193"/>
      <c r="C97" s="6"/>
      <c r="D97" s="6"/>
      <c r="E97" s="6"/>
      <c r="F97" s="6"/>
      <c r="G97" s="6"/>
      <c r="H97" s="6"/>
      <c r="I97" s="6"/>
      <c r="J97" s="67"/>
      <c r="K97" s="265"/>
    </row>
    <row r="98" spans="1:11" x14ac:dyDescent="0.25">
      <c r="A98" s="264" t="s">
        <v>302</v>
      </c>
      <c r="B98" s="193"/>
      <c r="C98" s="6"/>
      <c r="D98" s="6"/>
      <c r="E98" s="6"/>
      <c r="F98" s="6"/>
      <c r="G98" s="6"/>
      <c r="H98" s="6"/>
      <c r="I98" s="6"/>
      <c r="J98" s="67"/>
      <c r="K98" s="265"/>
    </row>
    <row r="99" spans="1:11" x14ac:dyDescent="0.25">
      <c r="A99" s="266" t="s">
        <v>13</v>
      </c>
      <c r="B99" s="194">
        <f t="shared" ref="B99:K99" si="207">SUM(B95:B98)</f>
        <v>215.608372</v>
      </c>
      <c r="C99" s="54">
        <f t="shared" si="207"/>
        <v>191.8527</v>
      </c>
      <c r="D99" s="54">
        <f t="shared" si="207"/>
        <v>186.5958</v>
      </c>
      <c r="E99" s="54">
        <f t="shared" si="207"/>
        <v>192.1542</v>
      </c>
      <c r="F99" s="54">
        <f t="shared" si="207"/>
        <v>204.63800000000001</v>
      </c>
      <c r="G99" s="54">
        <f t="shared" si="207"/>
        <v>183.80869999999999</v>
      </c>
      <c r="H99" s="54">
        <f t="shared" si="207"/>
        <v>179.20240000000001</v>
      </c>
      <c r="I99" s="54">
        <f t="shared" si="207"/>
        <v>155.25540000000001</v>
      </c>
      <c r="J99" s="186">
        <f t="shared" si="207"/>
        <v>148.29590000000002</v>
      </c>
      <c r="K99" s="267">
        <f t="shared" si="207"/>
        <v>151.19659999999999</v>
      </c>
    </row>
    <row r="100" spans="1:11" x14ac:dyDescent="0.25">
      <c r="A100" s="268" t="s">
        <v>303</v>
      </c>
      <c r="B100" s="256"/>
      <c r="C100" s="257">
        <f>+C95/B95-1</f>
        <v>-0.11017972901349116</v>
      </c>
      <c r="D100" s="257">
        <f t="shared" ref="D100:K100" si="208">+D95/C95-1</f>
        <v>-2.7400708981421662E-2</v>
      </c>
      <c r="E100" s="257">
        <f t="shared" si="208"/>
        <v>2.9788451830105478E-2</v>
      </c>
      <c r="F100" s="257">
        <f t="shared" si="208"/>
        <v>6.4967614551230124E-2</v>
      </c>
      <c r="G100" s="257">
        <f t="shared" si="208"/>
        <v>-0.10178608078655982</v>
      </c>
      <c r="H100" s="257">
        <f t="shared" si="208"/>
        <v>-2.5060293664010302E-2</v>
      </c>
      <c r="I100" s="257">
        <f t="shared" si="208"/>
        <v>-0.13363102279880179</v>
      </c>
      <c r="J100" s="258">
        <f t="shared" si="208"/>
        <v>-4.4826138092459167E-2</v>
      </c>
      <c r="K100" s="269">
        <f t="shared" si="208"/>
        <v>1.9560217106474154E-2</v>
      </c>
    </row>
    <row r="101" spans="1:11" x14ac:dyDescent="0.25">
      <c r="A101" s="268" t="s">
        <v>304</v>
      </c>
      <c r="B101" s="256"/>
      <c r="C101" s="257"/>
      <c r="D101" s="257"/>
      <c r="E101" s="257"/>
      <c r="F101" s="257"/>
      <c r="G101" s="257"/>
      <c r="H101" s="257"/>
      <c r="I101" s="257"/>
      <c r="J101" s="258"/>
      <c r="K101" s="269"/>
    </row>
    <row r="102" spans="1:11" x14ac:dyDescent="0.25">
      <c r="A102" s="268" t="s">
        <v>305</v>
      </c>
      <c r="B102" s="256"/>
      <c r="C102" s="257"/>
      <c r="D102" s="257"/>
      <c r="E102" s="257"/>
      <c r="F102" s="257"/>
      <c r="G102" s="257"/>
      <c r="H102" s="257"/>
      <c r="I102" s="257"/>
      <c r="J102" s="258"/>
      <c r="K102" s="269"/>
    </row>
    <row r="103" spans="1:11" ht="13.5" thickBot="1" x14ac:dyDescent="0.3">
      <c r="A103" s="270" t="s">
        <v>306</v>
      </c>
      <c r="B103" s="271"/>
      <c r="C103" s="272"/>
      <c r="D103" s="272"/>
      <c r="E103" s="272"/>
      <c r="F103" s="272"/>
      <c r="G103" s="272"/>
      <c r="H103" s="272"/>
      <c r="I103" s="272"/>
      <c r="J103" s="273"/>
      <c r="K103" s="274"/>
    </row>
    <row r="104" spans="1:11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3.5" thickBot="1" x14ac:dyDescent="0.3">
      <c r="A108" s="332" t="str">
        <f>+A41</f>
        <v>VENTA TOTAL DE VINO ESPUMANTE Y GASIFICADO - Millones de litros</v>
      </c>
      <c r="B108" s="333"/>
      <c r="C108" s="333"/>
      <c r="D108" s="333"/>
      <c r="E108" s="333"/>
      <c r="F108" s="333"/>
      <c r="G108" s="333"/>
      <c r="H108" s="333"/>
      <c r="I108" s="333"/>
      <c r="J108" s="333"/>
      <c r="K108" s="334"/>
    </row>
    <row r="109" spans="1:11" x14ac:dyDescent="0.25">
      <c r="A109" s="262"/>
      <c r="B109" s="259">
        <v>2016</v>
      </c>
      <c r="C109" s="260">
        <f>+B109+1</f>
        <v>2017</v>
      </c>
      <c r="D109" s="260">
        <f t="shared" ref="D109" si="209">+C109+1</f>
        <v>2018</v>
      </c>
      <c r="E109" s="260">
        <f t="shared" ref="E109" si="210">+D109+1</f>
        <v>2019</v>
      </c>
      <c r="F109" s="260">
        <f t="shared" ref="F109" si="211">+E109+1</f>
        <v>2020</v>
      </c>
      <c r="G109" s="260">
        <f t="shared" ref="G109" si="212">+F109+1</f>
        <v>2021</v>
      </c>
      <c r="H109" s="260">
        <f t="shared" ref="H109" si="213">+G109+1</f>
        <v>2022</v>
      </c>
      <c r="I109" s="260">
        <v>2023</v>
      </c>
      <c r="J109" s="261">
        <v>2024</v>
      </c>
      <c r="K109" s="263">
        <v>2025</v>
      </c>
    </row>
    <row r="110" spans="1:11" x14ac:dyDescent="0.25">
      <c r="A110" s="264" t="s">
        <v>299</v>
      </c>
      <c r="B110" s="193">
        <f>+SUM(B43:B45)</f>
        <v>8.3162969999999987</v>
      </c>
      <c r="C110" s="6">
        <f t="shared" ref="C110:K110" si="214">+SUM(C43:C45)</f>
        <v>7.1035900000000005</v>
      </c>
      <c r="D110" s="6">
        <f t="shared" si="214"/>
        <v>6.2094000000000005</v>
      </c>
      <c r="E110" s="6">
        <f t="shared" si="214"/>
        <v>4.5883000000000003</v>
      </c>
      <c r="F110" s="6">
        <f t="shared" si="214"/>
        <v>4.5633999999999997</v>
      </c>
      <c r="G110" s="6">
        <f t="shared" si="214"/>
        <v>5.8170999999999999</v>
      </c>
      <c r="H110" s="6">
        <f t="shared" si="214"/>
        <v>7.2996000000000008</v>
      </c>
      <c r="I110" s="6">
        <f t="shared" si="214"/>
        <v>6.4877000000000002</v>
      </c>
      <c r="J110" s="67">
        <f t="shared" si="214"/>
        <v>4.9010999999999996</v>
      </c>
      <c r="K110" s="265">
        <f t="shared" si="214"/>
        <v>4.7995999999999999</v>
      </c>
    </row>
    <row r="111" spans="1:11" x14ac:dyDescent="0.25">
      <c r="A111" s="264" t="s">
        <v>300</v>
      </c>
      <c r="B111" s="193"/>
      <c r="C111" s="6"/>
      <c r="D111" s="6"/>
      <c r="E111" s="6"/>
      <c r="F111" s="6"/>
      <c r="G111" s="6"/>
      <c r="H111" s="6"/>
      <c r="I111" s="6"/>
      <c r="J111" s="67"/>
      <c r="K111" s="265"/>
    </row>
    <row r="112" spans="1:11" x14ac:dyDescent="0.25">
      <c r="A112" s="264" t="s">
        <v>301</v>
      </c>
      <c r="B112" s="193"/>
      <c r="C112" s="6"/>
      <c r="D112" s="6"/>
      <c r="E112" s="6"/>
      <c r="F112" s="6"/>
      <c r="G112" s="6"/>
      <c r="H112" s="6"/>
      <c r="I112" s="6"/>
      <c r="J112" s="67"/>
      <c r="K112" s="265"/>
    </row>
    <row r="113" spans="1:11" x14ac:dyDescent="0.25">
      <c r="A113" s="264" t="s">
        <v>302</v>
      </c>
      <c r="B113" s="193"/>
      <c r="C113" s="6"/>
      <c r="D113" s="6"/>
      <c r="E113" s="6"/>
      <c r="F113" s="6"/>
      <c r="G113" s="6"/>
      <c r="H113" s="6"/>
      <c r="I113" s="6"/>
      <c r="J113" s="67"/>
      <c r="K113" s="265"/>
    </row>
    <row r="114" spans="1:11" x14ac:dyDescent="0.25">
      <c r="A114" s="266" t="s">
        <v>13</v>
      </c>
      <c r="B114" s="194">
        <f t="shared" ref="B114:K114" si="215">SUM(B110:B113)</f>
        <v>8.3162969999999987</v>
      </c>
      <c r="C114" s="54">
        <f t="shared" si="215"/>
        <v>7.1035900000000005</v>
      </c>
      <c r="D114" s="54">
        <f t="shared" si="215"/>
        <v>6.2094000000000005</v>
      </c>
      <c r="E114" s="54">
        <f t="shared" si="215"/>
        <v>4.5883000000000003</v>
      </c>
      <c r="F114" s="54">
        <f t="shared" si="215"/>
        <v>4.5633999999999997</v>
      </c>
      <c r="G114" s="54">
        <f t="shared" si="215"/>
        <v>5.8170999999999999</v>
      </c>
      <c r="H114" s="54">
        <f t="shared" si="215"/>
        <v>7.2996000000000008</v>
      </c>
      <c r="I114" s="54">
        <f t="shared" si="215"/>
        <v>6.4877000000000002</v>
      </c>
      <c r="J114" s="186">
        <f t="shared" si="215"/>
        <v>4.9010999999999996</v>
      </c>
      <c r="K114" s="267">
        <f t="shared" si="215"/>
        <v>4.7995999999999999</v>
      </c>
    </row>
    <row r="115" spans="1:11" x14ac:dyDescent="0.25">
      <c r="A115" s="268" t="s">
        <v>303</v>
      </c>
      <c r="B115" s="256"/>
      <c r="C115" s="257">
        <f>+C110/B110-1</f>
        <v>-0.14582295461549755</v>
      </c>
      <c r="D115" s="257">
        <f t="shared" ref="D115:K115" si="216">+D110/C110-1</f>
        <v>-0.12587860504336534</v>
      </c>
      <c r="E115" s="257">
        <f t="shared" si="216"/>
        <v>-0.26107192321319295</v>
      </c>
      <c r="F115" s="257">
        <f t="shared" si="216"/>
        <v>-5.4268465444718972E-3</v>
      </c>
      <c r="G115" s="257">
        <f t="shared" si="216"/>
        <v>0.27472936845334628</v>
      </c>
      <c r="H115" s="257">
        <f t="shared" si="216"/>
        <v>0.25485207405752019</v>
      </c>
      <c r="I115" s="257">
        <f t="shared" si="216"/>
        <v>-0.11122527261767778</v>
      </c>
      <c r="J115" s="258">
        <f t="shared" si="216"/>
        <v>-0.24455508115356761</v>
      </c>
      <c r="K115" s="269">
        <f t="shared" si="216"/>
        <v>-2.0709636612189053E-2</v>
      </c>
    </row>
    <row r="116" spans="1:11" x14ac:dyDescent="0.25">
      <c r="A116" s="268" t="s">
        <v>304</v>
      </c>
      <c r="B116" s="256"/>
      <c r="C116" s="257"/>
      <c r="D116" s="257"/>
      <c r="E116" s="257"/>
      <c r="F116" s="257"/>
      <c r="G116" s="257"/>
      <c r="H116" s="257"/>
      <c r="I116" s="257"/>
      <c r="J116" s="258"/>
      <c r="K116" s="269"/>
    </row>
    <row r="117" spans="1:11" x14ac:dyDescent="0.25">
      <c r="A117" s="268" t="s">
        <v>305</v>
      </c>
      <c r="B117" s="256"/>
      <c r="C117" s="257"/>
      <c r="D117" s="257"/>
      <c r="E117" s="257"/>
      <c r="F117" s="257"/>
      <c r="G117" s="257"/>
      <c r="H117" s="257"/>
      <c r="I117" s="257"/>
      <c r="J117" s="258"/>
      <c r="K117" s="269"/>
    </row>
    <row r="118" spans="1:11" ht="13.5" thickBot="1" x14ac:dyDescent="0.3">
      <c r="A118" s="270" t="s">
        <v>306</v>
      </c>
      <c r="B118" s="271"/>
      <c r="C118" s="272"/>
      <c r="D118" s="272"/>
      <c r="E118" s="272"/>
      <c r="F118" s="272"/>
      <c r="G118" s="272"/>
      <c r="H118" s="272"/>
      <c r="I118" s="272"/>
      <c r="J118" s="273"/>
      <c r="K118" s="274"/>
    </row>
    <row r="119" spans="1:11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.75" thickBo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3.5" thickBot="1" x14ac:dyDescent="0.3">
      <c r="A124" s="338" t="str">
        <f>+A59</f>
        <v>VENTA TOTAL TOTAL DE VINO - Millones de litros</v>
      </c>
      <c r="B124" s="339"/>
      <c r="C124" s="339"/>
      <c r="D124" s="339"/>
      <c r="E124" s="339"/>
      <c r="F124" s="339"/>
      <c r="G124" s="339"/>
      <c r="H124" s="339"/>
      <c r="I124" s="339"/>
      <c r="J124" s="339"/>
      <c r="K124" s="340"/>
    </row>
    <row r="125" spans="1:11" x14ac:dyDescent="0.25">
      <c r="A125" s="262"/>
      <c r="B125" s="259">
        <v>2016</v>
      </c>
      <c r="C125" s="260">
        <f>+B125+1</f>
        <v>2017</v>
      </c>
      <c r="D125" s="260">
        <f t="shared" ref="D125:H125" si="217">+C125+1</f>
        <v>2018</v>
      </c>
      <c r="E125" s="260">
        <f t="shared" si="217"/>
        <v>2019</v>
      </c>
      <c r="F125" s="260">
        <f t="shared" si="217"/>
        <v>2020</v>
      </c>
      <c r="G125" s="260">
        <f t="shared" si="217"/>
        <v>2021</v>
      </c>
      <c r="H125" s="260">
        <f t="shared" si="217"/>
        <v>2022</v>
      </c>
      <c r="I125" s="260">
        <v>2023</v>
      </c>
      <c r="J125" s="261">
        <v>2024</v>
      </c>
      <c r="K125" s="263">
        <v>2025</v>
      </c>
    </row>
    <row r="126" spans="1:11" x14ac:dyDescent="0.25">
      <c r="A126" s="264" t="s">
        <v>299</v>
      </c>
      <c r="B126" s="193">
        <f>+SUM(B61:B63)</f>
        <v>270.97164899999996</v>
      </c>
      <c r="C126" s="6">
        <f t="shared" ref="C126:K126" si="218">+SUM(C61:C63)</f>
        <v>238.10749999999999</v>
      </c>
      <c r="D126" s="6">
        <f t="shared" si="218"/>
        <v>233.87389999999999</v>
      </c>
      <c r="E126" s="6">
        <f t="shared" si="218"/>
        <v>256.19889999999998</v>
      </c>
      <c r="F126" s="6">
        <f t="shared" si="218"/>
        <v>311.88650000000001</v>
      </c>
      <c r="G126" s="6">
        <f t="shared" si="218"/>
        <v>258.90899999999999</v>
      </c>
      <c r="H126" s="6">
        <f t="shared" si="218"/>
        <v>251.63490000000002</v>
      </c>
      <c r="I126" s="6">
        <f t="shared" si="218"/>
        <v>211.41819999999998</v>
      </c>
      <c r="J126" s="67">
        <f t="shared" si="218"/>
        <v>198.3373</v>
      </c>
      <c r="K126" s="265">
        <f t="shared" si="218"/>
        <v>205.452</v>
      </c>
    </row>
    <row r="127" spans="1:11" x14ac:dyDescent="0.25">
      <c r="A127" s="264" t="s">
        <v>300</v>
      </c>
      <c r="B127" s="193"/>
      <c r="C127" s="6"/>
      <c r="D127" s="6"/>
      <c r="E127" s="6"/>
      <c r="F127" s="6"/>
      <c r="G127" s="6"/>
      <c r="H127" s="6"/>
      <c r="I127" s="6"/>
      <c r="J127" s="67"/>
      <c r="K127" s="265"/>
    </row>
    <row r="128" spans="1:11" x14ac:dyDescent="0.25">
      <c r="A128" s="264" t="s">
        <v>301</v>
      </c>
      <c r="B128" s="193"/>
      <c r="C128" s="6"/>
      <c r="D128" s="6"/>
      <c r="E128" s="6"/>
      <c r="F128" s="6"/>
      <c r="G128" s="6"/>
      <c r="H128" s="6"/>
      <c r="I128" s="6"/>
      <c r="J128" s="67"/>
      <c r="K128" s="265"/>
    </row>
    <row r="129" spans="1:11" x14ac:dyDescent="0.25">
      <c r="A129" s="264" t="s">
        <v>302</v>
      </c>
      <c r="B129" s="193"/>
      <c r="C129" s="6"/>
      <c r="D129" s="6"/>
      <c r="E129" s="6"/>
      <c r="F129" s="6"/>
      <c r="G129" s="6"/>
      <c r="H129" s="6"/>
      <c r="I129" s="6"/>
      <c r="J129" s="67"/>
      <c r="K129" s="265"/>
    </row>
    <row r="130" spans="1:11" x14ac:dyDescent="0.25">
      <c r="A130" s="266" t="s">
        <v>13</v>
      </c>
      <c r="B130" s="194">
        <f t="shared" ref="B130:K130" si="219">SUM(B126:B129)</f>
        <v>270.97164899999996</v>
      </c>
      <c r="C130" s="54">
        <f t="shared" si="219"/>
        <v>238.10749999999999</v>
      </c>
      <c r="D130" s="54">
        <f t="shared" si="219"/>
        <v>233.87389999999999</v>
      </c>
      <c r="E130" s="54">
        <f t="shared" si="219"/>
        <v>256.19889999999998</v>
      </c>
      <c r="F130" s="54">
        <f t="shared" si="219"/>
        <v>311.88650000000001</v>
      </c>
      <c r="G130" s="54">
        <f t="shared" si="219"/>
        <v>258.90899999999999</v>
      </c>
      <c r="H130" s="54">
        <f t="shared" si="219"/>
        <v>251.63490000000002</v>
      </c>
      <c r="I130" s="54">
        <f t="shared" si="219"/>
        <v>211.41819999999998</v>
      </c>
      <c r="J130" s="186">
        <f t="shared" si="219"/>
        <v>198.3373</v>
      </c>
      <c r="K130" s="267">
        <f t="shared" si="219"/>
        <v>205.452</v>
      </c>
    </row>
    <row r="131" spans="1:11" x14ac:dyDescent="0.25">
      <c r="A131" s="268" t="s">
        <v>303</v>
      </c>
      <c r="B131" s="256"/>
      <c r="C131" s="257">
        <f>+C126/B126-1</f>
        <v>-0.121282610639462</v>
      </c>
      <c r="D131" s="257">
        <f t="shared" ref="D131:K131" si="220">+D126/C126-1</f>
        <v>-1.7780204319477577E-2</v>
      </c>
      <c r="E131" s="257">
        <f t="shared" si="220"/>
        <v>9.5457423851058154E-2</v>
      </c>
      <c r="F131" s="257">
        <f t="shared" si="220"/>
        <v>0.21736080834070726</v>
      </c>
      <c r="G131" s="257">
        <f t="shared" si="220"/>
        <v>-0.16986147204191271</v>
      </c>
      <c r="H131" s="257">
        <f t="shared" si="220"/>
        <v>-2.8095199471628973E-2</v>
      </c>
      <c r="I131" s="257">
        <f t="shared" si="220"/>
        <v>-0.15982163046540854</v>
      </c>
      <c r="J131" s="258">
        <f t="shared" si="220"/>
        <v>-6.1872156701740844E-2</v>
      </c>
      <c r="K131" s="269">
        <f t="shared" si="220"/>
        <v>3.5871719540399027E-2</v>
      </c>
    </row>
    <row r="132" spans="1:11" x14ac:dyDescent="0.25">
      <c r="A132" s="268" t="s">
        <v>304</v>
      </c>
      <c r="B132" s="256"/>
      <c r="C132" s="257"/>
      <c r="D132" s="257"/>
      <c r="E132" s="257"/>
      <c r="F132" s="257"/>
      <c r="G132" s="257"/>
      <c r="H132" s="257"/>
      <c r="I132" s="257"/>
      <c r="J132" s="258"/>
      <c r="K132" s="269"/>
    </row>
    <row r="133" spans="1:11" x14ac:dyDescent="0.25">
      <c r="A133" s="268" t="s">
        <v>305</v>
      </c>
      <c r="B133" s="256"/>
      <c r="C133" s="257"/>
      <c r="D133" s="257"/>
      <c r="E133" s="257"/>
      <c r="F133" s="257"/>
      <c r="G133" s="257"/>
      <c r="H133" s="257"/>
      <c r="I133" s="257"/>
      <c r="J133" s="258"/>
      <c r="K133" s="269"/>
    </row>
    <row r="134" spans="1:11" ht="13.5" thickBot="1" x14ac:dyDescent="0.3">
      <c r="A134" s="270" t="s">
        <v>306</v>
      </c>
      <c r="B134" s="271"/>
      <c r="C134" s="272"/>
      <c r="D134" s="272"/>
      <c r="E134" s="272"/>
      <c r="F134" s="272"/>
      <c r="G134" s="272"/>
      <c r="H134" s="272"/>
      <c r="I134" s="272"/>
      <c r="J134" s="273"/>
      <c r="K134" s="274"/>
    </row>
  </sheetData>
  <mergeCells count="15">
    <mergeCell ref="A78:K78"/>
    <mergeCell ref="A93:K93"/>
    <mergeCell ref="A124:K124"/>
    <mergeCell ref="A108:K108"/>
    <mergeCell ref="A41:L41"/>
    <mergeCell ref="N41:Z41"/>
    <mergeCell ref="A59:L59"/>
    <mergeCell ref="N59:Z59"/>
    <mergeCell ref="A1:Z1"/>
    <mergeCell ref="A2:Z2"/>
    <mergeCell ref="A3:Z3"/>
    <mergeCell ref="A5:L5"/>
    <mergeCell ref="N5:Z5"/>
    <mergeCell ref="A23:L23"/>
    <mergeCell ref="N23:Z23"/>
  </mergeCells>
  <hyperlinks>
    <hyperlink ref="AB1" location="INDICE!A1" display="VOLVER INDICE" xr:uid="{00000000-0004-0000-0D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199"/>
  <sheetViews>
    <sheetView workbookViewId="0">
      <selection activeCell="AF88" sqref="AF88"/>
    </sheetView>
  </sheetViews>
  <sheetFormatPr baseColWidth="10" defaultRowHeight="15" x14ac:dyDescent="0.25"/>
  <cols>
    <col min="1" max="1" width="9.140625" style="1" customWidth="1"/>
    <col min="2" max="11" width="7.7109375" style="1" customWidth="1"/>
    <col min="12" max="12" width="8.5703125" style="1" customWidth="1"/>
    <col min="13" max="13" width="2.42578125" style="1" customWidth="1"/>
    <col min="14" max="14" width="10" style="1" customWidth="1"/>
    <col min="15" max="24" width="7.140625" style="1" customWidth="1"/>
    <col min="25" max="25" width="8.42578125" style="1" customWidth="1"/>
    <col min="26" max="26" width="7.7109375" style="1" customWidth="1"/>
    <col min="27" max="27" width="2.42578125" style="1" customWidth="1"/>
    <col min="28" max="28" width="15.140625" style="1" customWidth="1"/>
    <col min="29" max="16384" width="11.42578125" style="1"/>
  </cols>
  <sheetData>
    <row r="1" spans="1:29" ht="15.75" x14ac:dyDescent="0.25">
      <c r="A1" s="319" t="s">
        <v>194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B1" s="177" t="s">
        <v>206</v>
      </c>
      <c r="AC1" s="178"/>
    </row>
    <row r="2" spans="1:29" ht="15.75" x14ac:dyDescent="0.25">
      <c r="A2" s="319" t="s">
        <v>22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</row>
    <row r="3" spans="1:29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9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9" ht="15.75" thickBot="1" x14ac:dyDescent="0.3">
      <c r="A5" s="323" t="s">
        <v>291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  <c r="M5" s="2"/>
      <c r="N5" s="323" t="s">
        <v>290</v>
      </c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5"/>
    </row>
    <row r="6" spans="1:29" ht="51" x14ac:dyDescent="0.25">
      <c r="A6" s="38"/>
      <c r="B6" s="39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192">
        <v>2024</v>
      </c>
      <c r="K6" s="40">
        <v>2025</v>
      </c>
      <c r="L6" s="41" t="s">
        <v>16</v>
      </c>
      <c r="M6" s="2"/>
      <c r="N6" s="65"/>
      <c r="O6" s="64">
        <v>2016</v>
      </c>
      <c r="P6" s="64">
        <f>+O6+1</f>
        <v>2017</v>
      </c>
      <c r="Q6" s="64">
        <f t="shared" ref="Q6:T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64">
        <v>2022</v>
      </c>
      <c r="V6" s="64">
        <v>2023</v>
      </c>
      <c r="W6" s="66">
        <v>2024</v>
      </c>
      <c r="X6" s="71">
        <v>2025</v>
      </c>
      <c r="Y6" s="77" t="s">
        <v>16</v>
      </c>
      <c r="Z6" s="74" t="s">
        <v>21</v>
      </c>
    </row>
    <row r="7" spans="1:29" x14ac:dyDescent="0.25">
      <c r="A7" s="42" t="s">
        <v>10</v>
      </c>
      <c r="B7" s="160">
        <f>+'[1]10.PRECIO DEL VINO DE TRASLADO'!V437</f>
        <v>31265.399933630604</v>
      </c>
      <c r="C7" s="160">
        <f>+'[1]10.PRECIO DEL VINO DE TRASLADO'!V449</f>
        <v>73993.786813582672</v>
      </c>
      <c r="D7" s="160">
        <f>+'[1]10.PRECIO DEL VINO DE TRASLADO'!V461</f>
        <v>64742.340869900421</v>
      </c>
      <c r="E7" s="160">
        <f>+'[1]10.PRECIO DEL VINO DE TRASLADO'!V473</f>
        <v>35226.972846387333</v>
      </c>
      <c r="F7" s="160">
        <f>+'[1]10.PRECIO DEL VINO DE TRASLADO'!V485</f>
        <v>22567.202202879023</v>
      </c>
      <c r="G7" s="160">
        <f>+'[1]10.PRECIO DEL VINO DE TRASLADO'!V497</f>
        <v>40758.683562651706</v>
      </c>
      <c r="H7" s="160">
        <f>+'[1]10.PRECIO DEL VINO DE TRASLADO'!V509</f>
        <v>58801.394652408773</v>
      </c>
      <c r="I7" s="160">
        <f>+'[1]10.PRECIO DEL VINO DE TRASLADO'!V521</f>
        <v>56633.771925235771</v>
      </c>
      <c r="J7" s="161">
        <f>+'[1]10.PRECIO DEL VINO DE TRASLADO'!V533</f>
        <v>44425.609482227381</v>
      </c>
      <c r="K7" s="162">
        <f>+'[1]10.PRECIO DEL VINO DE TRASLADO'!V545</f>
        <v>32393.493621197256</v>
      </c>
      <c r="L7" s="7">
        <f>+K7/J7-1</f>
        <v>-0.27083738414086622</v>
      </c>
      <c r="M7" s="2"/>
      <c r="N7" s="42" t="s">
        <v>10</v>
      </c>
      <c r="O7" s="160">
        <f>+AVERAGE('[1]10.PRECIO DEL VINO DE TRASLADO'!$V$426:$V$437)</f>
        <v>32808.964197800211</v>
      </c>
      <c r="P7" s="160">
        <f t="shared" ref="P7:X7" si="2">+(SUM(C7)+SUM(B8:B18))/12</f>
        <v>61185.134598753262</v>
      </c>
      <c r="Q7" s="160">
        <f t="shared" si="2"/>
        <v>70900.94661941391</v>
      </c>
      <c r="R7" s="160">
        <f t="shared" si="2"/>
        <v>48664.731662247068</v>
      </c>
      <c r="S7" s="160">
        <f t="shared" si="2"/>
        <v>24908.939709730039</v>
      </c>
      <c r="T7" s="160">
        <f t="shared" si="2"/>
        <v>28412.44952640546</v>
      </c>
      <c r="U7" s="160">
        <f t="shared" si="2"/>
        <v>51445.740359800024</v>
      </c>
      <c r="V7" s="160">
        <f t="shared" si="2"/>
        <v>53556.116646337519</v>
      </c>
      <c r="W7" s="161">
        <f t="shared" si="2"/>
        <v>58663.212511031597</v>
      </c>
      <c r="X7" s="162">
        <f t="shared" si="2"/>
        <v>42854.347410608265</v>
      </c>
      <c r="Y7" s="78">
        <f>+X7/W7-1</f>
        <v>-0.26948515813808327</v>
      </c>
      <c r="Z7" s="7">
        <f>+POWER(X7/S7,0.2)-1</f>
        <v>0.11462281656305362</v>
      </c>
    </row>
    <row r="8" spans="1:29" x14ac:dyDescent="0.25">
      <c r="A8" s="42" t="s">
        <v>11</v>
      </c>
      <c r="B8" s="160">
        <f>+'[1]10.PRECIO DEL VINO DE TRASLADO'!V438</f>
        <v>37265.509212813886</v>
      </c>
      <c r="C8" s="160">
        <f>+'[1]10.PRECIO DEL VINO DE TRASLADO'!V450</f>
        <v>83458.740159335634</v>
      </c>
      <c r="D8" s="160">
        <f>+'[1]10.PRECIO DEL VINO DE TRASLADO'!V462</f>
        <v>62250.129605667556</v>
      </c>
      <c r="E8" s="160">
        <f>+'[1]10.PRECIO DEL VINO DE TRASLADO'!V474</f>
        <v>34897.989542961965</v>
      </c>
      <c r="F8" s="160">
        <f>+'[1]10.PRECIO DEL VINO DE TRASLADO'!V486</f>
        <v>25730.165681292976</v>
      </c>
      <c r="G8" s="160">
        <f>+'[1]10.PRECIO DEL VINO DE TRASLADO'!V498</f>
        <v>43551.01051040164</v>
      </c>
      <c r="H8" s="160">
        <f>+'[1]10.PRECIO DEL VINO DE TRASLADO'!V510</f>
        <v>45838.168507986527</v>
      </c>
      <c r="I8" s="160">
        <f>+'[1]10.PRECIO DEL VINO DE TRASLADO'!V522</f>
        <v>61835.004453495814</v>
      </c>
      <c r="J8" s="161">
        <f>+'[1]10.PRECIO DEL VINO DE TRASLADO'!V534</f>
        <v>47789.792944207758</v>
      </c>
      <c r="K8" s="162">
        <f>+'[1]10.PRECIO DEL VINO DE TRASLADO'!V546</f>
        <v>33788.650407875371</v>
      </c>
      <c r="L8" s="7">
        <f>+K8/J8-1</f>
        <v>-0.29297349232456471</v>
      </c>
      <c r="M8" s="2"/>
      <c r="N8" s="42" t="s">
        <v>11</v>
      </c>
      <c r="O8" s="160">
        <f>+AVERAGE('[1]10.PRECIO DEL VINO DE TRASLADO'!$V$426:$V$437)</f>
        <v>32808.964197800211</v>
      </c>
      <c r="P8" s="160">
        <f t="shared" ref="P8:X8" si="3">+(SUM(C7:C8)+SUM(B9:B18))/12</f>
        <v>65034.570510963415</v>
      </c>
      <c r="Q8" s="160">
        <f t="shared" si="3"/>
        <v>69133.562406608224</v>
      </c>
      <c r="R8" s="160">
        <f t="shared" si="3"/>
        <v>46385.386657021612</v>
      </c>
      <c r="S8" s="160">
        <f t="shared" si="3"/>
        <v>24144.954387924288</v>
      </c>
      <c r="T8" s="160">
        <f t="shared" si="3"/>
        <v>29897.519928831181</v>
      </c>
      <c r="U8" s="160">
        <f t="shared" si="3"/>
        <v>51636.336859598763</v>
      </c>
      <c r="V8" s="160">
        <f t="shared" si="3"/>
        <v>54889.186308463301</v>
      </c>
      <c r="W8" s="161">
        <f t="shared" si="3"/>
        <v>57492.778218590938</v>
      </c>
      <c r="X8" s="162">
        <f t="shared" si="3"/>
        <v>41687.585532580561</v>
      </c>
      <c r="Y8" s="78">
        <f>+X8/W8-1</f>
        <v>-0.27490744360827546</v>
      </c>
      <c r="Z8" s="7">
        <f>+POWER(X8/S8,0.2)-1</f>
        <v>0.11541394712227881</v>
      </c>
    </row>
    <row r="9" spans="1:29" x14ac:dyDescent="0.25">
      <c r="A9" s="42" t="s">
        <v>0</v>
      </c>
      <c r="B9" s="160">
        <f>+'[1]10.PRECIO DEL VINO DE TRASLADO'!V439</f>
        <v>45737.362454715862</v>
      </c>
      <c r="C9" s="160">
        <f>+'[1]10.PRECIO DEL VINO DE TRASLADO'!V451</f>
        <v>77686.119858398699</v>
      </c>
      <c r="D9" s="160">
        <f>+'[1]10.PRECIO DEL VINO DE TRASLADO'!V463</f>
        <v>61760.487692072908</v>
      </c>
      <c r="E9" s="160">
        <f>+'[1]10.PRECIO DEL VINO DE TRASLADO'!V475</f>
        <v>29519.122648094548</v>
      </c>
      <c r="F9" s="160">
        <f>+'[1]10.PRECIO DEL VINO DE TRASLADO'!V487</f>
        <v>23499.682524386222</v>
      </c>
      <c r="G9" s="160">
        <f>+'[1]10.PRECIO DEL VINO DE TRASLADO'!V499</f>
        <v>45758.584138373662</v>
      </c>
      <c r="H9" s="160">
        <f>+'[1]10.PRECIO DEL VINO DE TRASLADO'!V511</f>
        <v>51443.509905749022</v>
      </c>
      <c r="I9" s="160">
        <f>+'[1]10.PRECIO DEL VINO DE TRASLADO'!V523</f>
        <v>72702.927811004483</v>
      </c>
      <c r="J9" s="161">
        <f>+'[1]10.PRECIO DEL VINO DE TRASLADO'!V535</f>
        <v>50537.603131557851</v>
      </c>
      <c r="K9" s="162">
        <f>+'[1]10.PRECIO DEL VINO DE TRASLADO'!V547</f>
        <v>37168.397393827792</v>
      </c>
      <c r="L9" s="7">
        <f>+K9/J9-1</f>
        <v>-0.26453976661551948</v>
      </c>
      <c r="M9" s="2"/>
      <c r="N9" s="42" t="s">
        <v>0</v>
      </c>
      <c r="O9" s="160">
        <f>+AVERAGE('[1]10.PRECIO DEL VINO DE TRASLADO'!$V$426:$V$437)</f>
        <v>32808.964197800211</v>
      </c>
      <c r="P9" s="160">
        <f t="shared" ref="P9:X9" si="4">+(SUM(C7:C9)+SUM(B10:B18))/12</f>
        <v>67696.966961270315</v>
      </c>
      <c r="Q9" s="160">
        <f t="shared" si="4"/>
        <v>67806.426392747744</v>
      </c>
      <c r="R9" s="160">
        <f t="shared" si="4"/>
        <v>43698.606236690073</v>
      </c>
      <c r="S9" s="160">
        <f t="shared" si="4"/>
        <v>23643.334377615265</v>
      </c>
      <c r="T9" s="160">
        <f t="shared" si="4"/>
        <v>31752.428396663472</v>
      </c>
      <c r="U9" s="160">
        <f t="shared" si="4"/>
        <v>52110.080673546712</v>
      </c>
      <c r="V9" s="160">
        <f t="shared" si="4"/>
        <v>56660.804467234586</v>
      </c>
      <c r="W9" s="161">
        <f t="shared" si="4"/>
        <v>55645.667828637037</v>
      </c>
      <c r="X9" s="162">
        <f t="shared" si="4"/>
        <v>40573.485054436394</v>
      </c>
      <c r="Y9" s="78">
        <f>+X9/W9-1</f>
        <v>-0.27085994943246983</v>
      </c>
      <c r="Z9" s="7">
        <f>+POWER(X9/S9,0.2)-1</f>
        <v>0.1140552195731801</v>
      </c>
    </row>
    <row r="10" spans="1:29" x14ac:dyDescent="0.25">
      <c r="A10" s="42" t="s">
        <v>1</v>
      </c>
      <c r="B10" s="160">
        <f>+'[1]10.PRECIO DEL VINO DE TRASLADO'!V440</f>
        <v>44758.650368905146</v>
      </c>
      <c r="C10" s="160">
        <f>+'[1]10.PRECIO DEL VINO DE TRASLADO'!V452</f>
        <v>75090.2573913284</v>
      </c>
      <c r="D10" s="160">
        <f>+'[1]10.PRECIO DEL VINO DE TRASLADO'!V464</f>
        <v>57939.856579074971</v>
      </c>
      <c r="E10" s="160">
        <f>+'[1]10.PRECIO DEL VINO DE TRASLADO'!V476</f>
        <v>25788.321717556104</v>
      </c>
      <c r="F10" s="160">
        <f>+'[1]10.PRECIO DEL VINO DE TRASLADO'!V488</f>
        <v>22089.012726213139</v>
      </c>
      <c r="G10" s="160">
        <f>+'[1]10.PRECIO DEL VINO DE TRASLADO'!V500</f>
        <v>53976.19728536516</v>
      </c>
      <c r="H10" s="160">
        <f>+'[1]10.PRECIO DEL VINO DE TRASLADO'!V512</f>
        <v>65129.346821550862</v>
      </c>
      <c r="I10" s="160">
        <f>+'[1]10.PRECIO DEL VINO DE TRASLADO'!V524</f>
        <v>87836.956331916095</v>
      </c>
      <c r="J10" s="161">
        <f>+'[1]10.PRECIO DEL VINO DE TRASLADO'!V536</f>
        <v>49522.710241660119</v>
      </c>
      <c r="K10" s="162">
        <f>+'[2]10.PRECIO DEL VINO DE TRASLADO'!V548</f>
        <v>33496.839495587541</v>
      </c>
      <c r="L10" s="7">
        <f>+K10/J10-1</f>
        <v>-0.32360649624929239</v>
      </c>
      <c r="M10" s="2"/>
      <c r="N10" s="42" t="s">
        <v>1</v>
      </c>
      <c r="O10" s="160">
        <f>+AVERAGE('[1]10.PRECIO DEL VINO DE TRASLADO'!$V$426:$V$437)</f>
        <v>32808.964197800211</v>
      </c>
      <c r="P10" s="160">
        <f t="shared" ref="P10:X10" si="5">+(SUM(C7:C10)+SUM(B11:B18))/12</f>
        <v>70224.600879805585</v>
      </c>
      <c r="Q10" s="160">
        <f t="shared" si="5"/>
        <v>66377.22632505995</v>
      </c>
      <c r="R10" s="160">
        <f t="shared" si="5"/>
        <v>41019.311664896835</v>
      </c>
      <c r="S10" s="160">
        <f t="shared" si="5"/>
        <v>23335.058628336683</v>
      </c>
      <c r="T10" s="160">
        <f t="shared" si="5"/>
        <v>34409.693776592809</v>
      </c>
      <c r="U10" s="160">
        <f t="shared" si="5"/>
        <v>53039.509801562199</v>
      </c>
      <c r="V10" s="160">
        <f t="shared" si="5"/>
        <v>58553.105259765027</v>
      </c>
      <c r="W10" s="161">
        <f t="shared" si="5"/>
        <v>52452.813987782378</v>
      </c>
      <c r="X10" s="162">
        <f t="shared" si="5"/>
        <v>39237.995825597012</v>
      </c>
      <c r="Y10" s="78">
        <f>+X10/W10-1</f>
        <v>-0.25193725860472305</v>
      </c>
      <c r="Z10" s="7">
        <f>+POWER(X10/S10,0.2)-1</f>
        <v>0.10953136596334723</v>
      </c>
    </row>
    <row r="11" spans="1:29" x14ac:dyDescent="0.25">
      <c r="A11" s="42" t="s">
        <v>2</v>
      </c>
      <c r="B11" s="160">
        <f>+'[1]10.PRECIO DEL VINO DE TRASLADO'!V441</f>
        <v>54967.793782189598</v>
      </c>
      <c r="C11" s="160">
        <f>+'[1]10.PRECIO DEL VINO DE TRASLADO'!V453</f>
        <v>68843.222492128727</v>
      </c>
      <c r="D11" s="160">
        <f>+'[1]10.PRECIO DEL VINO DE TRASLADO'!V465</f>
        <v>56860.194656841464</v>
      </c>
      <c r="E11" s="160">
        <f>+'[1]10.PRECIO DEL VINO DE TRASLADO'!V477</f>
        <v>23124.176807333894</v>
      </c>
      <c r="F11" s="160">
        <f>+'[1]10.PRECIO DEL VINO DE TRASLADO'!V489</f>
        <v>21762.678316773272</v>
      </c>
      <c r="G11" s="160">
        <f>+'[1]10.PRECIO DEL VINO DE TRASLADO'!V501</f>
        <v>55155.397082867021</v>
      </c>
      <c r="H11" s="160">
        <f>+'[1]10.PRECIO DEL VINO DE TRASLADO'!V513</f>
        <v>66856.974033846185</v>
      </c>
      <c r="I11" s="160">
        <f>+'[1]10.PRECIO DEL VINO DE TRASLADO'!V525</f>
        <v>69970.137751140166</v>
      </c>
      <c r="J11" s="161">
        <f>+'[1]10.PRECIO DEL VINO DE TRASLADO'!V537</f>
        <v>48858.903318463337</v>
      </c>
      <c r="K11" s="162">
        <f>+'[2]10.PRECIO DEL VINO DE TRASLADO'!V549</f>
        <v>37054.087950689587</v>
      </c>
      <c r="L11" s="7">
        <f>+K11/J11-1</f>
        <v>-0.24161032209072975</v>
      </c>
      <c r="M11" s="2"/>
      <c r="N11" s="42" t="s">
        <v>2</v>
      </c>
      <c r="O11" s="160">
        <f>+AVERAGE('[1]10.PRECIO DEL VINO DE TRASLADO'!$V$426:$V$437)</f>
        <v>32808.964197800211</v>
      </c>
      <c r="P11" s="160">
        <f t="shared" ref="P11:X11" si="6">+(SUM(C7:C11)+SUM(B12:B18))/12</f>
        <v>71380.886605633845</v>
      </c>
      <c r="Q11" s="160">
        <f t="shared" si="6"/>
        <v>65378.640672119342</v>
      </c>
      <c r="R11" s="160">
        <f t="shared" si="6"/>
        <v>38207.976844104531</v>
      </c>
      <c r="S11" s="160">
        <f t="shared" si="6"/>
        <v>23221.600420789968</v>
      </c>
      <c r="T11" s="160">
        <f t="shared" si="6"/>
        <v>37192.420340433957</v>
      </c>
      <c r="U11" s="160">
        <f t="shared" si="6"/>
        <v>54014.641214143798</v>
      </c>
      <c r="V11" s="160">
        <f t="shared" si="6"/>
        <v>58812.535569539526</v>
      </c>
      <c r="W11" s="161">
        <f t="shared" si="6"/>
        <v>50693.544451725982</v>
      </c>
      <c r="X11" s="162">
        <f t="shared" si="6"/>
        <v>38254.261211615871</v>
      </c>
      <c r="Y11" s="78">
        <f>+X11/W11-1</f>
        <v>-0.2453819983322667</v>
      </c>
      <c r="Z11" s="7">
        <f>+POWER(X11/S11,0.2)-1</f>
        <v>0.10498793021994879</v>
      </c>
    </row>
    <row r="12" spans="1:29" x14ac:dyDescent="0.25">
      <c r="A12" s="42" t="s">
        <v>3</v>
      </c>
      <c r="B12" s="160">
        <f>+'[1]10.PRECIO DEL VINO DE TRASLADO'!V442</f>
        <v>58581.402144083222</v>
      </c>
      <c r="C12" s="160">
        <f>+'[1]10.PRECIO DEL VINO DE TRASLADO'!V454</f>
        <v>77630.287435181468</v>
      </c>
      <c r="D12" s="160">
        <f>+'[1]10.PRECIO DEL VINO DE TRASLADO'!V466</f>
        <v>55157.867490708748</v>
      </c>
      <c r="E12" s="160">
        <f>+'[1]10.PRECIO DEL VINO DE TRASLADO'!V478</f>
        <v>25239.068284595582</v>
      </c>
      <c r="F12" s="160">
        <f>+'[1]10.PRECIO DEL VINO DE TRASLADO'!V490</f>
        <v>23793.654466981927</v>
      </c>
      <c r="G12" s="160">
        <f>+'[1]10.PRECIO DEL VINO DE TRASLADO'!V502</f>
        <v>58298.525947163194</v>
      </c>
      <c r="H12" s="160">
        <f>+'[1]10.PRECIO DEL VINO DE TRASLADO'!V514</f>
        <v>52501.890647389831</v>
      </c>
      <c r="I12" s="160">
        <f>+'[1]10.PRECIO DEL VINO DE TRASLADO'!V526</f>
        <v>54086.366426396075</v>
      </c>
      <c r="J12" s="161">
        <f>+'[1]10.PRECIO DEL VINO DE TRASLADO'!V538</f>
        <v>55363.585026266672</v>
      </c>
      <c r="K12" s="162"/>
      <c r="L12" s="7"/>
      <c r="M12" s="2"/>
      <c r="N12" s="42" t="s">
        <v>3</v>
      </c>
      <c r="O12" s="160">
        <f>+AVERAGE('[1]10.PRECIO DEL VINO DE TRASLADO'!$V$426:$V$437)</f>
        <v>32808.964197800211</v>
      </c>
      <c r="P12" s="160">
        <f t="shared" ref="P12:W12" si="7">+(SUM(C7:C12)+SUM(B13:B18))/12</f>
        <v>72968.293713225372</v>
      </c>
      <c r="Q12" s="160">
        <f t="shared" si="7"/>
        <v>63505.93901007995</v>
      </c>
      <c r="R12" s="160">
        <f t="shared" si="7"/>
        <v>35714.743576928442</v>
      </c>
      <c r="S12" s="160">
        <f t="shared" si="7"/>
        <v>23101.149269322166</v>
      </c>
      <c r="T12" s="160">
        <f t="shared" si="7"/>
        <v>40067.826297115731</v>
      </c>
      <c r="U12" s="160">
        <f t="shared" si="7"/>
        <v>53531.58827249601</v>
      </c>
      <c r="V12" s="160">
        <f t="shared" si="7"/>
        <v>58944.57521779005</v>
      </c>
      <c r="W12" s="161">
        <f t="shared" si="7"/>
        <v>50799.979335048527</v>
      </c>
      <c r="X12" s="162"/>
      <c r="Y12" s="78"/>
      <c r="Z12" s="7"/>
    </row>
    <row r="13" spans="1:29" x14ac:dyDescent="0.25">
      <c r="A13" s="42" t="s">
        <v>4</v>
      </c>
      <c r="B13" s="160">
        <f>+'[1]10.PRECIO DEL VINO DE TRASLADO'!V443</f>
        <v>59722.541389236707</v>
      </c>
      <c r="C13" s="160">
        <f>+'[1]10.PRECIO DEL VINO DE TRASLADO'!V455</f>
        <v>65384.867300685422</v>
      </c>
      <c r="D13" s="160">
        <f>+'[1]10.PRECIO DEL VINO DE TRASLADO'!V467</f>
        <v>51228.575487618749</v>
      </c>
      <c r="E13" s="160">
        <f>+'[1]10.PRECIO DEL VINO DE TRASLADO'!V479</f>
        <v>22640.3324802594</v>
      </c>
      <c r="F13" s="160">
        <f>+'[1]10.PRECIO DEL VINO DE TRASLADO'!V491</f>
        <v>25624.684269088557</v>
      </c>
      <c r="G13" s="160">
        <f>+'[1]10.PRECIO DEL VINO DE TRASLADO'!V503</f>
        <v>57933.937513841425</v>
      </c>
      <c r="H13" s="160">
        <f>+'[1]10.PRECIO DEL VINO DE TRASLADO'!V515</f>
        <v>58351.46717441806</v>
      </c>
      <c r="I13" s="160">
        <f>+'[1]10.PRECIO DEL VINO DE TRASLADO'!V527</f>
        <v>76686.003720207562</v>
      </c>
      <c r="J13" s="161">
        <f>+'[1]10.PRECIO DEL VINO DE TRASLADO'!V539</f>
        <v>40455.908280013988</v>
      </c>
      <c r="K13" s="162"/>
      <c r="L13" s="7"/>
      <c r="M13" s="2"/>
      <c r="N13" s="42" t="s">
        <v>4</v>
      </c>
      <c r="O13" s="160">
        <f>+AVERAGE('[1]10.PRECIO DEL VINO DE TRASLADO'!$V$426:$V$437)</f>
        <v>32808.964197800211</v>
      </c>
      <c r="P13" s="160">
        <f t="shared" ref="P13:W13" si="8">+(SUM(C7:C13)+SUM(B14:B18))/12</f>
        <v>73440.154205846091</v>
      </c>
      <c r="Q13" s="160">
        <f t="shared" si="8"/>
        <v>62326.248025657733</v>
      </c>
      <c r="R13" s="160">
        <f t="shared" si="8"/>
        <v>33332.389992981822</v>
      </c>
      <c r="S13" s="160">
        <f t="shared" si="8"/>
        <v>23349.84525172459</v>
      </c>
      <c r="T13" s="160">
        <f t="shared" si="8"/>
        <v>42760.264067511795</v>
      </c>
      <c r="U13" s="160">
        <f t="shared" si="8"/>
        <v>53566.382410877384</v>
      </c>
      <c r="V13" s="160">
        <f t="shared" si="8"/>
        <v>60472.453263272502</v>
      </c>
      <c r="W13" s="161">
        <f t="shared" si="8"/>
        <v>47780.804715032398</v>
      </c>
      <c r="X13" s="162"/>
      <c r="Y13" s="78"/>
      <c r="Z13" s="7"/>
    </row>
    <row r="14" spans="1:29" x14ac:dyDescent="0.25">
      <c r="A14" s="42" t="s">
        <v>5</v>
      </c>
      <c r="B14" s="160">
        <f>+'[1]10.PRECIO DEL VINO DE TRASLADO'!V444</f>
        <v>61200.610390039699</v>
      </c>
      <c r="C14" s="160">
        <f>+'[1]10.PRECIO DEL VINO DE TRASLADO'!V456</f>
        <v>66639.914939371418</v>
      </c>
      <c r="D14" s="160">
        <f>+'[1]10.PRECIO DEL VINO DE TRASLADO'!V468</f>
        <v>46546.869792518184</v>
      </c>
      <c r="E14" s="160">
        <f>+'[1]10.PRECIO DEL VINO DE TRASLADO'!V480</f>
        <v>22181.427409723703</v>
      </c>
      <c r="F14" s="160">
        <f>+'[1]10.PRECIO DEL VINO DE TRASLADO'!V492</f>
        <v>31190.746966480459</v>
      </c>
      <c r="G14" s="160">
        <f>+'[1]10.PRECIO DEL VINO DE TRASLADO'!V504</f>
        <v>54533.405400749674</v>
      </c>
      <c r="H14" s="160">
        <f>+'[1]10.PRECIO DEL VINO DE TRASLADO'!V516</f>
        <v>48301.095943786022</v>
      </c>
      <c r="I14" s="160">
        <f>+'[1]10.PRECIO DEL VINO DE TRASLADO'!V528</f>
        <v>50609.750066757915</v>
      </c>
      <c r="J14" s="161">
        <f>+'[1]10.PRECIO DEL VINO DE TRASLADO'!V540</f>
        <v>44523.871176946624</v>
      </c>
      <c r="K14" s="162"/>
      <c r="L14" s="7"/>
      <c r="M14" s="2"/>
      <c r="N14" s="42" t="s">
        <v>5</v>
      </c>
      <c r="O14" s="160">
        <f>+AVERAGE('[1]10.PRECIO DEL VINO DE TRASLADO'!$V$426:$V$437)</f>
        <v>32808.964197800211</v>
      </c>
      <c r="P14" s="160">
        <f t="shared" ref="P14:W14" si="9">+(SUM(C7:C14)+SUM(B15:B18))/12</f>
        <v>73893.429584957077</v>
      </c>
      <c r="Q14" s="160">
        <f t="shared" si="9"/>
        <v>60651.827596753305</v>
      </c>
      <c r="R14" s="160">
        <f t="shared" si="9"/>
        <v>31301.936461082281</v>
      </c>
      <c r="S14" s="160">
        <f t="shared" si="9"/>
        <v>24100.621881454321</v>
      </c>
      <c r="T14" s="160">
        <f t="shared" si="9"/>
        <v>44705.485603700894</v>
      </c>
      <c r="U14" s="160">
        <f t="shared" si="9"/>
        <v>53047.023289463752</v>
      </c>
      <c r="V14" s="160">
        <f t="shared" si="9"/>
        <v>60664.841106853499</v>
      </c>
      <c r="W14" s="161">
        <f t="shared" si="9"/>
        <v>47273.648140881465</v>
      </c>
      <c r="X14" s="162"/>
      <c r="Y14" s="78"/>
      <c r="Z14" s="7"/>
    </row>
    <row r="15" spans="1:29" x14ac:dyDescent="0.25">
      <c r="A15" s="42" t="s">
        <v>6</v>
      </c>
      <c r="B15" s="160">
        <f>+'[1]10.PRECIO DEL VINO DE TRASLADO'!V445</f>
        <v>60370.468705141808</v>
      </c>
      <c r="C15" s="160">
        <f>+'[1]10.PRECIO DEL VINO DE TRASLADO'!V457</f>
        <v>75431.775774240275</v>
      </c>
      <c r="D15" s="160">
        <f>+'[1]10.PRECIO DEL VINO DE TRASLADO'!V469</f>
        <v>41995.251256273215</v>
      </c>
      <c r="E15" s="160">
        <f>+'[1]10.PRECIO DEL VINO DE TRASLADO'!V481</f>
        <v>23102.226811058652</v>
      </c>
      <c r="F15" s="160">
        <f>+'[1]10.PRECIO DEL VINO DE TRASLADO'!V493</f>
        <v>26840.601134849509</v>
      </c>
      <c r="G15" s="160">
        <f>+'[1]10.PRECIO DEL VINO DE TRASLADO'!V505</f>
        <v>48905.985964851978</v>
      </c>
      <c r="H15" s="160">
        <f>+'[1]10.PRECIO DEL VINO DE TRASLADO'!V517</f>
        <v>49521.20291200783</v>
      </c>
      <c r="I15" s="160">
        <f>+'[1]10.PRECIO DEL VINO DE TRASLADO'!V529</f>
        <v>52112.497310121689</v>
      </c>
      <c r="J15" s="161">
        <f>+'[1]10.PRECIO DEL VINO DE TRASLADO'!V541</f>
        <v>34544.997228185595</v>
      </c>
      <c r="K15" s="162"/>
      <c r="L15" s="7"/>
      <c r="M15" s="2"/>
      <c r="N15" s="42" t="s">
        <v>6</v>
      </c>
      <c r="O15" s="160">
        <f>+AVERAGE('[1]10.PRECIO DEL VINO DE TRASLADO'!$V$426:$V$437)</f>
        <v>32808.964197800211</v>
      </c>
      <c r="P15" s="160">
        <f t="shared" ref="P15:W15" si="10">+(SUM(C7:C15)+SUM(B16:B18))/12</f>
        <v>75148.538507381949</v>
      </c>
      <c r="Q15" s="160">
        <f t="shared" si="10"/>
        <v>57865.450553589384</v>
      </c>
      <c r="R15" s="160">
        <f t="shared" si="10"/>
        <v>29727.517757314403</v>
      </c>
      <c r="S15" s="160">
        <f t="shared" si="10"/>
        <v>24412.153075103561</v>
      </c>
      <c r="T15" s="160">
        <f t="shared" si="10"/>
        <v>46544.267672867776</v>
      </c>
      <c r="U15" s="160">
        <f t="shared" si="10"/>
        <v>53098.291368393402</v>
      </c>
      <c r="V15" s="160">
        <f t="shared" si="10"/>
        <v>60880.782306696317</v>
      </c>
      <c r="W15" s="161">
        <f t="shared" si="10"/>
        <v>45809.689800720116</v>
      </c>
      <c r="X15" s="162"/>
      <c r="Y15" s="78"/>
      <c r="Z15" s="7"/>
    </row>
    <row r="16" spans="1:29" x14ac:dyDescent="0.25">
      <c r="A16" s="42" t="s">
        <v>7</v>
      </c>
      <c r="B16" s="160">
        <f>+'[1]10.PRECIO DEL VINO DE TRASLADO'!V446</f>
        <v>79747.254247543824</v>
      </c>
      <c r="C16" s="160">
        <f>+'[1]10.PRECIO DEL VINO DE TRASLADO'!V458</f>
        <v>63294.341806280376</v>
      </c>
      <c r="D16" s="160">
        <f>+'[1]10.PRECIO DEL VINO DE TRASLADO'!V470</f>
        <v>40221.330777221279</v>
      </c>
      <c r="E16" s="160">
        <f>+'[1]10.PRECIO DEL VINO DE TRASLADO'!V482</f>
        <v>22735.009298987523</v>
      </c>
      <c r="F16" s="160">
        <f>+'[1]10.PRECIO DEL VINO DE TRASLADO'!V494</f>
        <v>27028.91818493179</v>
      </c>
      <c r="G16" s="160">
        <f>+'[1]10.PRECIO DEL VINO DE TRASLADO'!V506</f>
        <v>52654.100679392555</v>
      </c>
      <c r="H16" s="160">
        <f>+'[1]10.PRECIO DEL VINO DE TRASLADO'!V518</f>
        <v>40272.907782802693</v>
      </c>
      <c r="I16" s="160">
        <f>+'[1]10.PRECIO DEL VINO DE TRASLADO'!V530</f>
        <v>46288.182688593151</v>
      </c>
      <c r="J16" s="161">
        <f>+'[1]10.PRECIO DEL VINO DE TRASLADO'!V542</f>
        <v>44746.938828799997</v>
      </c>
      <c r="K16" s="162"/>
      <c r="L16" s="7"/>
      <c r="M16" s="2"/>
      <c r="N16" s="42" t="s">
        <v>7</v>
      </c>
      <c r="O16" s="160">
        <f>+AVERAGE('[1]10.PRECIO DEL VINO DE TRASLADO'!$V$426:$V$437)</f>
        <v>32808.964197800211</v>
      </c>
      <c r="P16" s="160">
        <f t="shared" ref="P16:W16" si="11">+(SUM(C7:C16)+SUM(B17:B18))/12</f>
        <v>73777.46247061</v>
      </c>
      <c r="Q16" s="160">
        <f t="shared" si="11"/>
        <v>55942.699634501121</v>
      </c>
      <c r="R16" s="160">
        <f t="shared" si="11"/>
        <v>28270.32430079492</v>
      </c>
      <c r="S16" s="160">
        <f t="shared" si="11"/>
        <v>24769.978815598919</v>
      </c>
      <c r="T16" s="160">
        <f t="shared" si="11"/>
        <v>48679.69954740617</v>
      </c>
      <c r="U16" s="160">
        <f t="shared" si="11"/>
        <v>52066.52529367758</v>
      </c>
      <c r="V16" s="160">
        <f t="shared" si="11"/>
        <v>61382.055215512191</v>
      </c>
      <c r="W16" s="161">
        <f t="shared" si="11"/>
        <v>45681.252812404018</v>
      </c>
      <c r="X16" s="162"/>
      <c r="Y16" s="78"/>
      <c r="Z16" s="7"/>
    </row>
    <row r="17" spans="1:26" x14ac:dyDescent="0.25">
      <c r="A17" s="42" t="s">
        <v>8</v>
      </c>
      <c r="B17" s="160">
        <f>+'[1]10.PRECIO DEL VINO DE TRASLADO'!V447</f>
        <v>69706.373717571521</v>
      </c>
      <c r="C17" s="160">
        <f>+'[1]10.PRECIO DEL VINO DE TRASLADO'!V459</f>
        <v>63138.740359071657</v>
      </c>
      <c r="D17" s="160">
        <f>+'[1]10.PRECIO DEL VINO DE TRASLADO'!V471</f>
        <v>35824.519509169149</v>
      </c>
      <c r="E17" s="160">
        <f>+'[1]10.PRECIO DEL VINO DE TRASLADO'!V483</f>
        <v>26141.595782989727</v>
      </c>
      <c r="F17" s="160">
        <f>+'[1]10.PRECIO DEL VINO DE TRASLADO'!V495</f>
        <v>38462.545557120655</v>
      </c>
      <c r="G17" s="160">
        <f>+'[1]10.PRECIO DEL VINO DE TRASLADO'!V507</f>
        <v>46072.048972367542</v>
      </c>
      <c r="H17" s="160">
        <f>+'[1]10.PRECIO DEL VINO DE TRASLADO'!V519</f>
        <v>58302.623476824105</v>
      </c>
      <c r="I17" s="160">
        <f>+'[1]10.PRECIO DEL VINO DE TRASLADO'!V531</f>
        <v>45287.859703785267</v>
      </c>
      <c r="J17" s="161">
        <f>+'[1]10.PRECIO DEL VINO DE TRASLADO'!V543</f>
        <v>39375.375129999993</v>
      </c>
      <c r="K17" s="162"/>
      <c r="L17" s="7"/>
      <c r="M17" s="2"/>
      <c r="N17" s="42" t="s">
        <v>8</v>
      </c>
      <c r="O17" s="160">
        <f>+AVERAGE('[1]10.PRECIO DEL VINO DE TRASLADO'!$V$426:$V$437)</f>
        <v>32808.964197800211</v>
      </c>
      <c r="P17" s="160">
        <f t="shared" ref="P17:W17" si="12">+(SUM(C7:C17)+SUM(B18))/12</f>
        <v>73230.159690735003</v>
      </c>
      <c r="Q17" s="160">
        <f t="shared" si="12"/>
        <v>53666.514563675912</v>
      </c>
      <c r="R17" s="160">
        <f t="shared" si="12"/>
        <v>27463.413990279969</v>
      </c>
      <c r="S17" s="160">
        <f t="shared" si="12"/>
        <v>25796.724630109831</v>
      </c>
      <c r="T17" s="160">
        <f t="shared" si="12"/>
        <v>49313.824832010083</v>
      </c>
      <c r="U17" s="160">
        <f t="shared" si="12"/>
        <v>53085.739835715627</v>
      </c>
      <c r="V17" s="160">
        <f t="shared" si="12"/>
        <v>60297.491567758952</v>
      </c>
      <c r="W17" s="161">
        <f t="shared" si="12"/>
        <v>45188.545764588584</v>
      </c>
      <c r="X17" s="162"/>
      <c r="Y17" s="78"/>
      <c r="Z17" s="7"/>
    </row>
    <row r="18" spans="1:26" x14ac:dyDescent="0.25">
      <c r="A18" s="42" t="s">
        <v>9</v>
      </c>
      <c r="B18" s="160">
        <f>+'[1]10.PRECIO DEL VINO DE TRASLADO'!V448</f>
        <v>88169.861959215268</v>
      </c>
      <c r="C18" s="160">
        <f>+'[1]10.PRECIO DEL VINO DE TRASLADO'!V460</f>
        <v>69470.751047044279</v>
      </c>
      <c r="D18" s="160">
        <f>+'[1]10.PRECIO DEL VINO DE TRASLADO'!V472</f>
        <v>38964.724253411252</v>
      </c>
      <c r="E18" s="160">
        <f>+'[1]10.PRECIO DEL VINO DE TRASLADO'!V484</f>
        <v>20970.803530320383</v>
      </c>
      <c r="F18" s="160">
        <f>+'[1]10.PRECIO DEL VINO DE TRASLADO'!V496</f>
        <v>34168.020926095334</v>
      </c>
      <c r="G18" s="160">
        <f>+'[1]10.PRECIO DEL VINO DE TRASLADO'!V508</f>
        <v>41708.296169817673</v>
      </c>
      <c r="H18" s="160">
        <f>+'[1]10.PRECIO DEL VINO DE TRASLADO'!V520</f>
        <v>49520.440624453411</v>
      </c>
      <c r="I18" s="160">
        <f>+'[1]10.PRECIO DEL VINO DE TRASLADO'!V532</f>
        <v>42117.254386733657</v>
      </c>
      <c r="J18" s="161">
        <f>+'[2]10.PRECIO DEL VINO DE TRASLADO'!$V$544</f>
        <v>26138.989999999998</v>
      </c>
      <c r="K18" s="162"/>
      <c r="L18" s="7"/>
      <c r="M18" s="2"/>
      <c r="N18" s="42" t="s">
        <v>9</v>
      </c>
      <c r="O18" s="160">
        <f>+AVERAGE('[1]10.PRECIO DEL VINO DE TRASLADO'!$V$426:$V$437)</f>
        <v>32808.964197800211</v>
      </c>
      <c r="P18" s="160">
        <f t="shared" ref="P18:W18" si="13">+(SUM(C7:C18))/12</f>
        <v>71671.90044805409</v>
      </c>
      <c r="Q18" s="160">
        <f t="shared" si="13"/>
        <v>51124.345664206492</v>
      </c>
      <c r="R18" s="160">
        <f t="shared" si="13"/>
        <v>25963.920596689069</v>
      </c>
      <c r="S18" s="160">
        <f t="shared" si="13"/>
        <v>26896.492746424407</v>
      </c>
      <c r="T18" s="160">
        <f t="shared" si="13"/>
        <v>49942.181102320283</v>
      </c>
      <c r="U18" s="160">
        <f t="shared" si="13"/>
        <v>53736.751873601934</v>
      </c>
      <c r="V18" s="160">
        <f t="shared" si="13"/>
        <v>59680.559381282306</v>
      </c>
      <c r="W18" s="161">
        <f t="shared" si="13"/>
        <v>43857.02373236078</v>
      </c>
      <c r="X18" s="162"/>
      <c r="Y18" s="78"/>
      <c r="Z18" s="7"/>
    </row>
    <row r="19" spans="1:26" ht="25.5" x14ac:dyDescent="0.25">
      <c r="A19" s="53" t="s">
        <v>14</v>
      </c>
      <c r="B19" s="211">
        <f>AVERAGE(B7:B18)</f>
        <v>57624.435692090592</v>
      </c>
      <c r="C19" s="211">
        <f t="shared" ref="C19:H19" si="14">AVERAGE(C7:C18)</f>
        <v>71671.90044805409</v>
      </c>
      <c r="D19" s="211">
        <f t="shared" si="14"/>
        <v>51124.345664206492</v>
      </c>
      <c r="E19" s="211">
        <f t="shared" si="14"/>
        <v>25963.920596689069</v>
      </c>
      <c r="F19" s="211">
        <f t="shared" si="14"/>
        <v>26896.492746424407</v>
      </c>
      <c r="G19" s="211">
        <f t="shared" si="14"/>
        <v>49942.181102320283</v>
      </c>
      <c r="H19" s="211">
        <f t="shared" si="14"/>
        <v>53736.751873601934</v>
      </c>
      <c r="I19" s="211">
        <f t="shared" ref="I19:J19" si="15">AVERAGE(I7:I18)</f>
        <v>59680.559381282306</v>
      </c>
      <c r="J19" s="212">
        <f t="shared" si="15"/>
        <v>43857.02373236078</v>
      </c>
      <c r="K19" s="212"/>
      <c r="L19" s="165"/>
      <c r="M19" s="3"/>
      <c r="N19" s="43" t="s">
        <v>14</v>
      </c>
      <c r="O19" s="163">
        <f t="shared" ref="O19" si="16">+AVERAGE(O7:O18)</f>
        <v>32808.964197800211</v>
      </c>
      <c r="P19" s="163">
        <f>+AVERAGE(P7:P18)</f>
        <v>70804.341514769665</v>
      </c>
      <c r="Q19" s="163">
        <f t="shared" ref="Q19:T19" si="17">+AVERAGE(Q7:Q18)</f>
        <v>62056.652288701087</v>
      </c>
      <c r="R19" s="163">
        <f t="shared" si="17"/>
        <v>35812.521645085908</v>
      </c>
      <c r="S19" s="163">
        <f t="shared" si="17"/>
        <v>24306.737766177834</v>
      </c>
      <c r="T19" s="163">
        <f t="shared" si="17"/>
        <v>40306.505090988307</v>
      </c>
      <c r="U19" s="163">
        <f t="shared" ref="U19:V19" si="18">+AVERAGE(U7:U18)</f>
        <v>52864.884271073097</v>
      </c>
      <c r="V19" s="163">
        <f t="shared" si="18"/>
        <v>58732.875525875483</v>
      </c>
      <c r="W19" s="164">
        <f t="shared" ref="W19:X19" si="19">+AVERAGE(W7:W18)</f>
        <v>50111.580108233647</v>
      </c>
      <c r="X19" s="164">
        <f t="shared" si="19"/>
        <v>40521.535006967621</v>
      </c>
      <c r="Y19" s="79">
        <f>+W19/V19-1</f>
        <v>-0.14678823981372435</v>
      </c>
      <c r="Z19" s="75">
        <f>+POWER(W19/R19,0.2)-1</f>
        <v>6.9499630956322722E-2</v>
      </c>
    </row>
    <row r="20" spans="1:26" ht="26.25" thickBot="1" x14ac:dyDescent="0.3">
      <c r="A20" s="45" t="s">
        <v>12</v>
      </c>
      <c r="B20" s="49"/>
      <c r="C20" s="50">
        <f t="shared" ref="C20:J20" si="20">+C19/B19-1</f>
        <v>0.2437761791026376</v>
      </c>
      <c r="D20" s="50">
        <f t="shared" si="20"/>
        <v>-0.28668912998532703</v>
      </c>
      <c r="E20" s="50">
        <f t="shared" si="20"/>
        <v>-0.49214175243973646</v>
      </c>
      <c r="F20" s="50">
        <f t="shared" si="20"/>
        <v>3.5918001915868469E-2</v>
      </c>
      <c r="G20" s="50">
        <f t="shared" si="20"/>
        <v>0.85682875359128552</v>
      </c>
      <c r="H20" s="50">
        <f t="shared" si="20"/>
        <v>7.5979276185544009E-2</v>
      </c>
      <c r="I20" s="50">
        <f t="shared" si="20"/>
        <v>0.11060972798767654</v>
      </c>
      <c r="J20" s="70">
        <f t="shared" si="20"/>
        <v>-0.26513718726779034</v>
      </c>
      <c r="K20" s="70"/>
      <c r="L20" s="52"/>
      <c r="M20" s="2"/>
      <c r="N20" s="45" t="s">
        <v>12</v>
      </c>
      <c r="O20" s="49"/>
      <c r="P20" s="50">
        <f t="shared" ref="P20:X20" si="21">+P19/O19-1</f>
        <v>1.1580791483663169</v>
      </c>
      <c r="Q20" s="50">
        <f t="shared" si="21"/>
        <v>-0.1235473565451326</v>
      </c>
      <c r="R20" s="50">
        <f t="shared" si="21"/>
        <v>-0.42290600081876406</v>
      </c>
      <c r="S20" s="50">
        <f t="shared" si="21"/>
        <v>-0.3212782387382338</v>
      </c>
      <c r="T20" s="50">
        <f t="shared" si="21"/>
        <v>0.65824412468355642</v>
      </c>
      <c r="U20" s="50">
        <f t="shared" si="21"/>
        <v>0.3115720192493836</v>
      </c>
      <c r="V20" s="50">
        <f t="shared" si="21"/>
        <v>0.11099979382747405</v>
      </c>
      <c r="W20" s="70">
        <f t="shared" si="21"/>
        <v>-0.14678823981372435</v>
      </c>
      <c r="X20" s="70">
        <f t="shared" si="21"/>
        <v>-0.19137383176808509</v>
      </c>
      <c r="Y20" s="51"/>
      <c r="Z20" s="52"/>
    </row>
    <row r="21" spans="1:26" ht="15.75" thickBo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6" ht="15.75" thickBot="1" x14ac:dyDescent="0.3">
      <c r="A22" s="323" t="s">
        <v>292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5"/>
      <c r="M22" s="2"/>
      <c r="N22" s="323" t="s">
        <v>279</v>
      </c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5"/>
    </row>
    <row r="23" spans="1:26" ht="51" x14ac:dyDescent="0.25">
      <c r="A23" s="38"/>
      <c r="B23" s="39">
        <v>2016</v>
      </c>
      <c r="C23" s="39">
        <f>+B23+1</f>
        <v>2017</v>
      </c>
      <c r="D23" s="39">
        <f t="shared" ref="D23:G23" si="22">+C23+1</f>
        <v>2018</v>
      </c>
      <c r="E23" s="39">
        <f t="shared" si="22"/>
        <v>2019</v>
      </c>
      <c r="F23" s="39">
        <f t="shared" si="22"/>
        <v>2020</v>
      </c>
      <c r="G23" s="39">
        <f t="shared" si="22"/>
        <v>2021</v>
      </c>
      <c r="H23" s="39">
        <v>2022</v>
      </c>
      <c r="I23" s="39">
        <v>2023</v>
      </c>
      <c r="J23" s="192">
        <v>2024</v>
      </c>
      <c r="K23" s="40">
        <v>2025</v>
      </c>
      <c r="L23" s="41" t="s">
        <v>16</v>
      </c>
      <c r="M23" s="2"/>
      <c r="N23" s="65"/>
      <c r="O23" s="64">
        <v>2016</v>
      </c>
      <c r="P23" s="64">
        <f>+O23+1</f>
        <v>2017</v>
      </c>
      <c r="Q23" s="64">
        <f t="shared" ref="Q23:S23" si="23">+P23+1</f>
        <v>2018</v>
      </c>
      <c r="R23" s="64">
        <f t="shared" si="23"/>
        <v>2019</v>
      </c>
      <c r="S23" s="64">
        <f t="shared" si="23"/>
        <v>2020</v>
      </c>
      <c r="T23" s="64">
        <f t="shared" ref="T23" si="24">+S23+1</f>
        <v>2021</v>
      </c>
      <c r="U23" s="64">
        <v>2022</v>
      </c>
      <c r="V23" s="64">
        <v>2023</v>
      </c>
      <c r="W23" s="66">
        <v>2024</v>
      </c>
      <c r="X23" s="71">
        <v>2025</v>
      </c>
      <c r="Y23" s="77" t="s">
        <v>16</v>
      </c>
      <c r="Z23" s="74" t="s">
        <v>21</v>
      </c>
    </row>
    <row r="24" spans="1:26" x14ac:dyDescent="0.25">
      <c r="A24" s="42" t="s">
        <v>10</v>
      </c>
      <c r="B24" s="160">
        <f>+'[1]10.PRECIO DEL VINO DE TRASLADO'!W437</f>
        <v>21395.900327099225</v>
      </c>
      <c r="C24" s="160">
        <f>+'[1]10.PRECIO DEL VINO DE TRASLADO'!W449</f>
        <v>41272.779814889749</v>
      </c>
      <c r="D24" s="160">
        <f>+'[1]10.PRECIO DEL VINO DE TRASLADO'!W461</f>
        <v>27231.22249349015</v>
      </c>
      <c r="E24" s="160">
        <f>+'[1]10.PRECIO DEL VINO DE TRASLADO'!W473</f>
        <v>18197.252622794455</v>
      </c>
      <c r="F24" s="160">
        <f>+'[1]10.PRECIO DEL VINO DE TRASLADO'!W485</f>
        <v>16228.205541786447</v>
      </c>
      <c r="G24" s="160">
        <f>+'[1]10.PRECIO DEL VINO DE TRASLADO'!W497</f>
        <v>42269.734063328666</v>
      </c>
      <c r="H24" s="160">
        <f>+'[1]10.PRECIO DEL VINO DE TRASLADO'!W509</f>
        <v>24803.493251895925</v>
      </c>
      <c r="I24" s="160">
        <f>+'[1]10.PRECIO DEL VINO DE TRASLADO'!W521</f>
        <v>48456.855624131174</v>
      </c>
      <c r="J24" s="161">
        <f>+'[1]10.PRECIO DEL VINO DE TRASLADO'!W533</f>
        <v>34201.483721943499</v>
      </c>
      <c r="K24" s="162">
        <f>+'[1]10.PRECIO DEL VINO DE TRASLADO'!W545</f>
        <v>30817.203140333662</v>
      </c>
      <c r="L24" s="7">
        <f>+K24/J24-1</f>
        <v>-9.8951279690784322E-2</v>
      </c>
      <c r="M24" s="2"/>
      <c r="N24" s="42" t="s">
        <v>10</v>
      </c>
      <c r="O24" s="160">
        <f>+AVERAGE('[1]10.PRECIO DEL VINO DE TRASLADO'!W426:W437)</f>
        <v>22602.847301725542</v>
      </c>
      <c r="P24" s="160">
        <f t="shared" ref="P24:X24" si="25">+(SUM(C24)+SUM(B25:B35))/12</f>
        <v>35110.283145166402</v>
      </c>
      <c r="Q24" s="160">
        <f t="shared" si="25"/>
        <v>42304.786312061864</v>
      </c>
      <c r="R24" s="160">
        <f t="shared" si="25"/>
        <v>32431.249650227008</v>
      </c>
      <c r="S24" s="160">
        <f t="shared" si="25"/>
        <v>20662.973698486945</v>
      </c>
      <c r="T24" s="160">
        <f t="shared" si="25"/>
        <v>25233.813374110614</v>
      </c>
      <c r="U24" s="160">
        <f t="shared" si="25"/>
        <v>37587.981620787497</v>
      </c>
      <c r="V24" s="160">
        <f t="shared" si="25"/>
        <v>51717.46411059075</v>
      </c>
      <c r="W24" s="161">
        <f t="shared" si="25"/>
        <v>50872.355419663822</v>
      </c>
      <c r="X24" s="162">
        <f t="shared" si="25"/>
        <v>35523.406167018096</v>
      </c>
      <c r="Y24" s="78">
        <f>+X24/W24-1</f>
        <v>-0.30171493193163323</v>
      </c>
      <c r="Z24" s="7">
        <f>+POWER(X24/S24,0.2)-1</f>
        <v>0.11445966703015831</v>
      </c>
    </row>
    <row r="25" spans="1:26" x14ac:dyDescent="0.25">
      <c r="A25" s="42" t="s">
        <v>11</v>
      </c>
      <c r="B25" s="160">
        <f>+'[1]10.PRECIO DEL VINO DE TRASLADO'!W438</f>
        <v>22679.202883017901</v>
      </c>
      <c r="C25" s="160">
        <f>+'[1]10.PRECIO DEL VINO DE TRASLADO'!W450</f>
        <v>22750.829291459366</v>
      </c>
      <c r="D25" s="160">
        <f>+'[1]10.PRECIO DEL VINO DE TRASLADO'!W462</f>
        <v>49986.517414022623</v>
      </c>
      <c r="E25" s="160">
        <f>+'[1]10.PRECIO DEL VINO DE TRASLADO'!W474</f>
        <v>21411.093345923524</v>
      </c>
      <c r="F25" s="160">
        <f>+'[1]10.PRECIO DEL VINO DE TRASLADO'!W486</f>
        <v>22659.860108938126</v>
      </c>
      <c r="G25" s="160">
        <f>+'[1]10.PRECIO DEL VINO DE TRASLADO'!W498</f>
        <v>32151.80908737173</v>
      </c>
      <c r="H25" s="160">
        <f>+'[1]10.PRECIO DEL VINO DE TRASLADO'!W510</f>
        <v>24035.153124547796</v>
      </c>
      <c r="I25" s="160">
        <f>+'[1]10.PRECIO DEL VINO DE TRASLADO'!W522</f>
        <v>31037.424696031263</v>
      </c>
      <c r="J25" s="161">
        <f>+'[1]10.PRECIO DEL VINO DE TRASLADO'!W534</f>
        <v>47430.001527696892</v>
      </c>
      <c r="K25" s="162">
        <f>+'[1]10.PRECIO DEL VINO DE TRASLADO'!W546</f>
        <v>31099.049696393526</v>
      </c>
      <c r="L25" s="7">
        <f>+K25/J25-1</f>
        <v>-0.34431691556591781</v>
      </c>
      <c r="M25" s="2"/>
      <c r="N25" s="42" t="s">
        <v>11</v>
      </c>
      <c r="O25" s="160">
        <f>+AVERAGE('[1]10.PRECIO DEL VINO DE TRASLADO'!W427:W438)</f>
        <v>22166.87323626762</v>
      </c>
      <c r="P25" s="160">
        <f t="shared" ref="P25:U25" si="26">+(SUM(C24:C25)+SUM(B26:B35))/12</f>
        <v>35116.252012536519</v>
      </c>
      <c r="Q25" s="160">
        <f t="shared" si="26"/>
        <v>44574.426988942134</v>
      </c>
      <c r="R25" s="160">
        <f t="shared" si="26"/>
        <v>30049.964311218748</v>
      </c>
      <c r="S25" s="160">
        <f t="shared" si="26"/>
        <v>20767.037595404829</v>
      </c>
      <c r="T25" s="160">
        <f t="shared" si="26"/>
        <v>26024.809122313414</v>
      </c>
      <c r="U25" s="160">
        <f t="shared" si="26"/>
        <v>36911.593623885507</v>
      </c>
      <c r="V25" s="160">
        <f t="shared" ref="V25" si="27">+(SUM(I24:I25)+SUM(H26:H35))/12</f>
        <v>52300.986741547698</v>
      </c>
      <c r="W25" s="161">
        <f t="shared" ref="W25" si="28">+(SUM(J24:J25)+SUM(I26:I35))/12</f>
        <v>52238.403488969292</v>
      </c>
      <c r="X25" s="162">
        <f t="shared" ref="X25" si="29">+(SUM(K24:K25)+SUM(J26:J35))/12</f>
        <v>34162.493514409485</v>
      </c>
      <c r="Y25" s="78">
        <f>+X25/W25-1</f>
        <v>-0.34602722838527655</v>
      </c>
      <c r="Z25" s="7">
        <f>+POWER(X25/S25,0.2)-1</f>
        <v>0.10467621346366052</v>
      </c>
    </row>
    <row r="26" spans="1:26" x14ac:dyDescent="0.25">
      <c r="A26" s="42" t="s">
        <v>0</v>
      </c>
      <c r="B26" s="160">
        <f>+'[1]10.PRECIO DEL VINO DE TRASLADO'!W439</f>
        <v>25135.702893008285</v>
      </c>
      <c r="C26" s="160">
        <f>+'[1]10.PRECIO DEL VINO DE TRASLADO'!W451</f>
        <v>39204.741456465184</v>
      </c>
      <c r="D26" s="160">
        <f>+'[1]10.PRECIO DEL VINO DE TRASLADO'!W463</f>
        <v>40086.018769971619</v>
      </c>
      <c r="E26" s="160">
        <f>+'[1]10.PRECIO DEL VINO DE TRASLADO'!W475</f>
        <v>31222.907503500875</v>
      </c>
      <c r="F26" s="160">
        <f>+'[1]10.PRECIO DEL VINO DE TRASLADO'!W487</f>
        <v>23295.367681449257</v>
      </c>
      <c r="G26" s="160">
        <f>+'[1]10.PRECIO DEL VINO DE TRASLADO'!W499</f>
        <v>40222.552389770477</v>
      </c>
      <c r="H26" s="160">
        <f>+'[1]10.PRECIO DEL VINO DE TRASLADO'!W511</f>
        <v>59884.927038079557</v>
      </c>
      <c r="I26" s="160">
        <f>+'[1]10.PRECIO DEL VINO DE TRASLADO'!W523</f>
        <v>90207.277469981491</v>
      </c>
      <c r="J26" s="161">
        <f>+'[1]10.PRECIO DEL VINO DE TRASLADO'!W535</f>
        <v>41499.218845563933</v>
      </c>
      <c r="K26" s="162">
        <f>+'[1]10.PRECIO DEL VINO DE TRASLADO'!W547</f>
        <v>24430.443233576516</v>
      </c>
      <c r="L26" s="7">
        <f>+K26/J26-1</f>
        <v>-0.4113035398451117</v>
      </c>
      <c r="M26" s="2"/>
      <c r="N26" s="42" t="s">
        <v>0</v>
      </c>
      <c r="O26" s="160">
        <f>+AVERAGE('[1]10.PRECIO DEL VINO DE TRASLADO'!W428:W439)</f>
        <v>22664.019913956628</v>
      </c>
      <c r="P26" s="160">
        <f>+(SUM(C24:C26)+SUM(B27:B35))/12</f>
        <v>36288.671892824605</v>
      </c>
      <c r="Q26" s="160">
        <f t="shared" ref="Q26" si="30">+(SUM(D24:D26)+SUM(C27:C35))/12</f>
        <v>44647.866765067658</v>
      </c>
      <c r="R26" s="160">
        <f>+(SUM(E24:E26)+SUM(D27:D35))/12</f>
        <v>29311.371705679518</v>
      </c>
      <c r="S26" s="160">
        <f>+(SUM(F24:F26)+SUM(E27:E35))/12</f>
        <v>20106.409276900526</v>
      </c>
      <c r="T26" s="160">
        <f>+(SUM(G24:G26)+SUM(F27:F35))/12</f>
        <v>27435.407848006853</v>
      </c>
      <c r="U26" s="160">
        <f>+(SUM(H24:H26)+SUM(G27:G35))/12</f>
        <v>38550.124844577927</v>
      </c>
      <c r="V26" s="160">
        <f t="shared" ref="V26" si="31">+(SUM(I24:I26)+SUM(H27:H35))/12</f>
        <v>54827.849277539528</v>
      </c>
      <c r="W26" s="161">
        <f t="shared" ref="W26" si="32">+(SUM(J24:J26)+SUM(I27:I35))/12</f>
        <v>48179.39860360117</v>
      </c>
      <c r="X26" s="162">
        <f t="shared" ref="X26" si="33">+(SUM(K24:K26)+SUM(J27:J35))/12</f>
        <v>32740.095546743873</v>
      </c>
      <c r="Y26" s="78">
        <f>+X26/W26-1</f>
        <v>-0.32045445780436299</v>
      </c>
      <c r="Z26" s="7">
        <f>+POWER(X26/S26,0.2)-1</f>
        <v>0.1024250799220765</v>
      </c>
    </row>
    <row r="27" spans="1:26" x14ac:dyDescent="0.25">
      <c r="A27" s="42" t="s">
        <v>1</v>
      </c>
      <c r="B27" s="160">
        <f>+'[1]10.PRECIO DEL VINO DE TRASLADO'!W440</f>
        <v>18445.023888680484</v>
      </c>
      <c r="C27" s="160">
        <f>+'[1]10.PRECIO DEL VINO DE TRASLADO'!W452</f>
        <v>39731.463464773122</v>
      </c>
      <c r="D27" s="160">
        <f>+'[1]10.PRECIO DEL VINO DE TRASLADO'!W464</f>
        <v>40176.101268616796</v>
      </c>
      <c r="E27" s="160">
        <f>+'[1]10.PRECIO DEL VINO DE TRASLADO'!W476</f>
        <v>22538.542360988355</v>
      </c>
      <c r="F27" s="160">
        <f>+'[1]10.PRECIO DEL VINO DE TRASLADO'!W488</f>
        <v>19477.344319740001</v>
      </c>
      <c r="G27" s="160">
        <f>+'[1]10.PRECIO DEL VINO DE TRASLADO'!W500</f>
        <v>47780.83630082223</v>
      </c>
      <c r="H27" s="160">
        <f>+'[1]10.PRECIO DEL VINO DE TRASLADO'!W512</f>
        <v>79901.282941730067</v>
      </c>
      <c r="I27" s="160">
        <f>+'[1]10.PRECIO DEL VINO DE TRASLADO'!W524</f>
        <v>79382.469338228228</v>
      </c>
      <c r="J27" s="161">
        <f>+'[1]10.PRECIO DEL VINO DE TRASLADO'!W536</f>
        <v>42369.493958249848</v>
      </c>
      <c r="K27" s="162">
        <f>+'[2]10.PRECIO DEL VINO DE TRASLADO'!$W$548</f>
        <v>24789.122981537974</v>
      </c>
      <c r="L27" s="7">
        <f>+K27/J27-1</f>
        <v>-0.41492992562137421</v>
      </c>
      <c r="M27" s="2"/>
      <c r="N27" s="42" t="s">
        <v>1</v>
      </c>
      <c r="O27" s="160">
        <f>+AVERAGE('[1]10.PRECIO DEL VINO DE TRASLADO'!W429:W440)</f>
        <v>22164.287973526818</v>
      </c>
      <c r="P27" s="160">
        <f>+(SUM(C24:C27)+SUM(B28:B35))/12</f>
        <v>38062.541857498982</v>
      </c>
      <c r="Q27" s="160">
        <f t="shared" ref="Q27" si="34">+(SUM(D24:D27)+SUM(C28:C35))/12</f>
        <v>44684.919915387967</v>
      </c>
      <c r="R27" s="160">
        <f>+(SUM(E24:E27)+SUM(D28:D35))/12</f>
        <v>27841.575130043813</v>
      </c>
      <c r="S27" s="160">
        <f>+(SUM(F24:F27)+SUM(E28:E35))/12</f>
        <v>19851.309440129829</v>
      </c>
      <c r="T27" s="160">
        <f>+(SUM(G24:G27)+SUM(F28:F35))/12</f>
        <v>29794.032179763704</v>
      </c>
      <c r="U27" s="160">
        <f>+(SUM(H24:H27)+SUM(G28:G35))/12</f>
        <v>41226.828731320245</v>
      </c>
      <c r="V27" s="160">
        <f t="shared" ref="V27" si="35">+(SUM(I24:I27)+SUM(H28:H35))/12</f>
        <v>54784.61481058105</v>
      </c>
      <c r="W27" s="161">
        <f t="shared" ref="W27:X27" si="36">+(SUM(J24:J27)+SUM(I28:I35))/12</f>
        <v>45094.983988602966</v>
      </c>
      <c r="X27" s="162">
        <f t="shared" si="36"/>
        <v>31275.064632017878</v>
      </c>
      <c r="Y27" s="78">
        <f>+X27/W27-1</f>
        <v>-0.30646245179015585</v>
      </c>
      <c r="Z27" s="7">
        <f>+POWER(X27/S27,0.2)-1</f>
        <v>9.5170687637410545E-2</v>
      </c>
    </row>
    <row r="28" spans="1:26" x14ac:dyDescent="0.25">
      <c r="A28" s="42" t="s">
        <v>2</v>
      </c>
      <c r="B28" s="160">
        <f>+'[1]10.PRECIO DEL VINO DE TRASLADO'!W441</f>
        <v>38520.591430771769</v>
      </c>
      <c r="C28" s="160">
        <f>+'[1]10.PRECIO DEL VINO DE TRASLADO'!W453</f>
        <v>57687.697579986198</v>
      </c>
      <c r="D28" s="160">
        <f>+'[1]10.PRECIO DEL VINO DE TRASLADO'!W465</f>
        <v>28158.640387812757</v>
      </c>
      <c r="E28" s="160">
        <f>+'[1]10.PRECIO DEL VINO DE TRASLADO'!W477</f>
        <v>24944.961997710085</v>
      </c>
      <c r="F28" s="160">
        <f>+'[1]10.PRECIO DEL VINO DE TRASLADO'!W489</f>
        <v>21219.606107017898</v>
      </c>
      <c r="G28" s="160">
        <f>+'[1]10.PRECIO DEL VINO DE TRASLADO'!W501</f>
        <v>50376.705874238411</v>
      </c>
      <c r="H28" s="160">
        <f>+'[1]10.PRECIO DEL VINO DE TRASLADO'!W513</f>
        <v>71215.382486298549</v>
      </c>
      <c r="I28" s="160">
        <f>+'[1]10.PRECIO DEL VINO DE TRASLADO'!W525</f>
        <v>68680.687401543124</v>
      </c>
      <c r="J28" s="161">
        <f>+'[1]10.PRECIO DEL VINO DE TRASLADO'!W537</f>
        <v>44046.413498368849</v>
      </c>
      <c r="K28" s="162">
        <f>+'[2]10.PRECIO DEL VINO DE TRASLADO'!$W$548</f>
        <v>24789.122981537974</v>
      </c>
      <c r="L28" s="7">
        <f>+K28/J28-1</f>
        <v>-0.43720450741225547</v>
      </c>
      <c r="M28" s="2"/>
      <c r="N28" s="42" t="s">
        <v>2</v>
      </c>
      <c r="O28" s="160">
        <f>+AVERAGE('[1]10.PRECIO DEL VINO DE TRASLADO'!W430:W441)</f>
        <v>23254.592929541774</v>
      </c>
      <c r="P28" s="160">
        <f>+(SUM(C24:C28)+SUM(B29:B35))/12</f>
        <v>39659.800703266854</v>
      </c>
      <c r="Q28" s="160">
        <f t="shared" ref="Q28" si="37">+(SUM(D24:D28)+SUM(C29:C35))/12</f>
        <v>42224.165149373519</v>
      </c>
      <c r="R28" s="160">
        <f>+(SUM(E24:E28)+SUM(D29:D35))/12</f>
        <v>27573.768597535262</v>
      </c>
      <c r="S28" s="160">
        <f>+(SUM(F24:F28)+SUM(E29:E35))/12</f>
        <v>19540.863115905482</v>
      </c>
      <c r="T28" s="160">
        <f>+(SUM(G24:G28)+SUM(F29:F35))/12</f>
        <v>32223.790493698747</v>
      </c>
      <c r="U28" s="160">
        <f>+(SUM(H24:H28)+SUM(G29:G35))/12</f>
        <v>42963.385115658595</v>
      </c>
      <c r="V28" s="160">
        <f t="shared" ref="V28" si="38">+(SUM(I24:I28)+SUM(H29:H35))/12</f>
        <v>54573.390220184752</v>
      </c>
      <c r="W28" s="161">
        <f t="shared" ref="W28" si="39">+(SUM(J24:J28)+SUM(I29:I35))/12</f>
        <v>43042.127830005113</v>
      </c>
      <c r="X28" s="162">
        <f t="shared" ref="X28" si="40">+(SUM(K24:K28)+SUM(J29:J35))/12</f>
        <v>29670.290422281967</v>
      </c>
      <c r="Y28" s="78">
        <f>+X28/W28-1</f>
        <v>-0.31066859567294669</v>
      </c>
      <c r="Z28" s="7">
        <f>+POWER(X28/S28,0.2)-1</f>
        <v>8.7115307377307216E-2</v>
      </c>
    </row>
    <row r="29" spans="1:26" x14ac:dyDescent="0.25">
      <c r="A29" s="42" t="s">
        <v>3</v>
      </c>
      <c r="B29" s="160">
        <f>+'[1]10.PRECIO DEL VINO DE TRASLADO'!W442</f>
        <v>41045.505787942726</v>
      </c>
      <c r="C29" s="160">
        <f>+'[1]10.PRECIO DEL VINO DE TRASLADO'!W454</f>
        <v>62730.543121480812</v>
      </c>
      <c r="D29" s="160">
        <f>+'[1]10.PRECIO DEL VINO DE TRASLADO'!W466</f>
        <v>32571.469710082391</v>
      </c>
      <c r="E29" s="160">
        <f>+'[1]10.PRECIO DEL VINO DE TRASLADO'!W478</f>
        <v>23044.568963285441</v>
      </c>
      <c r="F29" s="160">
        <f>+'[1]10.PRECIO DEL VINO DE TRASLADO'!W490</f>
        <v>20014.109793492917</v>
      </c>
      <c r="G29" s="160">
        <f>+'[1]10.PRECIO DEL VINO DE TRASLADO'!W502</f>
        <v>53801.91587348553</v>
      </c>
      <c r="H29" s="160">
        <f>+'[1]10.PRECIO DEL VINO DE TRASLADO'!W514</f>
        <v>53507.554862501143</v>
      </c>
      <c r="I29" s="160">
        <f>+'[1]10.PRECIO DEL VINO DE TRASLADO'!W526</f>
        <v>48882.642293106488</v>
      </c>
      <c r="J29" s="161">
        <f>+'[1]10.PRECIO DEL VINO DE TRASLADO'!W538</f>
        <v>39169.618508022206</v>
      </c>
      <c r="K29" s="162"/>
      <c r="L29" s="7"/>
      <c r="M29" s="2"/>
      <c r="N29" s="42" t="s">
        <v>3</v>
      </c>
      <c r="O29" s="160">
        <f>+AVERAGE('[1]10.PRECIO DEL VINO DE TRASLADO'!W431:W442)</f>
        <v>25120.228711484993</v>
      </c>
      <c r="P29" s="160">
        <f>+(SUM(C24:C29)+SUM(B30:B35))/12</f>
        <v>41466.887147728361</v>
      </c>
      <c r="Q29" s="160">
        <f t="shared" ref="Q29" si="41">+(SUM(D24:D29)+SUM(C30:C35))/12</f>
        <v>39710.909031756986</v>
      </c>
      <c r="R29" s="160">
        <f>+(SUM(E24:E29)+SUM(D30:D35))/12</f>
        <v>26779.860201968844</v>
      </c>
      <c r="S29" s="160">
        <f>+(SUM(F24:F29)+SUM(E30:E35))/12</f>
        <v>19288.324851756104</v>
      </c>
      <c r="T29" s="160">
        <f>+(SUM(G24:G29)+SUM(F30:F35))/12</f>
        <v>35039.441000364801</v>
      </c>
      <c r="U29" s="160">
        <f>+(SUM(H24:H29)+SUM(G30:G35))/12</f>
        <v>42938.85503140989</v>
      </c>
      <c r="V29" s="160">
        <f t="shared" ref="V29" si="42">+(SUM(I24:I29)+SUM(H30:H35))/12</f>
        <v>54187.980839401869</v>
      </c>
      <c r="W29" s="161">
        <f t="shared" ref="W29" si="43">+(SUM(J24:J29)+SUM(I30:I35))/12</f>
        <v>42232.709181248087</v>
      </c>
      <c r="X29" s="162"/>
      <c r="Y29" s="78"/>
      <c r="Z29" s="7"/>
    </row>
    <row r="30" spans="1:26" x14ac:dyDescent="0.25">
      <c r="A30" s="42" t="s">
        <v>4</v>
      </c>
      <c r="B30" s="160">
        <f>+'[1]10.PRECIO DEL VINO DE TRASLADO'!W443</f>
        <v>51138.474704474713</v>
      </c>
      <c r="C30" s="160">
        <f>+'[1]10.PRECIO DEL VINO DE TRASLADO'!W455</f>
        <v>42620.486046137041</v>
      </c>
      <c r="D30" s="160">
        <f>+'[1]10.PRECIO DEL VINO DE TRASLADO'!W467</f>
        <v>23168.535437666054</v>
      </c>
      <c r="E30" s="160">
        <f>+'[1]10.PRECIO DEL VINO DE TRASLADO'!W479</f>
        <v>21801.524694182037</v>
      </c>
      <c r="F30" s="160">
        <f>+'[1]10.PRECIO DEL VINO DE TRASLADO'!W491</f>
        <v>23672.258479068576</v>
      </c>
      <c r="G30" s="160">
        <f>+'[1]10.PRECIO DEL VINO DE TRASLADO'!W503</f>
        <v>45336.973487896081</v>
      </c>
      <c r="H30" s="160">
        <f>+'[1]10.PRECIO DEL VINO DE TRASLADO'!W515</f>
        <v>40336.810472960089</v>
      </c>
      <c r="I30" s="160">
        <f>+'[1]10.PRECIO DEL VINO DE TRASLADO'!W527</f>
        <v>70060.812144672629</v>
      </c>
      <c r="J30" s="161">
        <f>+'[1]10.PRECIO DEL VINO DE TRASLADO'!W539</f>
        <v>19217.216288485113</v>
      </c>
      <c r="K30" s="162"/>
      <c r="L30" s="7"/>
      <c r="M30" s="2"/>
      <c r="N30" s="42" t="s">
        <v>4</v>
      </c>
      <c r="O30" s="160">
        <f>+AVERAGE('[1]10.PRECIO DEL VINO DE TRASLADO'!W432:W443)</f>
        <v>27284.244133243057</v>
      </c>
      <c r="P30" s="160">
        <f>+(SUM(C24:C30)+SUM(B31:B35))/12</f>
        <v>40757.054759533559</v>
      </c>
      <c r="Q30" s="160">
        <f t="shared" ref="Q30" si="44">+(SUM(D24:D30)+SUM(C31:C35))/12</f>
        <v>38089.913147717743</v>
      </c>
      <c r="R30" s="160">
        <f>+(SUM(E24:E30)+SUM(D31:D35))/12</f>
        <v>26665.942640011843</v>
      </c>
      <c r="S30" s="160">
        <f>+(SUM(F24:F30)+SUM(E31:E35))/12</f>
        <v>19444.219333829984</v>
      </c>
      <c r="T30" s="160">
        <f>+(SUM(G24:G30)+SUM(F31:F35))/12</f>
        <v>36844.833917767093</v>
      </c>
      <c r="U30" s="160">
        <f>+(SUM(H24:H30)+SUM(G31:G35))/12</f>
        <v>42522.174780165231</v>
      </c>
      <c r="V30" s="160">
        <f t="shared" ref="V30" si="45">+(SUM(I24:I30)+SUM(H31:H35))/12</f>
        <v>56664.980978711246</v>
      </c>
      <c r="W30" s="161">
        <f t="shared" ref="W30" si="46">+(SUM(J24:J30)+SUM(I31:I35))/12</f>
        <v>37995.742859899132</v>
      </c>
      <c r="X30" s="162"/>
      <c r="Y30" s="78"/>
      <c r="Z30" s="7"/>
    </row>
    <row r="31" spans="1:26" x14ac:dyDescent="0.25">
      <c r="A31" s="42" t="s">
        <v>5</v>
      </c>
      <c r="B31" s="160">
        <f>+'[1]10.PRECIO DEL VINO DE TRASLADO'!W444</f>
        <v>31885.599325272786</v>
      </c>
      <c r="C31" s="160">
        <f>+'[1]10.PRECIO DEL VINO DE TRASLADO'!W456</f>
        <v>45404.20688930335</v>
      </c>
      <c r="D31" s="160">
        <f>+'[1]10.PRECIO DEL VINO DE TRASLADO'!W468</f>
        <v>29591.580241696236</v>
      </c>
      <c r="E31" s="160">
        <f>+'[1]10.PRECIO DEL VINO DE TRASLADO'!W480</f>
        <v>16309.752865532793</v>
      </c>
      <c r="F31" s="160">
        <f>+'[1]10.PRECIO DEL VINO DE TRASLADO'!W492</f>
        <v>23263.718882950536</v>
      </c>
      <c r="G31" s="160">
        <f>+'[1]10.PRECIO DEL VINO DE TRASLADO'!W504</f>
        <v>36932.953325108021</v>
      </c>
      <c r="H31" s="160">
        <f>+'[1]10.PRECIO DEL VINO DE TRASLADO'!W516</f>
        <v>43604.685579264915</v>
      </c>
      <c r="I31" s="160">
        <f>+'[1]10.PRECIO DEL VINO DE TRASLADO'!W528</f>
        <v>48760.725357098891</v>
      </c>
      <c r="J31" s="161">
        <f>+'[1]10.PRECIO DEL VINO DE TRASLADO'!W540</f>
        <v>28504.350869289981</v>
      </c>
      <c r="K31" s="162"/>
      <c r="L31" s="7"/>
      <c r="M31" s="2"/>
      <c r="N31" s="42" t="s">
        <v>5</v>
      </c>
      <c r="O31" s="160">
        <f>+AVERAGE('[1]10.PRECIO DEL VINO DE TRASLADO'!W433:W444)</f>
        <v>27823.03931539135</v>
      </c>
      <c r="P31" s="160">
        <f>+(SUM(C24:C31)+SUM(B32:B35))/12</f>
        <v>41883.60538986943</v>
      </c>
      <c r="Q31" s="160">
        <f t="shared" ref="Q31" si="47">+(SUM(D24:D31)+SUM(C32:C35))/12</f>
        <v>36772.194260417142</v>
      </c>
      <c r="R31" s="160">
        <f>+(SUM(E24:E31)+SUM(D32:D35))/12</f>
        <v>25559.123691998229</v>
      </c>
      <c r="S31" s="160">
        <f>+(SUM(F24:F31)+SUM(E32:E35))/12</f>
        <v>20023.716501948129</v>
      </c>
      <c r="T31" s="160">
        <f>+(SUM(G24:G31)+SUM(F32:F35))/12</f>
        <v>37983.936787946885</v>
      </c>
      <c r="U31" s="160">
        <f>+(SUM(H24:H31)+SUM(G32:G35))/12</f>
        <v>43078.152468011634</v>
      </c>
      <c r="V31" s="160">
        <f t="shared" ref="V31" si="48">+(SUM(I24:I31)+SUM(H32:H35))/12</f>
        <v>57094.65096019741</v>
      </c>
      <c r="W31" s="161">
        <f t="shared" ref="W31" si="49">+(SUM(J24:J31)+SUM(I32:I35))/12</f>
        <v>36307.711652581718</v>
      </c>
      <c r="X31" s="162"/>
      <c r="Y31" s="78"/>
      <c r="Z31" s="7"/>
    </row>
    <row r="32" spans="1:26" x14ac:dyDescent="0.25">
      <c r="A32" s="42" t="s">
        <v>6</v>
      </c>
      <c r="B32" s="160">
        <f>+'[1]10.PRECIO DEL VINO DE TRASLADO'!W445</f>
        <v>28076.498130743163</v>
      </c>
      <c r="C32" s="160">
        <f>+'[1]10.PRECIO DEL VINO DE TRASLADO'!W457</f>
        <v>44343.779234073736</v>
      </c>
      <c r="D32" s="160">
        <f>+'[1]10.PRECIO DEL VINO DE TRASLADO'!W469</f>
        <v>33826.836474077521</v>
      </c>
      <c r="E32" s="160">
        <f>+'[1]10.PRECIO DEL VINO DE TRASLADO'!W481</f>
        <v>17698.127690688652</v>
      </c>
      <c r="F32" s="160">
        <f>+'[1]10.PRECIO DEL VINO DE TRASLADO'!W493</f>
        <v>22317.989571476806</v>
      </c>
      <c r="G32" s="160">
        <f>+'[1]10.PRECIO DEL VINO DE TRASLADO'!W505</f>
        <v>44480.667220082862</v>
      </c>
      <c r="H32" s="160">
        <f>+'[1]10.PRECIO DEL VINO DE TRASLADO'!W517</f>
        <v>37007.785802653147</v>
      </c>
      <c r="I32" s="160">
        <f>+'[1]10.PRECIO DEL VINO DE TRASLADO'!W529</f>
        <v>34252.614251417508</v>
      </c>
      <c r="J32" s="161">
        <f>+'[1]10.PRECIO DEL VINO DE TRASLADO'!W541</f>
        <v>25697.796720926715</v>
      </c>
      <c r="K32" s="162"/>
      <c r="L32" s="7"/>
      <c r="M32" s="2"/>
      <c r="N32" s="42" t="s">
        <v>6</v>
      </c>
      <c r="O32" s="160">
        <f>+AVERAGE('[1]10.PRECIO DEL VINO DE TRASLADO'!W434:W445)</f>
        <v>28238.03880939828</v>
      </c>
      <c r="P32" s="160">
        <f>+(SUM(C24:C32)+SUM(B33:B35))/12</f>
        <v>43239.212148480314</v>
      </c>
      <c r="Q32" s="160">
        <f t="shared" ref="Q32" si="50">+(SUM(D24:D32)+SUM(C33:C35))/12</f>
        <v>35895.782363750797</v>
      </c>
      <c r="R32" s="160">
        <f>+(SUM(E24:E32)+SUM(D33:D35))/12</f>
        <v>24215.064626715815</v>
      </c>
      <c r="S32" s="160">
        <f>+(SUM(F24:F32)+SUM(E33:E35))/12</f>
        <v>20408.704992013805</v>
      </c>
      <c r="T32" s="160">
        <f>+(SUM(G24:G32)+SUM(F33:F35))/12</f>
        <v>39830.826591997386</v>
      </c>
      <c r="U32" s="160">
        <f>+(SUM(H24:H32)+SUM(G33:G35))/12</f>
        <v>42455.412349892496</v>
      </c>
      <c r="V32" s="160">
        <f t="shared" ref="V32" si="51">+(SUM(I24:I32)+SUM(H33:H35))/12</f>
        <v>56865.053330927774</v>
      </c>
      <c r="W32" s="161">
        <f t="shared" ref="W32" si="52">+(SUM(J24:J32)+SUM(I33:I35))/12</f>
        <v>35594.810191707489</v>
      </c>
      <c r="X32" s="162"/>
      <c r="Y32" s="78"/>
      <c r="Z32" s="7"/>
    </row>
    <row r="33" spans="1:26" x14ac:dyDescent="0.25">
      <c r="A33" s="42" t="s">
        <v>7</v>
      </c>
      <c r="B33" s="160">
        <f>+'[1]10.PRECIO DEL VINO DE TRASLADO'!W446</f>
        <v>38852.255777090453</v>
      </c>
      <c r="C33" s="160">
        <f>+'[1]10.PRECIO DEL VINO DE TRASLADO'!W458</f>
        <v>43771.216897856932</v>
      </c>
      <c r="D33" s="160">
        <f>+'[1]10.PRECIO DEL VINO DE TRASLADO'!W470</f>
        <v>34278.183397387227</v>
      </c>
      <c r="E33" s="160">
        <f>+'[1]10.PRECIO DEL VINO DE TRASLADO'!W482</f>
        <v>15018.891899159205</v>
      </c>
      <c r="F33" s="160">
        <f>+'[1]10.PRECIO DEL VINO DE TRASLADO'!W494</f>
        <v>25136.578770506498</v>
      </c>
      <c r="G33" s="160">
        <f>+'[1]10.PRECIO DEL VINO DE TRASLADO'!W506</f>
        <v>25253.91413689957</v>
      </c>
      <c r="H33" s="160">
        <f>+'[1]10.PRECIO DEL VINO DE TRASLADO'!W518</f>
        <v>31853.996626221142</v>
      </c>
      <c r="I33" s="160">
        <f>+'[1]10.PRECIO DEL VINO DE TRASLADO'!W530</f>
        <v>35683.263858167971</v>
      </c>
      <c r="J33" s="161">
        <f>+'[1]10.PRECIO DEL VINO DE TRASLADO'!W542</f>
        <v>30630.152417280002</v>
      </c>
      <c r="K33" s="162"/>
      <c r="L33" s="7"/>
      <c r="M33" s="2"/>
      <c r="N33" s="42" t="s">
        <v>7</v>
      </c>
      <c r="O33" s="160">
        <f>+AVERAGE('[1]10.PRECIO DEL VINO DE TRASLADO'!W435:W446)</f>
        <v>29530.515026713267</v>
      </c>
      <c r="P33" s="160">
        <f>+(SUM(C24:C33)+SUM(B34:B35))/12</f>
        <v>43649.125575210848</v>
      </c>
      <c r="Q33" s="160">
        <f t="shared" ref="Q33" si="53">+(SUM(D24:D33)+SUM(C34:C35))/12</f>
        <v>35104.696238711651</v>
      </c>
      <c r="R33" s="160">
        <f>+(SUM(E24:E33)+SUM(D34:D35))/12</f>
        <v>22610.123668530152</v>
      </c>
      <c r="S33" s="160">
        <f>+(SUM(F24:F33)+SUM(E34:E35))/12</f>
        <v>21251.845564626081</v>
      </c>
      <c r="T33" s="160">
        <f>+(SUM(G24:G33)+SUM(F34:F35))/12</f>
        <v>39840.604539196815</v>
      </c>
      <c r="U33" s="160">
        <f>+(SUM(H24:H33)+SUM(G34:G35))/12</f>
        <v>43005.419224002624</v>
      </c>
      <c r="V33" s="160">
        <f t="shared" ref="V33" si="54">+(SUM(I24:I33)+SUM(H34:H35))/12</f>
        <v>57184.158933590013</v>
      </c>
      <c r="W33" s="161">
        <f t="shared" ref="W33" si="55">+(SUM(J24:J33)+SUM(I34:I35))/12</f>
        <v>35173.71757163349</v>
      </c>
      <c r="X33" s="162"/>
      <c r="Y33" s="78"/>
      <c r="Z33" s="7"/>
    </row>
    <row r="34" spans="1:26" x14ac:dyDescent="0.25">
      <c r="A34" s="42" t="s">
        <v>8</v>
      </c>
      <c r="B34" s="160">
        <f>+'[1]10.PRECIO DEL VINO DE TRASLADO'!W447</f>
        <v>37052.329079132694</v>
      </c>
      <c r="C34" s="160">
        <f>+'[1]10.PRECIO DEL VINO DE TRASLADO'!W459</f>
        <v>42693.884899729594</v>
      </c>
      <c r="D34" s="160">
        <f>+'[1]10.PRECIO DEL VINO DE TRASLADO'!W471</f>
        <v>30274.377011539931</v>
      </c>
      <c r="E34" s="160">
        <f>+'[1]10.PRECIO DEL VINO DE TRASLADO'!W483</f>
        <v>20113.011320721653</v>
      </c>
      <c r="F34" s="160">
        <f>+'[1]10.PRECIO DEL VINO DE TRASLADO'!W495</f>
        <v>25020.503639458184</v>
      </c>
      <c r="G34" s="160">
        <f>+'[1]10.PRECIO DEL VINO DE TRASLADO'!W507</f>
        <v>26320.179438003226</v>
      </c>
      <c r="H34" s="160">
        <f>+'[1]10.PRECIO DEL VINO DE TRASLADO'!W519</f>
        <v>88783.45970431024</v>
      </c>
      <c r="I34" s="160">
        <f>+'[1]10.PRECIO DEL VINO DE TRASLADO'!W531</f>
        <v>38113.510335466024</v>
      </c>
      <c r="J34" s="161">
        <f>+'[1]10.PRECIO DEL VINO DE TRASLADO'!W543</f>
        <v>37953.288229999991</v>
      </c>
      <c r="K34" s="162"/>
      <c r="L34" s="7"/>
      <c r="M34" s="2"/>
      <c r="N34" s="42" t="s">
        <v>8</v>
      </c>
      <c r="O34" s="160">
        <f>+AVERAGE('[1]10.PRECIO DEL VINO DE TRASLADO'!W436:W447)</f>
        <v>31006.283402226865</v>
      </c>
      <c r="P34" s="160">
        <f>+(SUM(C24:C34)+SUM(B35))/12</f>
        <v>44119.255226927256</v>
      </c>
      <c r="Q34" s="160">
        <f t="shared" ref="Q34" si="56">+(SUM(D24:D34)+SUM(C35))/12</f>
        <v>34069.737248029182</v>
      </c>
      <c r="R34" s="160">
        <f>+(SUM(E24:E34)+SUM(D35))/12</f>
        <v>21763.343194295292</v>
      </c>
      <c r="S34" s="160">
        <f>+(SUM(F24:F34)+SUM(E35))/12</f>
        <v>21660.803257854124</v>
      </c>
      <c r="T34" s="160">
        <f>+(SUM(G24:G34)+SUM(F35))/12</f>
        <v>39948.91085574223</v>
      </c>
      <c r="U34" s="160">
        <f>+(SUM(H24:H34)+SUM(G35))/12</f>
        <v>48210.692579528208</v>
      </c>
      <c r="V34" s="160">
        <f t="shared" ref="V34" si="57">+(SUM(I24:I34)+SUM(H35))/12</f>
        <v>52961.663152852991</v>
      </c>
      <c r="W34" s="161">
        <f t="shared" ref="W34" si="58">+(SUM(J24:J34)+SUM(I35))/12</f>
        <v>35160.365729511323</v>
      </c>
      <c r="X34" s="162"/>
      <c r="Y34" s="78"/>
      <c r="Z34" s="7"/>
    </row>
    <row r="35" spans="1:26" x14ac:dyDescent="0.25">
      <c r="A35" s="42" t="s">
        <v>9</v>
      </c>
      <c r="B35" s="160">
        <f>+'[1]10.PRECIO DEL VINO DE TRASLADO'!W448</f>
        <v>47219.434026972114</v>
      </c>
      <c r="C35" s="160">
        <f>+'[1]10.PRECIO DEL VINO DE TRASLADO'!W460</f>
        <v>39487.36436998687</v>
      </c>
      <c r="D35" s="160">
        <f>+'[1]10.PRECIO DEL VINO DE TRASLADO'!W472</f>
        <v>28859.483067056452</v>
      </c>
      <c r="E35" s="160">
        <f>+'[1]10.PRECIO DEL VINO DE TRASLADO'!W484</f>
        <v>17624.096198364274</v>
      </c>
      <c r="F35" s="160">
        <f>+'[1]10.PRECIO DEL VINO DE TRASLADO'!W496</f>
        <v>34458.689071899935</v>
      </c>
      <c r="G35" s="160">
        <f>+'[1]10.PRECIO DEL VINO DE TRASLADO'!W508</f>
        <v>23593.779063875892</v>
      </c>
      <c r="H35" s="160">
        <f>+'[1]10.PRECIO DEL VINO DE TRASLADO'!W520</f>
        <v>42021.675064391122</v>
      </c>
      <c r="I35" s="160">
        <f>+'[1]10.PRECIO DEL VINO DE TRASLADO'!W532</f>
        <v>31205.35416830883</v>
      </c>
      <c r="J35" s="161">
        <f>+'[2]10.PRECIO DEL VINO DE TRASLADO'!$W$544</f>
        <v>38946.120000000003</v>
      </c>
      <c r="K35" s="162"/>
      <c r="L35" s="7"/>
      <c r="M35" s="2"/>
      <c r="N35" s="42" t="s">
        <v>9</v>
      </c>
      <c r="O35" s="160">
        <f>+AVERAGE('[1]10.PRECIO DEL VINO DE TRASLADO'!W437:W448)</f>
        <v>33453.876521183854</v>
      </c>
      <c r="P35" s="160">
        <f>+(SUM(C24:C35))/12</f>
        <v>43474.916088845152</v>
      </c>
      <c r="Q35" s="160">
        <f t="shared" ref="Q35" si="59">+(SUM(D24:D35))/12</f>
        <v>33184.080472784983</v>
      </c>
      <c r="R35" s="160">
        <f>+(SUM(E24:E35))/12</f>
        <v>20827.060955237612</v>
      </c>
      <c r="S35" s="160">
        <f>+(SUM(F24:F35))/12</f>
        <v>23063.685997315431</v>
      </c>
      <c r="T35" s="160">
        <f>+(SUM(G24:G35))/12</f>
        <v>39043.501688406897</v>
      </c>
      <c r="U35" s="160">
        <f>+(SUM(H24:H35))/12</f>
        <v>49746.350579571146</v>
      </c>
      <c r="V35" s="160">
        <f t="shared" ref="V35" si="60">+(SUM(I24:I35))/12</f>
        <v>52060.303078179459</v>
      </c>
      <c r="W35" s="161">
        <f t="shared" ref="W35" si="61">+(SUM(J24:J35))/12</f>
        <v>35805.429548818916</v>
      </c>
      <c r="X35" s="162"/>
      <c r="Y35" s="78"/>
      <c r="Z35" s="7"/>
    </row>
    <row r="36" spans="1:26" ht="25.5" x14ac:dyDescent="0.25">
      <c r="A36" s="53" t="s">
        <v>14</v>
      </c>
      <c r="B36" s="211">
        <f>AVERAGE(B24:B35)</f>
        <v>33453.876521183854</v>
      </c>
      <c r="C36" s="211">
        <f t="shared" ref="C36" si="62">AVERAGE(C24:C35)</f>
        <v>43474.916088845152</v>
      </c>
      <c r="D36" s="211">
        <f t="shared" ref="D36" si="63">AVERAGE(D24:D35)</f>
        <v>33184.080472784983</v>
      </c>
      <c r="E36" s="211">
        <f t="shared" ref="E36" si="64">AVERAGE(E24:E35)</f>
        <v>20827.060955237612</v>
      </c>
      <c r="F36" s="211">
        <f t="shared" ref="F36" si="65">AVERAGE(F24:F35)</f>
        <v>23063.685997315431</v>
      </c>
      <c r="G36" s="211">
        <f t="shared" ref="G36:I36" si="66">AVERAGE(G24:G35)</f>
        <v>39043.501688406897</v>
      </c>
      <c r="H36" s="211">
        <f t="shared" si="66"/>
        <v>49746.350579571146</v>
      </c>
      <c r="I36" s="211">
        <f t="shared" si="66"/>
        <v>52060.303078179459</v>
      </c>
      <c r="J36" s="212">
        <f t="shared" ref="J36" si="67">AVERAGE(J24:J35)</f>
        <v>35805.429548818916</v>
      </c>
      <c r="K36" s="212"/>
      <c r="L36" s="165"/>
      <c r="M36" s="3"/>
      <c r="N36" s="43" t="s">
        <v>14</v>
      </c>
      <c r="O36" s="163">
        <f t="shared" ref="O36" si="68">+AVERAGE(O24:O35)</f>
        <v>26275.737272888338</v>
      </c>
      <c r="P36" s="163">
        <f>+AVERAGE(P24:P35)</f>
        <v>40235.633828990693</v>
      </c>
      <c r="Q36" s="163">
        <f t="shared" ref="Q36" si="69">+AVERAGE(Q24:Q35)</f>
        <v>39271.956491166799</v>
      </c>
      <c r="R36" s="163">
        <f t="shared" ref="R36" si="70">+AVERAGE(R24:R35)</f>
        <v>26302.370697788512</v>
      </c>
      <c r="S36" s="163">
        <f t="shared" ref="S36:X36" si="71">+AVERAGE(S24:S35)</f>
        <v>20505.824468847604</v>
      </c>
      <c r="T36" s="163">
        <f t="shared" si="71"/>
        <v>34103.659033276293</v>
      </c>
      <c r="U36" s="163">
        <f t="shared" si="71"/>
        <v>42433.080912400917</v>
      </c>
      <c r="V36" s="163">
        <f t="shared" si="71"/>
        <v>54601.92470285872</v>
      </c>
      <c r="W36" s="164">
        <f t="shared" si="71"/>
        <v>41474.813005520205</v>
      </c>
      <c r="X36" s="164">
        <f t="shared" si="71"/>
        <v>32674.270056494261</v>
      </c>
      <c r="Y36" s="79">
        <f>+W36/V36-1</f>
        <v>-0.2404148163050237</v>
      </c>
      <c r="Z36" s="75">
        <f>+POWER(W36/R36,0.2)-1</f>
        <v>9.5362600374406359E-2</v>
      </c>
    </row>
    <row r="37" spans="1:26" ht="26.25" thickBot="1" x14ac:dyDescent="0.3">
      <c r="A37" s="45" t="s">
        <v>12</v>
      </c>
      <c r="B37" s="49"/>
      <c r="C37" s="50">
        <f t="shared" ref="C37:H37" si="72">+C36/B36-1</f>
        <v>0.29954793314657313</v>
      </c>
      <c r="D37" s="50">
        <f t="shared" si="72"/>
        <v>-0.23670742906161935</v>
      </c>
      <c r="E37" s="50">
        <f t="shared" si="72"/>
        <v>-0.37237793970761501</v>
      </c>
      <c r="F37" s="50">
        <f t="shared" si="72"/>
        <v>0.10739033447325408</v>
      </c>
      <c r="G37" s="50">
        <f t="shared" si="72"/>
        <v>0.69285610690986199</v>
      </c>
      <c r="H37" s="50">
        <f t="shared" si="72"/>
        <v>0.274126254775509</v>
      </c>
      <c r="I37" s="50">
        <f t="shared" ref="I37:J37" si="73">+I36/H36-1</f>
        <v>4.6515020130110996E-2</v>
      </c>
      <c r="J37" s="70">
        <f t="shared" si="73"/>
        <v>-0.31223163462860448</v>
      </c>
      <c r="K37" s="70"/>
      <c r="L37" s="52"/>
      <c r="M37" s="2"/>
      <c r="N37" s="45" t="s">
        <v>12</v>
      </c>
      <c r="O37" s="49"/>
      <c r="P37" s="50">
        <f t="shared" ref="P37:S37" si="74">+P36/O36-1</f>
        <v>0.53128467571132121</v>
      </c>
      <c r="Q37" s="50">
        <f t="shared" si="74"/>
        <v>-2.3950842726119581E-2</v>
      </c>
      <c r="R37" s="50">
        <f t="shared" si="74"/>
        <v>-0.33025056432560107</v>
      </c>
      <c r="S37" s="50">
        <f t="shared" si="74"/>
        <v>-0.22038113201059395</v>
      </c>
      <c r="T37" s="50">
        <f t="shared" ref="T37" si="75">+T36/S36-1</f>
        <v>0.66312059703263748</v>
      </c>
      <c r="U37" s="50">
        <f t="shared" ref="U37" si="76">+U36/T36-1</f>
        <v>0.24423836371919139</v>
      </c>
      <c r="V37" s="50">
        <f t="shared" ref="V37" si="77">+V36/U36-1</f>
        <v>0.28677728623050558</v>
      </c>
      <c r="W37" s="70">
        <f t="shared" ref="W37" si="78">+W36/V36-1</f>
        <v>-0.2404148163050237</v>
      </c>
      <c r="X37" s="70">
        <f t="shared" ref="X37" si="79">+X36/W36-1</f>
        <v>-0.21219005732116536</v>
      </c>
      <c r="Y37" s="51"/>
      <c r="Z37" s="52"/>
    </row>
    <row r="38" spans="1:26" ht="15.75" thickBo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5.75" thickBot="1" x14ac:dyDescent="0.3">
      <c r="A39" s="323" t="s">
        <v>293</v>
      </c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5"/>
      <c r="M39" s="2"/>
      <c r="N39" s="323" t="s">
        <v>289</v>
      </c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5"/>
    </row>
    <row r="40" spans="1:26" ht="51" x14ac:dyDescent="0.25">
      <c r="A40" s="38"/>
      <c r="B40" s="39">
        <v>2016</v>
      </c>
      <c r="C40" s="39">
        <f>+B40+1</f>
        <v>2017</v>
      </c>
      <c r="D40" s="39">
        <f t="shared" ref="D40:G40" si="80">+C40+1</f>
        <v>2018</v>
      </c>
      <c r="E40" s="39">
        <f t="shared" si="80"/>
        <v>2019</v>
      </c>
      <c r="F40" s="39">
        <f t="shared" si="80"/>
        <v>2020</v>
      </c>
      <c r="G40" s="39">
        <f t="shared" si="80"/>
        <v>2021</v>
      </c>
      <c r="H40" s="39">
        <v>2022</v>
      </c>
      <c r="I40" s="39">
        <v>2023</v>
      </c>
      <c r="J40" s="192">
        <v>2024</v>
      </c>
      <c r="K40" s="40">
        <v>2025</v>
      </c>
      <c r="L40" s="41" t="s">
        <v>16</v>
      </c>
      <c r="M40" s="2"/>
      <c r="N40" s="65"/>
      <c r="O40" s="64">
        <v>2016</v>
      </c>
      <c r="P40" s="64">
        <f>+O40+1</f>
        <v>2017</v>
      </c>
      <c r="Q40" s="64">
        <f t="shared" ref="Q40:R40" si="81">+P40+1</f>
        <v>2018</v>
      </c>
      <c r="R40" s="64">
        <f t="shared" si="81"/>
        <v>2019</v>
      </c>
      <c r="S40" s="64">
        <f t="shared" ref="S40" si="82">+R40+1</f>
        <v>2020</v>
      </c>
      <c r="T40" s="64">
        <f t="shared" ref="T40" si="83">+S40+1</f>
        <v>2021</v>
      </c>
      <c r="U40" s="64">
        <v>2022</v>
      </c>
      <c r="V40" s="64">
        <v>2023</v>
      </c>
      <c r="W40" s="66">
        <v>2024</v>
      </c>
      <c r="X40" s="71">
        <v>2025</v>
      </c>
      <c r="Y40" s="77" t="s">
        <v>16</v>
      </c>
      <c r="Z40" s="74" t="s">
        <v>21</v>
      </c>
    </row>
    <row r="41" spans="1:26" x14ac:dyDescent="0.25">
      <c r="A41" s="42" t="s">
        <v>10</v>
      </c>
      <c r="B41" s="160">
        <f>+'[1]10.PRECIO DEL VINO DE TRASLADO'!X437</f>
        <v>17044.002963398318</v>
      </c>
      <c r="C41" s="160">
        <f>+'[1]10.PRECIO DEL VINO DE TRASLADO'!X449</f>
        <v>28940.84894701267</v>
      </c>
      <c r="D41" s="160">
        <f>+'[1]10.PRECIO DEL VINO DE TRASLADO'!X461</f>
        <v>36812.762225907696</v>
      </c>
      <c r="E41" s="160">
        <f>+'[1]10.PRECIO DEL VINO DE TRASLADO'!X473</f>
        <v>25686.890521909347</v>
      </c>
      <c r="F41" s="160">
        <f>+'[1]10.PRECIO DEL VINO DE TRASLADO'!X485</f>
        <v>18491.706132258132</v>
      </c>
      <c r="G41" s="160">
        <f>+'[1]10.PRECIO DEL VINO DE TRASLADO'!X497</f>
        <v>33953.949077109719</v>
      </c>
      <c r="H41" s="160">
        <f>+'[1]10.PRECIO DEL VINO DE TRASLADO'!X509</f>
        <v>46520.442826234437</v>
      </c>
      <c r="I41" s="160">
        <f>+'[1]10.PRECIO DEL VINO DE TRASLADO'!X521</f>
        <v>34955.848162125549</v>
      </c>
      <c r="J41" s="161">
        <f>+'[1]10.PRECIO DEL VINO DE TRASLADO'!X533</f>
        <v>28095.516871693606</v>
      </c>
      <c r="K41" s="162">
        <f>+'[1]10.PRECIO DEL VINO DE TRASLADO'!X545</f>
        <v>25221.844946025518</v>
      </c>
      <c r="L41" s="7">
        <f>+K41/J41-1</f>
        <v>-0.10228222313159607</v>
      </c>
      <c r="M41" s="2"/>
      <c r="N41" s="42" t="s">
        <v>10</v>
      </c>
      <c r="O41" s="160">
        <f>+AVERAGE('[1]10.PRECIO DEL VINO DE TRASLADO'!X426:X437)</f>
        <v>21821.338379358425</v>
      </c>
      <c r="P41" s="160">
        <f>+(SUM(C41)+SUM(B42:B52))/12</f>
        <v>26058.405945698367</v>
      </c>
      <c r="Q41" s="160">
        <f t="shared" ref="Q41" si="84">+(SUM(D41)+SUM(C42:C52))/12</f>
        <v>40185.773563476345</v>
      </c>
      <c r="R41" s="160">
        <f t="shared" ref="R41:X41" si="85">+(SUM(E41)+SUM(D42:D52))/12</f>
        <v>32059.235264659965</v>
      </c>
      <c r="S41" s="160">
        <f t="shared" si="85"/>
        <v>20370.60181504253</v>
      </c>
      <c r="T41" s="160">
        <f t="shared" si="85"/>
        <v>26141.258792958881</v>
      </c>
      <c r="U41" s="160">
        <f t="shared" si="85"/>
        <v>45305.109453983743</v>
      </c>
      <c r="V41" s="160">
        <f t="shared" si="85"/>
        <v>41808.197169432482</v>
      </c>
      <c r="W41" s="161">
        <f t="shared" si="85"/>
        <v>44163.691899334808</v>
      </c>
      <c r="X41" s="162">
        <f t="shared" si="85"/>
        <v>28678.851850559386</v>
      </c>
      <c r="Y41" s="78">
        <f>+X41/W41-1</f>
        <v>-0.35062376768842218</v>
      </c>
      <c r="Z41" s="7">
        <f>+POWER(X41/S41,0.2)-1</f>
        <v>7.0807933483395091E-2</v>
      </c>
    </row>
    <row r="42" spans="1:26" x14ac:dyDescent="0.25">
      <c r="A42" s="42" t="s">
        <v>11</v>
      </c>
      <c r="B42" s="160">
        <f>+'[1]10.PRECIO DEL VINO DE TRASLADO'!X438</f>
        <v>19883.510404954959</v>
      </c>
      <c r="C42" s="160">
        <f>+'[1]10.PRECIO DEL VINO DE TRASLADO'!X450</f>
        <v>29220.688415488639</v>
      </c>
      <c r="D42" s="160">
        <f>+'[1]10.PRECIO DEL VINO DE TRASLADO'!X462</f>
        <v>41501.7924476724</v>
      </c>
      <c r="E42" s="160">
        <f>+'[1]10.PRECIO DEL VINO DE TRASLADO'!X474</f>
        <v>24009.576781949014</v>
      </c>
      <c r="F42" s="160">
        <f>+'[1]10.PRECIO DEL VINO DE TRASLADO'!X486</f>
        <v>19648.22117126314</v>
      </c>
      <c r="G42" s="160">
        <f>+'[1]10.PRECIO DEL VINO DE TRASLADO'!X498</f>
        <v>39051.575560497804</v>
      </c>
      <c r="H42" s="160">
        <f>+'[1]10.PRECIO DEL VINO DE TRASLADO'!X510</f>
        <v>43169.604159681941</v>
      </c>
      <c r="I42" s="160">
        <f>+'[1]10.PRECIO DEL VINO DE TRASLADO'!X522</f>
        <v>37173.442691108619</v>
      </c>
      <c r="J42" s="161">
        <f>+'[1]10.PRECIO DEL VINO DE TRASLADO'!X534</f>
        <v>28011.473584361051</v>
      </c>
      <c r="K42" s="162">
        <f>+'[1]10.PRECIO DEL VINO DE TRASLADO'!X546</f>
        <v>25378.08014904318</v>
      </c>
      <c r="L42" s="7">
        <f>+K42/J42-1</f>
        <v>-9.4011242478443058E-2</v>
      </c>
      <c r="M42" s="2"/>
      <c r="N42" s="42" t="s">
        <v>11</v>
      </c>
      <c r="O42" s="160">
        <f>+AVERAGE('[1]10.PRECIO DEL VINO DE TRASLADO'!X427:X438)</f>
        <v>21572.664530117454</v>
      </c>
      <c r="P42" s="160">
        <f t="shared" ref="P42:U42" si="86">+(SUM(C41:C42)+SUM(B43:B52))/12</f>
        <v>26836.504113242841</v>
      </c>
      <c r="Q42" s="160">
        <f t="shared" si="86"/>
        <v>41209.198899491654</v>
      </c>
      <c r="R42" s="160">
        <f t="shared" si="86"/>
        <v>30601.550625849686</v>
      </c>
      <c r="S42" s="160">
        <f t="shared" si="86"/>
        <v>20007.155514152037</v>
      </c>
      <c r="T42" s="160">
        <f t="shared" si="86"/>
        <v>27758.204992061768</v>
      </c>
      <c r="U42" s="160">
        <f t="shared" si="86"/>
        <v>45648.278503915753</v>
      </c>
      <c r="V42" s="160">
        <f t="shared" ref="V42" si="87">+(SUM(I41:I42)+SUM(H43:H52))/12</f>
        <v>41308.517047051369</v>
      </c>
      <c r="W42" s="161">
        <f t="shared" ref="W42" si="88">+(SUM(J41:J42)+SUM(I43:I52))/12</f>
        <v>43400.194473772506</v>
      </c>
      <c r="X42" s="162">
        <f t="shared" ref="X42" si="89">+(SUM(K41:K42)+SUM(J43:J52))/12</f>
        <v>28459.402397616232</v>
      </c>
      <c r="Y42" s="78">
        <f>+X42/W42-1</f>
        <v>-0.34425633933933764</v>
      </c>
      <c r="Z42" s="7">
        <f>+POWER(X42/S42,0.2)-1</f>
        <v>7.3020664236369992E-2</v>
      </c>
    </row>
    <row r="43" spans="1:26" x14ac:dyDescent="0.25">
      <c r="A43" s="42" t="s">
        <v>0</v>
      </c>
      <c r="B43" s="160">
        <f>+'[1]10.PRECIO DEL VINO DE TRASLADO'!X439</f>
        <v>20933.533808456974</v>
      </c>
      <c r="C43" s="160">
        <f>+'[1]10.PRECIO DEL VINO DE TRASLADO'!X451</f>
        <v>32576.47362184259</v>
      </c>
      <c r="D43" s="160">
        <f>+'[1]10.PRECIO DEL VINO DE TRASLADO'!X463</f>
        <v>37707.317356129548</v>
      </c>
      <c r="E43" s="160">
        <f>+'[1]10.PRECIO DEL VINO DE TRASLADO'!X475</f>
        <v>23939.912047625723</v>
      </c>
      <c r="F43" s="160">
        <f>+'[1]10.PRECIO DEL VINO DE TRASLADO'!X487</f>
        <v>20201.350807180297</v>
      </c>
      <c r="G43" s="160">
        <f>+'[1]10.PRECIO DEL VINO DE TRASLADO'!X499</f>
        <v>32889.50897200247</v>
      </c>
      <c r="H43" s="160">
        <f>+'[1]10.PRECIO DEL VINO DE TRASLADO'!X511</f>
        <v>50456.639571981759</v>
      </c>
      <c r="I43" s="160">
        <f>+'[1]10.PRECIO DEL VINO DE TRASLADO'!X523</f>
        <v>55094.507761582005</v>
      </c>
      <c r="J43" s="161">
        <f>+'[1]10.PRECIO DEL VINO DE TRASLADO'!X535</f>
        <v>30767.743183686143</v>
      </c>
      <c r="K43" s="162">
        <f>+'[1]10.PRECIO DEL VINO DE TRASLADO'!X547</f>
        <v>24261.053972237234</v>
      </c>
      <c r="L43" s="7">
        <f>+K43/J43-1</f>
        <v>-0.21147762358140476</v>
      </c>
      <c r="M43" s="2"/>
      <c r="N43" s="42" t="s">
        <v>0</v>
      </c>
      <c r="O43" s="160">
        <f>+AVERAGE('[1]10.PRECIO DEL VINO DE TRASLADO'!X428:X439)</f>
        <v>21328.716716596413</v>
      </c>
      <c r="P43" s="160">
        <f>+(SUM(C41:C43)+SUM(B44:B52))/12</f>
        <v>27806.749097691634</v>
      </c>
      <c r="Q43" s="160">
        <f t="shared" ref="Q43" si="90">+(SUM(D41:D43)+SUM(C44:C52))/12</f>
        <v>41636.769210682229</v>
      </c>
      <c r="R43" s="160">
        <f>+(SUM(E41:E43)+SUM(D44:D52))/12</f>
        <v>29454.266850141023</v>
      </c>
      <c r="S43" s="160">
        <f>+(SUM(F41:F43)+SUM(E44:E52))/12</f>
        <v>19695.608744114917</v>
      </c>
      <c r="T43" s="160">
        <f>+(SUM(G41:G43)+SUM(F44:F52))/12</f>
        <v>28815.55150579695</v>
      </c>
      <c r="U43" s="160">
        <f>+(SUM(H41:H43)+SUM(G44:G52))/12</f>
        <v>47112.206053914029</v>
      </c>
      <c r="V43" s="160">
        <f t="shared" ref="V43" si="91">+(SUM(I41:I43)+SUM(H44:H52))/12</f>
        <v>41695.006062851382</v>
      </c>
      <c r="W43" s="161">
        <f t="shared" ref="W43" si="92">+(SUM(J41:J43)+SUM(I44:I52))/12</f>
        <v>41372.964092281174</v>
      </c>
      <c r="X43" s="162">
        <f t="shared" ref="X43" si="93">+(SUM(K41:K43)+SUM(J44:J52))/12</f>
        <v>27917.178296662154</v>
      </c>
      <c r="Y43" s="78">
        <f>+X43/W43-1</f>
        <v>-0.32523137007071301</v>
      </c>
      <c r="Z43" s="7">
        <f>+POWER(X43/S43,0.2)-1</f>
        <v>7.2260783100523751E-2</v>
      </c>
    </row>
    <row r="44" spans="1:26" x14ac:dyDescent="0.25">
      <c r="A44" s="42" t="s">
        <v>1</v>
      </c>
      <c r="B44" s="160">
        <f>+'[1]10.PRECIO DEL VINO DE TRASLADO'!X440</f>
        <v>24974.760564681888</v>
      </c>
      <c r="C44" s="160">
        <f>+'[1]10.PRECIO DEL VINO DE TRASLADO'!X452</f>
        <v>41227.538671906914</v>
      </c>
      <c r="D44" s="160">
        <f>+'[1]10.PRECIO DEL VINO DE TRASLADO'!X464</f>
        <v>35055.734332211112</v>
      </c>
      <c r="E44" s="160">
        <f>+'[1]10.PRECIO DEL VINO DE TRASLADO'!X476</f>
        <v>22013.407320277129</v>
      </c>
      <c r="F44" s="160">
        <f>+'[1]10.PRECIO DEL VINO DE TRASLADO'!X488</f>
        <v>14824.206761754114</v>
      </c>
      <c r="G44" s="160">
        <f>+'[1]10.PRECIO DEL VINO DE TRASLADO'!X500</f>
        <v>52366.651270191986</v>
      </c>
      <c r="H44" s="160">
        <f>+'[1]10.PRECIO DEL VINO DE TRASLADO'!X512</f>
        <v>55800.925305625831</v>
      </c>
      <c r="I44" s="160">
        <f>+'[1]10.PRECIO DEL VINO DE TRASLADO'!X524</f>
        <v>85759.967057992719</v>
      </c>
      <c r="J44" s="161">
        <f>+'[1]10.PRECIO DEL VINO DE TRASLADO'!X536</f>
        <v>32428.287744287816</v>
      </c>
      <c r="K44" s="162">
        <f>+'[2]10.PRECIO DEL VINO DE TRASLADO'!$X$548</f>
        <v>21434.899141600301</v>
      </c>
      <c r="L44" s="7">
        <f>+K44/J44-1</f>
        <v>-0.3390061383868157</v>
      </c>
      <c r="M44" s="2"/>
      <c r="N44" s="42" t="s">
        <v>1</v>
      </c>
      <c r="O44" s="160">
        <f>+AVERAGE('[1]10.PRECIO DEL VINO DE TRASLADO'!X429:X440)</f>
        <v>21592.510936404979</v>
      </c>
      <c r="P44" s="160">
        <f>+(SUM(C41:C44)+SUM(B45:B52))/12</f>
        <v>29161.147273293722</v>
      </c>
      <c r="Q44" s="160">
        <f t="shared" ref="Q44" si="94">+(SUM(D41:D44)+SUM(C45:C52))/12</f>
        <v>41122.452182374247</v>
      </c>
      <c r="R44" s="160">
        <f>+(SUM(E41:E44)+SUM(D45:D52))/12</f>
        <v>28367.406265813192</v>
      </c>
      <c r="S44" s="160">
        <f>+(SUM(F41:F44)+SUM(E45:E52))/12</f>
        <v>19096.508697571331</v>
      </c>
      <c r="T44" s="160">
        <f>+(SUM(G41:G44)+SUM(F45:F52))/12</f>
        <v>31944.088548166776</v>
      </c>
      <c r="U44" s="160">
        <f>+(SUM(H41:H44)+SUM(G45:G52))/12</f>
        <v>47398.395556866853</v>
      </c>
      <c r="V44" s="160">
        <f t="shared" ref="V44" si="95">+(SUM(I41:I44)+SUM(H45:H52))/12</f>
        <v>44191.592875548631</v>
      </c>
      <c r="W44" s="161">
        <f t="shared" ref="W44" si="96">+(SUM(J41:J44)+SUM(I45:I52))/12</f>
        <v>36928.657482805771</v>
      </c>
      <c r="X44" s="162">
        <f t="shared" ref="X44" si="97">+(SUM(K41:K44)+SUM(J45:J52))/12</f>
        <v>27001.062579771529</v>
      </c>
      <c r="Y44" s="78">
        <f>+X44/W44-1</f>
        <v>-0.26883173068657029</v>
      </c>
      <c r="Z44" s="7">
        <f>+POWER(X44/S44,0.2)-1</f>
        <v>7.1729971304993256E-2</v>
      </c>
    </row>
    <row r="45" spans="1:26" x14ac:dyDescent="0.25">
      <c r="A45" s="42" t="s">
        <v>2</v>
      </c>
      <c r="B45" s="160">
        <f>+'[1]10.PRECIO DEL VINO DE TRASLADO'!X441</f>
        <v>26211.728283849596</v>
      </c>
      <c r="C45" s="160">
        <f>+'[1]10.PRECIO DEL VINO DE TRASLADO'!X453</f>
        <v>50066.882337476789</v>
      </c>
      <c r="D45" s="160">
        <f>+'[1]10.PRECIO DEL VINO DE TRASLADO'!X465</f>
        <v>34941.367018606856</v>
      </c>
      <c r="E45" s="160">
        <f>+'[1]10.PRECIO DEL VINO DE TRASLADO'!X477</f>
        <v>19389.72316105595</v>
      </c>
      <c r="F45" s="160">
        <f>+'[1]10.PRECIO DEL VINO DE TRASLADO'!X489</f>
        <v>26127.27153363049</v>
      </c>
      <c r="G45" s="160">
        <f>+'[1]10.PRECIO DEL VINO DE TRASLADO'!X501</f>
        <v>63252.754971312017</v>
      </c>
      <c r="H45" s="160">
        <f>+'[1]10.PRECIO DEL VINO DE TRASLADO'!X513</f>
        <v>48908.809412476709</v>
      </c>
      <c r="I45" s="160">
        <f>+'[1]10.PRECIO DEL VINO DE TRASLADO'!X525</f>
        <v>64319.169440719343</v>
      </c>
      <c r="J45" s="161">
        <f>+'[1]10.PRECIO DEL VINO DE TRASLADO'!X537</f>
        <v>26719.883543965232</v>
      </c>
      <c r="K45" s="162">
        <f>+'[2]10.PRECIO DEL VINO DE TRASLADO'!$X$548</f>
        <v>21434.899141600301</v>
      </c>
      <c r="L45" s="7">
        <f>+K45/J45-1</f>
        <v>-0.19779219447827878</v>
      </c>
      <c r="M45" s="2"/>
      <c r="N45" s="42" t="s">
        <v>2</v>
      </c>
      <c r="O45" s="160">
        <f>+AVERAGE('[1]10.PRECIO DEL VINO DE TRASLADO'!X430:X441)</f>
        <v>22029.157921038106</v>
      </c>
      <c r="P45" s="160">
        <f>+(SUM(C41:C45)+SUM(B46:B52))/12</f>
        <v>31149.076777762657</v>
      </c>
      <c r="Q45" s="160">
        <f t="shared" ref="Q45" si="98">+(SUM(D41:D45)+SUM(C46:C52))/12</f>
        <v>39861.992572468422</v>
      </c>
      <c r="R45" s="160">
        <f>+(SUM(E41:E45)+SUM(D46:D52))/12</f>
        <v>27071.435944350622</v>
      </c>
      <c r="S45" s="160">
        <f>+(SUM(F41:F45)+SUM(E46:E52))/12</f>
        <v>19657.971061952547</v>
      </c>
      <c r="T45" s="160">
        <f>+(SUM(G41:G45)+SUM(F46:F52))/12</f>
        <v>35037.878834640236</v>
      </c>
      <c r="U45" s="160">
        <f>+(SUM(H41:H45)+SUM(G46:G52))/12</f>
        <v>46203.066760297246</v>
      </c>
      <c r="V45" s="160">
        <f t="shared" ref="V45" si="99">+(SUM(I41:I45)+SUM(H46:H52))/12</f>
        <v>45475.789544568841</v>
      </c>
      <c r="W45" s="161">
        <f t="shared" ref="W45" si="100">+(SUM(J41:J45)+SUM(I46:I52))/12</f>
        <v>33795.383658076258</v>
      </c>
      <c r="X45" s="162">
        <f t="shared" ref="X45" si="101">+(SUM(K41:K45)+SUM(J46:J52))/12</f>
        <v>26560.647212907785</v>
      </c>
      <c r="Y45" s="78">
        <f>+X45/W45-1</f>
        <v>-0.21407469488631037</v>
      </c>
      <c r="Z45" s="7">
        <f>+POWER(X45/S45,0.2)-1</f>
        <v>6.2037844003496101E-2</v>
      </c>
    </row>
    <row r="46" spans="1:26" x14ac:dyDescent="0.25">
      <c r="A46" s="42" t="s">
        <v>3</v>
      </c>
      <c r="B46" s="160">
        <f>+'[1]10.PRECIO DEL VINO DE TRASLADO'!X442</f>
        <v>22381.631365049328</v>
      </c>
      <c r="C46" s="160">
        <f>+'[1]10.PRECIO DEL VINO DE TRASLADO'!X454</f>
        <v>40762.61518178603</v>
      </c>
      <c r="D46" s="160">
        <f>+'[1]10.PRECIO DEL VINO DE TRASLADO'!X466</f>
        <v>35992.72483847801</v>
      </c>
      <c r="E46" s="160">
        <f>+'[1]10.PRECIO DEL VINO DE TRASLADO'!X478</f>
        <v>21198.983071317463</v>
      </c>
      <c r="F46" s="160">
        <f>+'[1]10.PRECIO DEL VINO DE TRASLADO'!X490</f>
        <v>26705.770454161535</v>
      </c>
      <c r="G46" s="160">
        <f>+'[1]10.PRECIO DEL VINO DE TRASLADO'!X502</f>
        <v>58219.350280485327</v>
      </c>
      <c r="H46" s="160">
        <f>+'[1]10.PRECIO DEL VINO DE TRASLADO'!X514</f>
        <v>46211.844591698864</v>
      </c>
      <c r="I46" s="160">
        <f>+'[1]10.PRECIO DEL VINO DE TRASLADO'!X526</f>
        <v>53382.072541260255</v>
      </c>
      <c r="J46" s="161">
        <f>+'[1]10.PRECIO DEL VINO DE TRASLADO'!X538</f>
        <v>34437.269666559361</v>
      </c>
      <c r="K46" s="162"/>
      <c r="L46" s="7"/>
      <c r="M46" s="2"/>
      <c r="N46" s="42" t="s">
        <v>3</v>
      </c>
      <c r="O46" s="160">
        <f>+AVERAGE('[1]10.PRECIO DEL VINO DE TRASLADO'!X431:X442)</f>
        <v>22144.505249081161</v>
      </c>
      <c r="P46" s="160">
        <f>+(SUM(C41:C46)+SUM(B47:B52))/12</f>
        <v>32680.825429157379</v>
      </c>
      <c r="Q46" s="160">
        <f t="shared" ref="Q46" si="102">+(SUM(D41:D46)+SUM(C47:C52))/12</f>
        <v>39464.501710526085</v>
      </c>
      <c r="R46" s="160">
        <f>+(SUM(E41:E46)+SUM(D47:D52))/12</f>
        <v>25838.624130420572</v>
      </c>
      <c r="S46" s="160">
        <f>+(SUM(F41:F46)+SUM(E47:E52))/12</f>
        <v>20116.870010522882</v>
      </c>
      <c r="T46" s="160">
        <f>+(SUM(G41:G46)+SUM(F47:F52))/12</f>
        <v>37664.010486833889</v>
      </c>
      <c r="U46" s="160">
        <f>+(SUM(H41:H46)+SUM(G47:G52))/12</f>
        <v>45202.441286231704</v>
      </c>
      <c r="V46" s="160">
        <f t="shared" ref="V46" si="103">+(SUM(I41:I46)+SUM(H47:H52))/12</f>
        <v>46073.30854036563</v>
      </c>
      <c r="W46" s="161">
        <f t="shared" ref="W46" si="104">+(SUM(J41:J46)+SUM(I47:I52))/12</f>
        <v>32216.650085184519</v>
      </c>
      <c r="X46" s="162"/>
      <c r="Y46" s="78"/>
      <c r="Z46" s="7"/>
    </row>
    <row r="47" spans="1:26" x14ac:dyDescent="0.25">
      <c r="A47" s="42" t="s">
        <v>4</v>
      </c>
      <c r="B47" s="160">
        <f>+'[1]10.PRECIO DEL VINO DE TRASLADO'!X443</f>
        <v>26117.32649461885</v>
      </c>
      <c r="C47" s="160">
        <f>+'[1]10.PRECIO DEL VINO DE TRASLADO'!X455</f>
        <v>43932.26563984574</v>
      </c>
      <c r="D47" s="160">
        <f>+'[1]10.PRECIO DEL VINO DE TRASLADO'!X467</f>
        <v>32974.863529951843</v>
      </c>
      <c r="E47" s="160">
        <f>+'[1]10.PRECIO DEL VINO DE TRASLADO'!X479</f>
        <v>21457.223358734005</v>
      </c>
      <c r="F47" s="160">
        <f>+'[1]10.PRECIO DEL VINO DE TRASLADO'!X491</f>
        <v>24315.366579617763</v>
      </c>
      <c r="G47" s="160">
        <f>+'[1]10.PRECIO DEL VINO DE TRASLADO'!X503</f>
        <v>49163.45539447054</v>
      </c>
      <c r="H47" s="160">
        <f>+'[1]10.PRECIO DEL VINO DE TRASLADO'!X515</f>
        <v>42708.881985678883</v>
      </c>
      <c r="I47" s="160">
        <f>+'[1]10.PRECIO DEL VINO DE TRASLADO'!X527</f>
        <v>37195.055222477771</v>
      </c>
      <c r="J47" s="161">
        <f>+'[1]10.PRECIO DEL VINO DE TRASLADO'!X539</f>
        <v>30782.368725979224</v>
      </c>
      <c r="K47" s="162"/>
      <c r="L47" s="7"/>
      <c r="M47" s="2"/>
      <c r="N47" s="42" t="s">
        <v>4</v>
      </c>
      <c r="O47" s="160">
        <f>+AVERAGE('[1]10.PRECIO DEL VINO DE TRASLADO'!X432:X443)</f>
        <v>21467.586928361965</v>
      </c>
      <c r="P47" s="160">
        <f>+(SUM(C41:C47)+SUM(B48:B52))/12</f>
        <v>34165.40369125962</v>
      </c>
      <c r="Q47" s="160">
        <f t="shared" ref="Q47" si="105">+(SUM(D41:D47)+SUM(C48:C52))/12</f>
        <v>38551.384868034926</v>
      </c>
      <c r="R47" s="160">
        <f>+(SUM(E41:E47)+SUM(D48:D52))/12</f>
        <v>24878.820782819083</v>
      </c>
      <c r="S47" s="160">
        <f>+(SUM(F41:F47)+SUM(E48:E52))/12</f>
        <v>20355.048612263196</v>
      </c>
      <c r="T47" s="160">
        <f>+(SUM(G41:G47)+SUM(F48:F52))/12</f>
        <v>39734.684554738284</v>
      </c>
      <c r="U47" s="160">
        <f>+(SUM(H41:H47)+SUM(G48:G52))/12</f>
        <v>44664.560168832395</v>
      </c>
      <c r="V47" s="160">
        <f t="shared" ref="V47" si="106">+(SUM(I41:I47)+SUM(H48:H52))/12</f>
        <v>45613.822976765536</v>
      </c>
      <c r="W47" s="161">
        <f t="shared" ref="W47" si="107">+(SUM(J41:J47)+SUM(I48:I52))/12</f>
        <v>31682.259543809643</v>
      </c>
      <c r="X47" s="162"/>
      <c r="Y47" s="78"/>
      <c r="Z47" s="7"/>
    </row>
    <row r="48" spans="1:26" x14ac:dyDescent="0.25">
      <c r="A48" s="42" t="s">
        <v>5</v>
      </c>
      <c r="B48" s="160">
        <f>+'[1]10.PRECIO DEL VINO DE TRASLADO'!X444</f>
        <v>25434.574041391286</v>
      </c>
      <c r="C48" s="160">
        <f>+'[1]10.PRECIO DEL VINO DE TRASLADO'!X456</f>
        <v>41103.206831209493</v>
      </c>
      <c r="D48" s="160">
        <f>+'[1]10.PRECIO DEL VINO DE TRASLADO'!X468</f>
        <v>28984.632380185241</v>
      </c>
      <c r="E48" s="160">
        <f>+'[1]10.PRECIO DEL VINO DE TRASLADO'!X480</f>
        <v>19165.248850955471</v>
      </c>
      <c r="F48" s="160">
        <f>+'[1]10.PRECIO DEL VINO DE TRASLADO'!X492</f>
        <v>24882.161357124565</v>
      </c>
      <c r="G48" s="160">
        <f>+'[1]10.PRECIO DEL VINO DE TRASLADO'!X504</f>
        <v>50105.580192625486</v>
      </c>
      <c r="H48" s="160">
        <f>+'[1]10.PRECIO DEL VINO DE TRASLADO'!X516</f>
        <v>47177.573003807054</v>
      </c>
      <c r="I48" s="160">
        <f>+'[1]10.PRECIO DEL VINO DE TRASLADO'!X528</f>
        <v>37646.37823956021</v>
      </c>
      <c r="J48" s="161">
        <f>+'[1]10.PRECIO DEL VINO DE TRASLADO'!X540</f>
        <v>26675.949357907193</v>
      </c>
      <c r="K48" s="162"/>
      <c r="L48" s="7"/>
      <c r="M48" s="2"/>
      <c r="N48" s="42" t="s">
        <v>5</v>
      </c>
      <c r="O48" s="160">
        <f>+AVERAGE('[1]10.PRECIO DEL VINO DE TRASLADO'!X433:X444)</f>
        <v>21861.773224614066</v>
      </c>
      <c r="P48" s="160">
        <f>+(SUM(C41:C48)+SUM(B49:B52))/12</f>
        <v>35471.123090411136</v>
      </c>
      <c r="Q48" s="160">
        <f t="shared" ref="Q48" si="108">+(SUM(D41:D48)+SUM(C49:C52))/12</f>
        <v>37541.503663782903</v>
      </c>
      <c r="R48" s="160">
        <f>+(SUM(E41:E48)+SUM(D49:D52))/12</f>
        <v>24060.538822049941</v>
      </c>
      <c r="S48" s="160">
        <f>+(SUM(F41:F48)+SUM(E49:E52))/12</f>
        <v>20831.457987777289</v>
      </c>
      <c r="T48" s="160">
        <f>+(SUM(G41:G48)+SUM(F49:F52))/12</f>
        <v>41836.636124363358</v>
      </c>
      <c r="U48" s="160">
        <f>+(SUM(H41:H48)+SUM(G49:G52))/12</f>
        <v>44420.559569764191</v>
      </c>
      <c r="V48" s="160">
        <f t="shared" ref="V48" si="109">+(SUM(I41:I48)+SUM(H49:H52))/12</f>
        <v>44819.556746411632</v>
      </c>
      <c r="W48" s="161">
        <f t="shared" ref="W48" si="110">+(SUM(J41:J48)+SUM(I49:I52))/12</f>
        <v>30768.05713700522</v>
      </c>
      <c r="X48" s="162"/>
      <c r="Y48" s="78"/>
      <c r="Z48" s="7"/>
    </row>
    <row r="49" spans="1:26" x14ac:dyDescent="0.25">
      <c r="A49" s="42" t="s">
        <v>6</v>
      </c>
      <c r="B49" s="160">
        <f>+'[1]10.PRECIO DEL VINO DE TRASLADO'!X445</f>
        <v>25954.654300077545</v>
      </c>
      <c r="C49" s="160">
        <f>+'[1]10.PRECIO DEL VINO DE TRASLADO'!X457</f>
        <v>43829.340014003334</v>
      </c>
      <c r="D49" s="160">
        <f>+'[1]10.PRECIO DEL VINO DE TRASLADO'!X469</f>
        <v>27686.189686290149</v>
      </c>
      <c r="E49" s="160">
        <f>+'[1]10.PRECIO DEL VINO DE TRASLADO'!X481</f>
        <v>18886.138711600761</v>
      </c>
      <c r="F49" s="160">
        <f>+'[1]10.PRECIO DEL VINO DE TRASLADO'!X493</f>
        <v>31751.332427734596</v>
      </c>
      <c r="G49" s="160">
        <f>+'[1]10.PRECIO DEL VINO DE TRASLADO'!X505</f>
        <v>42937.240058798532</v>
      </c>
      <c r="H49" s="160">
        <f>+'[1]10.PRECIO DEL VINO DE TRASLADO'!X517</f>
        <v>40439.857811154092</v>
      </c>
      <c r="I49" s="160">
        <f>+'[1]10.PRECIO DEL VINO DE TRASLADO'!X529</f>
        <v>32668.664029388052</v>
      </c>
      <c r="J49" s="161">
        <f>+'[1]10.PRECIO DEL VINO DE TRASLADO'!X541</f>
        <v>24859.575739781118</v>
      </c>
      <c r="K49" s="162"/>
      <c r="L49" s="7"/>
      <c r="M49" s="2"/>
      <c r="N49" s="42" t="s">
        <v>6</v>
      </c>
      <c r="O49" s="160">
        <f>+AVERAGE('[1]10.PRECIO DEL VINO DE TRASLADO'!X434:X445)</f>
        <v>22194.369569124523</v>
      </c>
      <c r="P49" s="160">
        <f>+(SUM(C41:C49)+SUM(B50:B52))/12</f>
        <v>36960.680233238287</v>
      </c>
      <c r="Q49" s="160">
        <f t="shared" ref="Q49" si="111">+(SUM(D41:D49)+SUM(C50:C52))/12</f>
        <v>36196.241136473473</v>
      </c>
      <c r="R49" s="160">
        <f>+(SUM(E41:E49)+SUM(D50:D52))/12</f>
        <v>23327.201240825827</v>
      </c>
      <c r="S49" s="160">
        <f>+(SUM(F41:F49)+SUM(E50:E52))/12</f>
        <v>21903.557464121772</v>
      </c>
      <c r="T49" s="160">
        <f>+(SUM(G41:G49)+SUM(F50:F52))/12</f>
        <v>42768.79509361869</v>
      </c>
      <c r="U49" s="160">
        <f>+(SUM(H41:H49)+SUM(G50:G52))/12</f>
        <v>44212.44438246049</v>
      </c>
      <c r="V49" s="160">
        <f t="shared" ref="V49" si="112">+(SUM(I41:I49)+SUM(H50:H52))/12</f>
        <v>44171.957264597797</v>
      </c>
      <c r="W49" s="161">
        <f t="shared" ref="W49" si="113">+(SUM(J41:J49)+SUM(I50:I52))/12</f>
        <v>30117.299779537978</v>
      </c>
      <c r="X49" s="162"/>
      <c r="Y49" s="78"/>
      <c r="Z49" s="7"/>
    </row>
    <row r="50" spans="1:26" x14ac:dyDescent="0.25">
      <c r="A50" s="42" t="s">
        <v>7</v>
      </c>
      <c r="B50" s="160">
        <f>+'[1]10.PRECIO DEL VINO DE TRASLADO'!X446</f>
        <v>30168.669301298349</v>
      </c>
      <c r="C50" s="160">
        <f>+'[1]10.PRECIO DEL VINO DE TRASLADO'!X458</f>
        <v>44942.071058369744</v>
      </c>
      <c r="D50" s="160">
        <f>+'[1]10.PRECIO DEL VINO DE TRASLADO'!X470</f>
        <v>27104.457940709653</v>
      </c>
      <c r="E50" s="160">
        <f>+'[1]10.PRECIO DEL VINO DE TRASLADO'!X482</f>
        <v>17794.153167798097</v>
      </c>
      <c r="F50" s="160">
        <f>+'[1]10.PRECIO DEL VINO DE TRASLADO'!X494</f>
        <v>32394.201883060978</v>
      </c>
      <c r="G50" s="160">
        <f>+'[1]10.PRECIO DEL VINO DE TRASLADO'!X506</f>
        <v>40124.276731832688</v>
      </c>
      <c r="H50" s="160">
        <f>+'[1]10.PRECIO DEL VINO DE TRASLADO'!X518</f>
        <v>32894.42522437514</v>
      </c>
      <c r="I50" s="160">
        <f>+'[1]10.PRECIO DEL VINO DE TRASLADO'!X530</f>
        <v>31865.175682225949</v>
      </c>
      <c r="J50" s="161">
        <f>+'[1]10.PRECIO DEL VINO DE TRASLADO'!X542</f>
        <v>29812.296284159995</v>
      </c>
      <c r="K50" s="162"/>
      <c r="L50" s="7"/>
      <c r="M50" s="2"/>
      <c r="N50" s="42" t="s">
        <v>7</v>
      </c>
      <c r="O50" s="160">
        <f>+AVERAGE('[1]10.PRECIO DEL VINO DE TRASLADO'!X435:X446)</f>
        <v>22936.317872583008</v>
      </c>
      <c r="P50" s="160">
        <f>+(SUM(C41:C50)+SUM(B51:B52))/12</f>
        <v>38191.797046327571</v>
      </c>
      <c r="Q50" s="160">
        <f t="shared" ref="Q50" si="114">+(SUM(D41:D50)+SUM(C51:C52))/12</f>
        <v>34709.773376668461</v>
      </c>
      <c r="R50" s="160">
        <f>+(SUM(E41:E50)+SUM(D51:D52))/12</f>
        <v>22551.342509749866</v>
      </c>
      <c r="S50" s="160">
        <f>+(SUM(F41:F50)+SUM(E51:E52))/12</f>
        <v>23120.228190393682</v>
      </c>
      <c r="T50" s="160">
        <f>+(SUM(G41:G50)+SUM(F51:F52))/12</f>
        <v>43412.967997683001</v>
      </c>
      <c r="U50" s="160">
        <f>+(SUM(H41:H50)+SUM(G51:G52))/12</f>
        <v>43609.956756839027</v>
      </c>
      <c r="V50" s="160">
        <f t="shared" ref="V50" si="115">+(SUM(I41:I50)+SUM(H51:H52))/12</f>
        <v>44086.186469418695</v>
      </c>
      <c r="W50" s="161">
        <f t="shared" ref="W50" si="116">+(SUM(J41:J50)+SUM(I51:I52))/12</f>
        <v>29946.226496365813</v>
      </c>
      <c r="X50" s="162"/>
      <c r="Y50" s="78"/>
      <c r="Z50" s="7"/>
    </row>
    <row r="51" spans="1:26" x14ac:dyDescent="0.25">
      <c r="A51" s="42" t="s">
        <v>8</v>
      </c>
      <c r="B51" s="160">
        <f>+'[1]10.PRECIO DEL VINO DE TRASLADO'!X447</f>
        <v>29532.095407213106</v>
      </c>
      <c r="C51" s="160">
        <f>+'[1]10.PRECIO DEL VINO DE TRASLADO'!X459</f>
        <v>39459.109961548289</v>
      </c>
      <c r="D51" s="160">
        <f>+'[1]10.PRECIO DEL VINO DE TRASLADO'!X471</f>
        <v>28435.456780951859</v>
      </c>
      <c r="E51" s="160">
        <f>+'[1]10.PRECIO DEL VINO DE TRASLADO'!X483</f>
        <v>19269.974069518088</v>
      </c>
      <c r="F51" s="160">
        <f>+'[1]10.PRECIO DEL VINO DE TRASLADO'!X495</f>
        <v>30414.817262215096</v>
      </c>
      <c r="G51" s="160">
        <f>+'[1]10.PRECIO DEL VINO DE TRASLADO'!X507</f>
        <v>34388.386772616439</v>
      </c>
      <c r="H51" s="160">
        <f>+'[1]10.PRECIO DEL VINO DE TRASLADO'!X519</f>
        <v>25338.006093362528</v>
      </c>
      <c r="I51" s="160">
        <f>+'[1]10.PRECIO DEL VINO DE TRASLADO'!X531</f>
        <v>31404.09539660273</v>
      </c>
      <c r="J51" s="161">
        <f>+'[1]10.PRECIO DEL VINO DE TRASLADO'!X543</f>
        <v>28048.489429999998</v>
      </c>
      <c r="K51" s="162"/>
      <c r="L51" s="7"/>
      <c r="M51" s="2"/>
      <c r="N51" s="42" t="s">
        <v>8</v>
      </c>
      <c r="O51" s="160">
        <f>+AVERAGE('[1]10.PRECIO DEL VINO DE TRASLADO'!X436:X447)</f>
        <v>23960.39300745077</v>
      </c>
      <c r="P51" s="160">
        <f>+(SUM(C41:C51)+SUM(B52))/12</f>
        <v>39019.048259188836</v>
      </c>
      <c r="Q51" s="160">
        <f t="shared" ref="Q51" si="117">+(SUM(D41:D51)+SUM(C52))/12</f>
        <v>33791.135611618767</v>
      </c>
      <c r="R51" s="160">
        <f>+(SUM(E41:E51)+SUM(D52))/12</f>
        <v>21787.552283797049</v>
      </c>
      <c r="S51" s="160">
        <f>+(SUM(F41:F51)+SUM(E52))/12</f>
        <v>24048.965123118429</v>
      </c>
      <c r="T51" s="160">
        <f>+(SUM(G41:G51)+SUM(F52))/12</f>
        <v>43744.098790216442</v>
      </c>
      <c r="U51" s="160">
        <f>+(SUM(H41:H51)+SUM(G52))/12</f>
        <v>42855.758366901202</v>
      </c>
      <c r="V51" s="160">
        <f t="shared" ref="V51" si="118">+(SUM(I41:I51)+SUM(H52))/12</f>
        <v>44591.693911355374</v>
      </c>
      <c r="W51" s="161">
        <f t="shared" ref="W51" si="119">+(SUM(J41:J51)+SUM(I52))/12</f>
        <v>29666.592665815584</v>
      </c>
      <c r="X51" s="162"/>
      <c r="Y51" s="78"/>
      <c r="Z51" s="7"/>
    </row>
    <row r="52" spans="1:26" x14ac:dyDescent="0.25">
      <c r="A52" s="42" t="s">
        <v>9</v>
      </c>
      <c r="B52" s="160">
        <f>+'[1]10.PRECIO DEL VINO DE TRASLADO'!X448</f>
        <v>32167.538429775777</v>
      </c>
      <c r="C52" s="160">
        <f>+'[1]10.PRECIO DEL VINO DE TRASLADO'!X460</f>
        <v>38296.328802330754</v>
      </c>
      <c r="D52" s="160">
        <f>+'[1]10.PRECIO DEL VINO DE TRASLADO'!X472</f>
        <v>28639.396342823511</v>
      </c>
      <c r="E52" s="160">
        <f>+'[1]10.PRECIO DEL VINO DE TRASLADO'!X484</f>
        <v>18831.175107420469</v>
      </c>
      <c r="F52" s="160">
        <f>+'[1]10.PRECIO DEL VINO DE TRASLADO'!X496</f>
        <v>28476.456200654284</v>
      </c>
      <c r="G52" s="160">
        <f>+'[1]10.PRECIO DEL VINO DE TRASLADO'!X508</f>
        <v>34642.090416737199</v>
      </c>
      <c r="H52" s="160">
        <f>+'[1]10.PRECIO DEL VINO DE TRASLADO'!X520</f>
        <v>33635.950711221354</v>
      </c>
      <c r="I52" s="160">
        <f>+'[1]10.PRECIO DEL VINO DE TRASLADO'!X532</f>
        <v>35360.257857406301</v>
      </c>
      <c r="J52" s="161">
        <f>+'[2]10.PRECIO DEL VINO DE TRASLADO'!$X$544</f>
        <v>26381.040000000005</v>
      </c>
      <c r="K52" s="162"/>
      <c r="L52" s="7"/>
      <c r="M52" s="2"/>
      <c r="N52" s="42" t="s">
        <v>9</v>
      </c>
      <c r="O52" s="160">
        <f>+AVERAGE('[1]10.PRECIO DEL VINO DE TRASLADO'!X437:X448)</f>
        <v>25067.002113730501</v>
      </c>
      <c r="P52" s="160">
        <f>+(SUM(C41:C52))/12</f>
        <v>39529.780790235083</v>
      </c>
      <c r="Q52" s="160">
        <f t="shared" ref="Q52" si="120">+(SUM(D41:D52))/12</f>
        <v>32986.391239993165</v>
      </c>
      <c r="R52" s="160">
        <f>+(SUM(E41:E52))/12</f>
        <v>20970.200514180131</v>
      </c>
      <c r="S52" s="160">
        <f>+(SUM(F41:F52))/12</f>
        <v>24852.738547554578</v>
      </c>
      <c r="T52" s="160">
        <f>+(SUM(G41:G52))/12</f>
        <v>44257.90164155668</v>
      </c>
      <c r="U52" s="160">
        <f>+(SUM(H41:H52))/12</f>
        <v>42771.913391441551</v>
      </c>
      <c r="V52" s="160">
        <f t="shared" ref="V52" si="121">+(SUM(I41:I52))/12</f>
        <v>44735.386173537459</v>
      </c>
      <c r="W52" s="161">
        <f t="shared" ref="W52" si="122">+(SUM(J41:J52))/12</f>
        <v>28918.324511031726</v>
      </c>
      <c r="X52" s="162"/>
      <c r="Y52" s="78"/>
      <c r="Z52" s="7"/>
    </row>
    <row r="53" spans="1:26" ht="25.5" x14ac:dyDescent="0.25">
      <c r="A53" s="53" t="s">
        <v>14</v>
      </c>
      <c r="B53" s="211">
        <f>AVERAGE(B41:B52)</f>
        <v>25067.002113730501</v>
      </c>
      <c r="C53" s="211">
        <f t="shared" ref="C53" si="123">AVERAGE(C41:C52)</f>
        <v>39529.780790235083</v>
      </c>
      <c r="D53" s="211">
        <f t="shared" ref="D53" si="124">AVERAGE(D41:D52)</f>
        <v>32986.391239993165</v>
      </c>
      <c r="E53" s="211">
        <f t="shared" ref="E53" si="125">AVERAGE(E41:E52)</f>
        <v>20970.200514180131</v>
      </c>
      <c r="F53" s="211">
        <f t="shared" ref="F53" si="126">AVERAGE(F41:F52)</f>
        <v>24852.738547554578</v>
      </c>
      <c r="G53" s="211">
        <f t="shared" ref="G53:I53" si="127">AVERAGE(G41:G52)</f>
        <v>44257.90164155668</v>
      </c>
      <c r="H53" s="211">
        <f t="shared" si="127"/>
        <v>42771.913391441551</v>
      </c>
      <c r="I53" s="211">
        <f t="shared" si="127"/>
        <v>44735.386173537459</v>
      </c>
      <c r="J53" s="212">
        <f t="shared" ref="J53" si="128">AVERAGE(J41:J52)</f>
        <v>28918.324511031726</v>
      </c>
      <c r="K53" s="212"/>
      <c r="L53" s="165"/>
      <c r="M53" s="3"/>
      <c r="N53" s="43" t="s">
        <v>14</v>
      </c>
      <c r="O53" s="163">
        <f t="shared" ref="O53" si="129">+AVERAGE(O41:O52)</f>
        <v>22331.361370705112</v>
      </c>
      <c r="P53" s="163">
        <f>+AVERAGE(P41:P52)</f>
        <v>33085.878478958926</v>
      </c>
      <c r="Q53" s="163">
        <f t="shared" ref="Q53:X53" si="130">+AVERAGE(Q41:Q52)</f>
        <v>38104.759836299221</v>
      </c>
      <c r="R53" s="163">
        <f t="shared" si="130"/>
        <v>25914.014602888081</v>
      </c>
      <c r="S53" s="163">
        <f t="shared" si="130"/>
        <v>21171.392647382101</v>
      </c>
      <c r="T53" s="163">
        <f t="shared" si="130"/>
        <v>36926.339780219576</v>
      </c>
      <c r="U53" s="163">
        <f t="shared" si="130"/>
        <v>44950.390854287347</v>
      </c>
      <c r="V53" s="163">
        <f t="shared" si="130"/>
        <v>44047.584565158737</v>
      </c>
      <c r="W53" s="164">
        <f t="shared" si="130"/>
        <v>34414.691818751751</v>
      </c>
      <c r="X53" s="164">
        <f t="shared" si="130"/>
        <v>27723.428467503418</v>
      </c>
      <c r="Y53" s="79">
        <f>+W53/V53-1</f>
        <v>-0.21869287139132987</v>
      </c>
      <c r="Z53" s="75">
        <f>+POWER(W53/R53,0.2)-1</f>
        <v>5.8380518241146095E-2</v>
      </c>
    </row>
    <row r="54" spans="1:26" ht="26.25" thickBot="1" x14ac:dyDescent="0.3">
      <c r="A54" s="45" t="s">
        <v>12</v>
      </c>
      <c r="B54" s="49"/>
      <c r="C54" s="50">
        <f t="shared" ref="C54:H54" si="131">+C53/B53-1</f>
        <v>0.57696483252708419</v>
      </c>
      <c r="D54" s="50">
        <f t="shared" si="131"/>
        <v>-0.1655306308164074</v>
      </c>
      <c r="E54" s="50">
        <f t="shared" si="131"/>
        <v>-0.36427721475771602</v>
      </c>
      <c r="F54" s="50">
        <f t="shared" si="131"/>
        <v>0.18514548922644103</v>
      </c>
      <c r="G54" s="50">
        <f t="shared" si="131"/>
        <v>0.78080582777110097</v>
      </c>
      <c r="H54" s="50">
        <f t="shared" si="131"/>
        <v>-3.3575659825675896E-2</v>
      </c>
      <c r="I54" s="50">
        <f t="shared" ref="I54:J54" si="132">+I53/H53-1</f>
        <v>4.590565692318993E-2</v>
      </c>
      <c r="J54" s="70">
        <f t="shared" si="132"/>
        <v>-0.35356935561365688</v>
      </c>
      <c r="K54" s="70"/>
      <c r="L54" s="52"/>
      <c r="M54" s="2"/>
      <c r="N54" s="45" t="s">
        <v>12</v>
      </c>
      <c r="O54" s="49"/>
      <c r="P54" s="50">
        <f t="shared" ref="P54:R54" si="133">+P53/O53-1</f>
        <v>0.48158806486208605</v>
      </c>
      <c r="Q54" s="50">
        <f t="shared" si="133"/>
        <v>0.15169255247467794</v>
      </c>
      <c r="R54" s="50">
        <f t="shared" si="133"/>
        <v>-0.31992709797367713</v>
      </c>
      <c r="S54" s="50">
        <f t="shared" ref="S54" si="134">+S53/R53-1</f>
        <v>-0.18301378725693163</v>
      </c>
      <c r="T54" s="50">
        <f t="shared" ref="T54" si="135">+T53/S53-1</f>
        <v>0.74416205845512073</v>
      </c>
      <c r="U54" s="50">
        <f t="shared" ref="U54" si="136">+U53/T53-1</f>
        <v>0.21729884743047378</v>
      </c>
      <c r="V54" s="50">
        <f t="shared" ref="V54" si="137">+V53/U53-1</f>
        <v>-2.0084503648815311E-2</v>
      </c>
      <c r="W54" s="70">
        <f t="shared" ref="W54" si="138">+W53/V53-1</f>
        <v>-0.21869287139132987</v>
      </c>
      <c r="X54" s="70">
        <f t="shared" ref="X54" si="139">+X53/W53-1</f>
        <v>-0.19443043065701437</v>
      </c>
      <c r="Y54" s="51"/>
      <c r="Z54" s="52"/>
    </row>
    <row r="55" spans="1:26" ht="15.75" thickBot="1" x14ac:dyDescent="0.3"/>
    <row r="56" spans="1:26" ht="15.75" thickBot="1" x14ac:dyDescent="0.3">
      <c r="A56" s="323" t="s">
        <v>294</v>
      </c>
      <c r="B56" s="324"/>
      <c r="C56" s="324"/>
      <c r="D56" s="324"/>
      <c r="E56" s="324"/>
      <c r="F56" s="324"/>
      <c r="G56" s="324"/>
      <c r="H56" s="324"/>
      <c r="I56" s="324"/>
      <c r="J56" s="324"/>
      <c r="K56" s="324"/>
      <c r="L56" s="325"/>
      <c r="M56" s="2"/>
      <c r="N56" s="323" t="s">
        <v>288</v>
      </c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4"/>
      <c r="Z56" s="325"/>
    </row>
    <row r="57" spans="1:26" ht="51" x14ac:dyDescent="0.25">
      <c r="A57" s="38"/>
      <c r="B57" s="39">
        <v>2016</v>
      </c>
      <c r="C57" s="39">
        <f>+B57+1</f>
        <v>2017</v>
      </c>
      <c r="D57" s="39">
        <f t="shared" ref="D57:G57" si="140">+C57+1</f>
        <v>2018</v>
      </c>
      <c r="E57" s="39">
        <f t="shared" si="140"/>
        <v>2019</v>
      </c>
      <c r="F57" s="39">
        <f t="shared" si="140"/>
        <v>2020</v>
      </c>
      <c r="G57" s="39">
        <f t="shared" si="140"/>
        <v>2021</v>
      </c>
      <c r="H57" s="39">
        <v>2022</v>
      </c>
      <c r="I57" s="39">
        <v>2023</v>
      </c>
      <c r="J57" s="192">
        <v>2024</v>
      </c>
      <c r="K57" s="40">
        <v>2025</v>
      </c>
      <c r="L57" s="41" t="s">
        <v>16</v>
      </c>
      <c r="M57" s="2"/>
      <c r="N57" s="65"/>
      <c r="O57" s="64">
        <v>2016</v>
      </c>
      <c r="P57" s="64">
        <f>+O57+1</f>
        <v>2017</v>
      </c>
      <c r="Q57" s="64">
        <f t="shared" ref="Q57:R57" si="141">+P57+1</f>
        <v>2018</v>
      </c>
      <c r="R57" s="64">
        <f t="shared" si="141"/>
        <v>2019</v>
      </c>
      <c r="S57" s="64">
        <f t="shared" ref="S57" si="142">+R57+1</f>
        <v>2020</v>
      </c>
      <c r="T57" s="64">
        <f t="shared" ref="T57" si="143">+S57+1</f>
        <v>2021</v>
      </c>
      <c r="U57" s="64">
        <v>2022</v>
      </c>
      <c r="V57" s="64">
        <v>2023</v>
      </c>
      <c r="W57" s="66">
        <v>2024</v>
      </c>
      <c r="X57" s="71">
        <v>2025</v>
      </c>
      <c r="Y57" s="77" t="s">
        <v>16</v>
      </c>
      <c r="Z57" s="74" t="s">
        <v>21</v>
      </c>
    </row>
    <row r="58" spans="1:26" x14ac:dyDescent="0.25">
      <c r="A58" s="42" t="s">
        <v>10</v>
      </c>
      <c r="B58" s="160">
        <f>+'[1]10.PRECIO DEL VINO DE TRASLADO'!Y437</f>
        <v>24094.947679731977</v>
      </c>
      <c r="C58" s="160">
        <f>+'[1]10.PRECIO DEL VINO DE TRASLADO'!Y449</f>
        <v>55638.99492257613</v>
      </c>
      <c r="D58" s="160">
        <f>+'[1]10.PRECIO DEL VINO DE TRASLADO'!Y461</f>
        <v>51404.730212724666</v>
      </c>
      <c r="E58" s="160">
        <f>+'[1]10.PRECIO DEL VINO DE TRASLADO'!Y473</f>
        <v>31752.641396174167</v>
      </c>
      <c r="F58" s="160">
        <f>+'[1]10.PRECIO DEL VINO DE TRASLADO'!Y485</f>
        <v>21250.615379453047</v>
      </c>
      <c r="G58" s="160">
        <f>+'[1]10.PRECIO DEL VINO DE TRASLADO'!Y497</f>
        <v>39663.138883031221</v>
      </c>
      <c r="H58" s="160">
        <f>+'[1]10.PRECIO DEL VINO DE TRASLADO'!Y509</f>
        <v>55381.797949888096</v>
      </c>
      <c r="I58" s="160">
        <f>+'[1]10.PRECIO DEL VINO DE TRASLADO'!Y521</f>
        <v>46436.622064887066</v>
      </c>
      <c r="J58" s="161">
        <f>+'[1]10.PRECIO DEL VINO DE TRASLADO'!Y533</f>
        <v>36942.299359009849</v>
      </c>
      <c r="K58" s="162">
        <f>+'[1]10.PRECIO DEL VINO DE TRASLADO'!Y545</f>
        <v>30232.129538763496</v>
      </c>
      <c r="L58" s="7">
        <f>+K58/J58-1</f>
        <v>-0.18163920320811899</v>
      </c>
      <c r="M58" s="2"/>
      <c r="N58" s="42" t="s">
        <v>10</v>
      </c>
      <c r="O58" s="160">
        <f>+AVERAGE('[1]10.PRECIO DEL VINO DE TRASLADO'!Y426:Y437)</f>
        <v>28513.561565983302</v>
      </c>
      <c r="P58" s="160">
        <f>+(SUM(C58)+SUM(B59:B69))/12</f>
        <v>45664.802510297246</v>
      </c>
      <c r="Q58" s="160">
        <f t="shared" ref="Q58" si="144">+(SUM(D58)+SUM(C59:C69))/12</f>
        <v>56460.519709401582</v>
      </c>
      <c r="R58" s="160">
        <f t="shared" ref="R58:X58" si="145">+(SUM(E58)+SUM(D59:D69))/12</f>
        <v>41268.791307198</v>
      </c>
      <c r="S58" s="160">
        <f t="shared" si="145"/>
        <v>23100.402586477318</v>
      </c>
      <c r="T58" s="160">
        <f t="shared" si="145"/>
        <v>27772.588570151838</v>
      </c>
      <c r="U58" s="160">
        <f t="shared" si="145"/>
        <v>49338.677939221227</v>
      </c>
      <c r="V58" s="160">
        <f t="shared" si="145"/>
        <v>49253.583325555483</v>
      </c>
      <c r="W58" s="161">
        <f t="shared" si="145"/>
        <v>52270.358092541843</v>
      </c>
      <c r="X58" s="162">
        <f t="shared" si="145"/>
        <v>38049.628357936701</v>
      </c>
      <c r="Y58" s="78">
        <f>+X58/W58-1</f>
        <v>-0.27206107349462016</v>
      </c>
      <c r="Z58" s="7">
        <f>+POWER(X58/S58,0.2)-1</f>
        <v>0.1049590266628031</v>
      </c>
    </row>
    <row r="59" spans="1:26" x14ac:dyDescent="0.25">
      <c r="A59" s="42" t="s">
        <v>11</v>
      </c>
      <c r="B59" s="160">
        <f>+'[1]10.PRECIO DEL VINO DE TRASLADO'!Y438</f>
        <v>31178.302838104715</v>
      </c>
      <c r="C59" s="160">
        <f>+'[1]10.PRECIO DEL VINO DE TRASLADO'!Y450</f>
        <v>51717.924516765641</v>
      </c>
      <c r="D59" s="160">
        <f>+'[1]10.PRECIO DEL VINO DE TRASLADO'!Y462</f>
        <v>53338.89366580778</v>
      </c>
      <c r="E59" s="160">
        <f>+'[1]10.PRECIO DEL VINO DE TRASLADO'!Y474</f>
        <v>30042.828442969305</v>
      </c>
      <c r="F59" s="160">
        <f>+'[1]10.PRECIO DEL VINO DE TRASLADO'!Y486</f>
        <v>24402.259158930312</v>
      </c>
      <c r="G59" s="160">
        <f>+'[1]10.PRECIO DEL VINO DE TRASLADO'!Y498</f>
        <v>41180.801796833461</v>
      </c>
      <c r="H59" s="160">
        <f>+'[1]10.PRECIO DEL VINO DE TRASLADO'!Y510</f>
        <v>43987.271458530318</v>
      </c>
      <c r="I59" s="160">
        <f>+'[1]10.PRECIO DEL VINO DE TRASLADO'!Y522</f>
        <v>44380.744051910326</v>
      </c>
      <c r="J59" s="161">
        <f>+'[1]10.PRECIO DEL VINO DE TRASLADO'!Y534</f>
        <v>41025.008182610065</v>
      </c>
      <c r="K59" s="162">
        <f>+'[1]10.PRECIO DEL VINO DE TRASLADO'!Y546</f>
        <v>30292.872914622181</v>
      </c>
      <c r="L59" s="7">
        <f>+K59/J59-1</f>
        <v>-0.26159983247820751</v>
      </c>
      <c r="M59" s="2"/>
      <c r="N59" s="42" t="s">
        <v>11</v>
      </c>
      <c r="O59" s="160">
        <f>+AVERAGE('[1]10.PRECIO DEL VINO DE TRASLADO'!Y427:Y438)</f>
        <v>28708.089099566976</v>
      </c>
      <c r="P59" s="160">
        <f>+(SUM(C58:C59)+SUM(B60:B69))/12</f>
        <v>47376.437650185653</v>
      </c>
      <c r="Q59" s="160">
        <f t="shared" ref="Q59" si="146">+(SUM(D58:D59)+SUM(C60:C69))/12</f>
        <v>56595.600471821759</v>
      </c>
      <c r="R59" s="160">
        <f>+(SUM(E58:E59)+SUM(D60:D69))/12</f>
        <v>39327.452538628138</v>
      </c>
      <c r="S59" s="160">
        <f>+(SUM(F58:F59)+SUM(E60:E69))/12</f>
        <v>22630.355146140733</v>
      </c>
      <c r="T59" s="160">
        <f>+(SUM(G58:G59)+SUM(F60:F69))/12</f>
        <v>29170.80045664377</v>
      </c>
      <c r="U59" s="160">
        <f>+(SUM(H58:H59)+SUM(G60:G69))/12</f>
        <v>49572.55041102929</v>
      </c>
      <c r="V59" s="160">
        <f t="shared" ref="V59" si="147">+(SUM(I58:I59)+SUM(H60:H69))/12</f>
        <v>49286.372708337149</v>
      </c>
      <c r="W59" s="161">
        <f t="shared" ref="W59" si="148">+(SUM(J58:J59)+SUM(I60:I69))/12</f>
        <v>51990.713436766819</v>
      </c>
      <c r="X59" s="162">
        <f t="shared" ref="X59" si="149">+(SUM(K58:K59)+SUM(J60:J69))/12</f>
        <v>37155.283752271047</v>
      </c>
      <c r="Y59" s="78">
        <f>+X59/W59-1</f>
        <v>-0.2853476843040289</v>
      </c>
      <c r="Z59" s="7">
        <f>+POWER(X59/S59,0.2)-1</f>
        <v>0.10424601984277349</v>
      </c>
    </row>
    <row r="60" spans="1:26" x14ac:dyDescent="0.25">
      <c r="A60" s="42" t="s">
        <v>0</v>
      </c>
      <c r="B60" s="160">
        <f>+'[1]10.PRECIO DEL VINO DE TRASLADO'!Y439</f>
        <v>39008.423536958915</v>
      </c>
      <c r="C60" s="160">
        <f>+'[1]10.PRECIO DEL VINO DE TRASLADO'!Y451</f>
        <v>58883.568028781956</v>
      </c>
      <c r="D60" s="160">
        <f>+'[1]10.PRECIO DEL VINO DE TRASLADO'!Y463</f>
        <v>51467.815492899033</v>
      </c>
      <c r="E60" s="160">
        <f>+'[1]10.PRECIO DEL VINO DE TRASLADO'!Y475</f>
        <v>27159.754981229624</v>
      </c>
      <c r="F60" s="160">
        <f>+'[1]10.PRECIO DEL VINO DE TRASLADO'!Y487</f>
        <v>22910.818845836435</v>
      </c>
      <c r="G60" s="160">
        <f>+'[1]10.PRECIO DEL VINO DE TRASLADO'!Y499</f>
        <v>42881.29408569412</v>
      </c>
      <c r="H60" s="160">
        <f>+'[1]10.PRECIO DEL VINO DE TRASLADO'!Y511</f>
        <v>51773.708882283579</v>
      </c>
      <c r="I60" s="160">
        <f>+'[1]10.PRECIO DEL VINO DE TRASLADO'!Y523</f>
        <v>70422.135411611554</v>
      </c>
      <c r="J60" s="161">
        <f>+'[1]10.PRECIO DEL VINO DE TRASLADO'!Y535</f>
        <v>41654.731208415651</v>
      </c>
      <c r="K60" s="162">
        <f>+'[1]10.PRECIO DEL VINO DE TRASLADO'!Y547</f>
        <v>29514.20967504588</v>
      </c>
      <c r="L60" s="7">
        <f>+K60/J60-1</f>
        <v>-0.29145600466429078</v>
      </c>
      <c r="M60" s="2"/>
      <c r="N60" s="42" t="s">
        <v>0</v>
      </c>
      <c r="O60" s="160">
        <f>+AVERAGE('[1]10.PRECIO DEL VINO DE TRASLADO'!Y428:Y439)</f>
        <v>29491.526032706461</v>
      </c>
      <c r="P60" s="160">
        <f>+(SUM(C58:C60)+SUM(B61:B69))/12</f>
        <v>49032.699691170907</v>
      </c>
      <c r="Q60" s="160">
        <f t="shared" ref="Q60" si="150">+(SUM(D58:D60)+SUM(C61:C69))/12</f>
        <v>55977.621093831513</v>
      </c>
      <c r="R60" s="160">
        <f>+(SUM(E58:E60)+SUM(D61:D69))/12</f>
        <v>37301.780829322357</v>
      </c>
      <c r="S60" s="160">
        <f>+(SUM(F58:F60)+SUM(E61:E69))/12</f>
        <v>22276.27713485797</v>
      </c>
      <c r="T60" s="160">
        <f>+(SUM(G58:G60)+SUM(F61:F69))/12</f>
        <v>30835.006726631909</v>
      </c>
      <c r="U60" s="160">
        <f>+(SUM(H58:H60)+SUM(G61:G69))/12</f>
        <v>50313.584977411745</v>
      </c>
      <c r="V60" s="160">
        <f t="shared" ref="V60" si="151">+(SUM(I58:I60)+SUM(H61:H69))/12</f>
        <v>50840.408252447814</v>
      </c>
      <c r="W60" s="161">
        <f t="shared" ref="W60" si="152">+(SUM(J58:J60)+SUM(I61:I69))/12</f>
        <v>49593.429753167169</v>
      </c>
      <c r="X60" s="162">
        <f t="shared" ref="X60" si="153">+(SUM(K58:K60)+SUM(J61:J69))/12</f>
        <v>36143.573624490229</v>
      </c>
      <c r="Y60" s="78">
        <f>+X60/W60-1</f>
        <v>-0.27120237893645571</v>
      </c>
      <c r="Z60" s="7">
        <f>+POWER(X60/S60,0.2)-1</f>
        <v>0.10163492442531252</v>
      </c>
    </row>
    <row r="61" spans="1:26" x14ac:dyDescent="0.25">
      <c r="A61" s="42" t="s">
        <v>1</v>
      </c>
      <c r="B61" s="160">
        <f>+'[1]10.PRECIO DEL VINO DE TRASLADO'!Y440</f>
        <v>33637.125698355521</v>
      </c>
      <c r="C61" s="160">
        <f>+'[1]10.PRECIO DEL VINO DE TRASLADO'!Y452</f>
        <v>53953.066862019841</v>
      </c>
      <c r="D61" s="160">
        <f>+'[1]10.PRECIO DEL VINO DE TRASLADO'!Y464</f>
        <v>49556.50541448802</v>
      </c>
      <c r="E61" s="160">
        <f>+'[1]10.PRECIO DEL VINO DE TRASLADO'!Y476</f>
        <v>24015.330574068292</v>
      </c>
      <c r="F61" s="160">
        <f>+'[1]10.PRECIO DEL VINO DE TRASLADO'!Y488</f>
        <v>18118.55608663414</v>
      </c>
      <c r="G61" s="160">
        <f>+'[1]10.PRECIO DEL VINO DE TRASLADO'!Y500</f>
        <v>52706.77220393785</v>
      </c>
      <c r="H61" s="160">
        <f>+'[1]10.PRECIO DEL VINO DE TRASLADO'!Y512</f>
        <v>64450.292451590074</v>
      </c>
      <c r="I61" s="160">
        <f>+'[1]10.PRECIO DEL VINO DE TRASLADO'!Y524</f>
        <v>86296.18004847625</v>
      </c>
      <c r="J61" s="161">
        <f>+'[1]10.PRECIO DEL VINO DE TRASLADO'!Y536</f>
        <v>42226.40105897875</v>
      </c>
      <c r="K61" s="162">
        <f>+'[2]10.PRECIO DEL VINO DE TRASLADO'!$Y$548</f>
        <v>29163.194988101368</v>
      </c>
      <c r="L61" s="7">
        <f>+K61/J61-1</f>
        <v>-0.30936110450501453</v>
      </c>
      <c r="M61" s="2"/>
      <c r="N61" s="42" t="s">
        <v>1</v>
      </c>
      <c r="O61" s="160">
        <f>+AVERAGE('[1]10.PRECIO DEL VINO DE TRASLADO'!Y429:Y440)</f>
        <v>29944.43013134845</v>
      </c>
      <c r="P61" s="160">
        <f>+(SUM(C58:C61)+SUM(B62:B69))/12</f>
        <v>50725.69478814293</v>
      </c>
      <c r="Q61" s="160">
        <f t="shared" ref="Q61" si="154">+(SUM(D58:D61)+SUM(C62:C69))/12</f>
        <v>55611.240973203858</v>
      </c>
      <c r="R61" s="160">
        <f>+(SUM(E58:E61)+SUM(D62:D69))/12</f>
        <v>35173.349592620711</v>
      </c>
      <c r="S61" s="160">
        <f>+(SUM(F58:F61)+SUM(E62:E69))/12</f>
        <v>21784.879260905127</v>
      </c>
      <c r="T61" s="160">
        <f>+(SUM(G58:G61)+SUM(F62:F69))/12</f>
        <v>33717.358069740556</v>
      </c>
      <c r="U61" s="160">
        <f>+(SUM(H58:H61)+SUM(G62:G69))/12</f>
        <v>51292.211664716095</v>
      </c>
      <c r="V61" s="160">
        <f t="shared" ref="V61" si="155">+(SUM(I58:I61)+SUM(H62:H69))/12</f>
        <v>52660.898885521667</v>
      </c>
      <c r="W61" s="161">
        <f t="shared" ref="W61" si="156">+(SUM(J58:J61)+SUM(I62:I69))/12</f>
        <v>45920.948170709045</v>
      </c>
      <c r="X61" s="162">
        <f t="shared" ref="X61" si="157">+(SUM(K58:K61)+SUM(J62:J69))/12</f>
        <v>35054.973118583781</v>
      </c>
      <c r="Y61" s="78">
        <f>+X61/W61-1</f>
        <v>-0.23662349069386579</v>
      </c>
      <c r="Z61" s="7">
        <f>+POWER(X61/S61,0.2)-1</f>
        <v>9.981312005775389E-2</v>
      </c>
    </row>
    <row r="62" spans="1:26" x14ac:dyDescent="0.25">
      <c r="A62" s="42" t="s">
        <v>2</v>
      </c>
      <c r="B62" s="160">
        <f>+'[1]10.PRECIO DEL VINO DE TRASLADO'!Y441</f>
        <v>43634.540732744208</v>
      </c>
      <c r="C62" s="160">
        <f>+'[1]10.PRECIO DEL VINO DE TRASLADO'!Y453</f>
        <v>55055.638451106817</v>
      </c>
      <c r="D62" s="160">
        <f>+'[1]10.PRECIO DEL VINO DE TRASLADO'!Y465</f>
        <v>48114.422406903745</v>
      </c>
      <c r="E62" s="160">
        <f>+'[1]10.PRECIO DEL VINO DE TRASLADO'!Y477</f>
        <v>22661.467892675282</v>
      </c>
      <c r="F62" s="160">
        <f>+'[1]10.PRECIO DEL VINO DE TRASLADO'!Y489</f>
        <v>22489.748792977731</v>
      </c>
      <c r="G62" s="160">
        <f>+'[1]10.PRECIO DEL VINO DE TRASLADO'!Y501</f>
        <v>58949.507647706872</v>
      </c>
      <c r="H62" s="160">
        <f>+'[1]10.PRECIO DEL VINO DE TRASLADO'!Y513</f>
        <v>60185.913795392473</v>
      </c>
      <c r="I62" s="160">
        <f>+'[1]10.PRECIO DEL VINO DE TRASLADO'!Y525</f>
        <v>67158.995670551434</v>
      </c>
      <c r="J62" s="161">
        <f>+'[1]10.PRECIO DEL VINO DE TRASLADO'!Y537</f>
        <v>40388.308813026204</v>
      </c>
      <c r="K62" s="162">
        <f>+'[2]10.PRECIO DEL VINO DE TRASLADO'!$Y$548</f>
        <v>29163.194988101368</v>
      </c>
      <c r="L62" s="7">
        <f>+K62/J62-1</f>
        <v>-0.27792978103862731</v>
      </c>
      <c r="M62" s="2"/>
      <c r="N62" s="42" t="s">
        <v>2</v>
      </c>
      <c r="O62" s="160">
        <f>+AVERAGE('[1]10.PRECIO DEL VINO DE TRASLADO'!Y430:Y441)</f>
        <v>31141.232622358788</v>
      </c>
      <c r="P62" s="160">
        <f>+(SUM(C58:C62)+SUM(B63:B69))/12</f>
        <v>51677.452931339816</v>
      </c>
      <c r="Q62" s="160">
        <f t="shared" ref="Q62" si="158">+(SUM(D58:D62)+SUM(C63:C69))/12</f>
        <v>55032.806302853605</v>
      </c>
      <c r="R62" s="160">
        <f>+(SUM(E58:E62)+SUM(D63:D69))/12</f>
        <v>33052.270049768333</v>
      </c>
      <c r="S62" s="160">
        <f>+(SUM(F58:F62)+SUM(E63:E69))/12</f>
        <v>21770.56933593033</v>
      </c>
      <c r="T62" s="160">
        <f>+(SUM(G58:G62)+SUM(F63:F69))/12</f>
        <v>36755.671307634642</v>
      </c>
      <c r="U62" s="160">
        <f>+(SUM(H58:H62)+SUM(G63:G69))/12</f>
        <v>51395.245510356581</v>
      </c>
      <c r="V62" s="160">
        <f t="shared" ref="V62" si="159">+(SUM(I58:I62)+SUM(H63:H69))/12</f>
        <v>53241.989041784916</v>
      </c>
      <c r="W62" s="161">
        <f t="shared" ref="W62" si="160">+(SUM(J58:J62)+SUM(I63:I69))/12</f>
        <v>43690.057599248605</v>
      </c>
      <c r="X62" s="162">
        <f t="shared" ref="X62" si="161">+(SUM(K58:K62)+SUM(J63:J69))/12</f>
        <v>34119.546966506714</v>
      </c>
      <c r="Y62" s="78">
        <f>+X62/W62-1</f>
        <v>-0.2190546581679601</v>
      </c>
      <c r="Z62" s="7">
        <f>+POWER(X62/S62,0.2)-1</f>
        <v>9.402360826343048E-2</v>
      </c>
    </row>
    <row r="63" spans="1:26" x14ac:dyDescent="0.25">
      <c r="A63" s="42" t="s">
        <v>3</v>
      </c>
      <c r="B63" s="160">
        <f>+'[1]10.PRECIO DEL VINO DE TRASLADO'!Y442</f>
        <v>46704.984742258675</v>
      </c>
      <c r="C63" s="160">
        <f>+'[1]10.PRECIO DEL VINO DE TRASLADO'!Y454</f>
        <v>69960.134029154156</v>
      </c>
      <c r="D63" s="160">
        <f>+'[1]10.PRECIO DEL VINO DE TRASLADO'!Y466</f>
        <v>50131.704893296584</v>
      </c>
      <c r="E63" s="160">
        <f>+'[1]10.PRECIO DEL VINO DE TRASLADO'!Y478</f>
        <v>23452.631526363704</v>
      </c>
      <c r="F63" s="160">
        <f>+'[1]10.PRECIO DEL VINO DE TRASLADO'!Y490</f>
        <v>24273.498515494088</v>
      </c>
      <c r="G63" s="160">
        <f>+'[1]10.PRECIO DEL VINO DE TRASLADO'!Y502</f>
        <v>58007.847154957373</v>
      </c>
      <c r="H63" s="160">
        <f>+'[1]10.PRECIO DEL VINO DE TRASLADO'!Y514</f>
        <v>49695.426157358692</v>
      </c>
      <c r="I63" s="160">
        <f>+'[1]10.PRECIO DEL VINO DE TRASLADO'!Y526</f>
        <v>53690.814592812261</v>
      </c>
      <c r="J63" s="161">
        <f>+'[1]10.PRECIO DEL VINO DE TRASLADO'!Y538</f>
        <v>47671.761650396118</v>
      </c>
      <c r="K63" s="162"/>
      <c r="L63" s="7"/>
      <c r="M63" s="2"/>
      <c r="N63" s="42" t="s">
        <v>3</v>
      </c>
      <c r="O63" s="160">
        <f>+AVERAGE('[1]10.PRECIO DEL VINO DE TRASLADO'!Y431:Y442)</f>
        <v>32595.99478351526</v>
      </c>
      <c r="P63" s="160">
        <f>+(SUM(C58:C63)+SUM(B64:B69))/12</f>
        <v>53615.382038581105</v>
      </c>
      <c r="Q63" s="160">
        <f t="shared" ref="Q63" si="162">+(SUM(D58:D63)+SUM(C64:C69))/12</f>
        <v>53380.437208198804</v>
      </c>
      <c r="R63" s="160">
        <f>+(SUM(E58:E63)+SUM(D64:D69))/12</f>
        <v>30829.01393585726</v>
      </c>
      <c r="S63" s="160">
        <f>+(SUM(F58:F63)+SUM(E64:E69))/12</f>
        <v>21838.974918357864</v>
      </c>
      <c r="T63" s="160">
        <f>+(SUM(G58:G63)+SUM(F64:F69))/12</f>
        <v>39566.86702758992</v>
      </c>
      <c r="U63" s="160">
        <f>+(SUM(H58:H63)+SUM(G64:G69))/12</f>
        <v>50702.543760556691</v>
      </c>
      <c r="V63" s="160">
        <f t="shared" ref="V63" si="163">+(SUM(I58:I63)+SUM(H64:H69))/12</f>
        <v>53574.938078072708</v>
      </c>
      <c r="W63" s="161">
        <f t="shared" ref="W63" si="164">+(SUM(J58:J63)+SUM(I64:I69))/12</f>
        <v>43188.46985404726</v>
      </c>
      <c r="X63" s="162"/>
      <c r="Y63" s="78"/>
      <c r="Z63" s="7"/>
    </row>
    <row r="64" spans="1:26" x14ac:dyDescent="0.25">
      <c r="A64" s="42" t="s">
        <v>4</v>
      </c>
      <c r="B64" s="160">
        <f>+'[1]10.PRECIO DEL VINO DE TRASLADO'!Y443</f>
        <v>44284.16456964847</v>
      </c>
      <c r="C64" s="160">
        <f>+'[1]10.PRECIO DEL VINO DE TRASLADO'!Y455</f>
        <v>56455.92552705673</v>
      </c>
      <c r="D64" s="160">
        <f>+'[1]10.PRECIO DEL VINO DE TRASLADO'!Y467</f>
        <v>44754.860893733348</v>
      </c>
      <c r="E64" s="160">
        <f>+'[1]10.PRECIO DEL VINO DE TRASLADO'!Y479</f>
        <v>22119.491366578808</v>
      </c>
      <c r="F64" s="160">
        <f>+'[1]10.PRECIO DEL VINO DE TRASLADO'!Y491</f>
        <v>25345.366273313019</v>
      </c>
      <c r="G64" s="160">
        <f>+'[1]10.PRECIO DEL VINO DE TRASLADO'!Y503</f>
        <v>55635.965847429681</v>
      </c>
      <c r="H64" s="160">
        <f>+'[1]10.PRECIO DEL VINO DE TRASLADO'!Y515</f>
        <v>52250.737610332268</v>
      </c>
      <c r="I64" s="160">
        <f>+'[1]10.PRECIO DEL VINO DE TRASLADO'!Y527</f>
        <v>53053.250879819287</v>
      </c>
      <c r="J64" s="161">
        <f>+'[1]10.PRECIO DEL VINO DE TRASLADO'!Y539</f>
        <v>36551.054783065651</v>
      </c>
      <c r="K64" s="162"/>
      <c r="L64" s="7"/>
      <c r="M64" s="2"/>
      <c r="N64" s="42" t="s">
        <v>4</v>
      </c>
      <c r="O64" s="160">
        <f>+AVERAGE('[1]10.PRECIO DEL VINO DE TRASLADO'!Y432:Y443)</f>
        <v>33565.324821024595</v>
      </c>
      <c r="P64" s="160">
        <f>+(SUM(C58:C64)+SUM(B65:B69))/12</f>
        <v>54629.695451698462</v>
      </c>
      <c r="Q64" s="160">
        <f t="shared" ref="Q64" si="165">+(SUM(D58:D64)+SUM(C65:C69))/12</f>
        <v>52405.348488755197</v>
      </c>
      <c r="R64" s="160">
        <f>+(SUM(E58:E64)+SUM(D65:D69))/12</f>
        <v>28942.733141927718</v>
      </c>
      <c r="S64" s="160">
        <f>+(SUM(F58:F64)+SUM(E65:E69))/12</f>
        <v>22107.79782725238</v>
      </c>
      <c r="T64" s="160">
        <f>+(SUM(G58:G64)+SUM(F65:F69))/12</f>
        <v>42091.083658766314</v>
      </c>
      <c r="U64" s="160">
        <f>+(SUM(H58:H64)+SUM(G65:G69))/12</f>
        <v>50420.44140746523</v>
      </c>
      <c r="V64" s="160">
        <f t="shared" ref="V64" si="166">+(SUM(I58:I64)+SUM(H65:H69))/12</f>
        <v>53641.814183863287</v>
      </c>
      <c r="W64" s="161">
        <f t="shared" ref="W64" si="167">+(SUM(J58:J64)+SUM(I65:I69))/12</f>
        <v>41813.286845984461</v>
      </c>
      <c r="X64" s="162"/>
      <c r="Y64" s="78"/>
      <c r="Z64" s="7"/>
    </row>
    <row r="65" spans="1:26" x14ac:dyDescent="0.25">
      <c r="A65" s="42" t="s">
        <v>5</v>
      </c>
      <c r="B65" s="160">
        <f>+'[1]10.PRECIO DEL VINO DE TRASLADO'!Y444</f>
        <v>46932.356164876597</v>
      </c>
      <c r="C65" s="160">
        <f>+'[1]10.PRECIO DEL VINO DE TRASLADO'!Y456</f>
        <v>55996.155128740589</v>
      </c>
      <c r="D65" s="160">
        <f>+'[1]10.PRECIO DEL VINO DE TRASLADO'!Y468</f>
        <v>32349.6508868274</v>
      </c>
      <c r="E65" s="160">
        <f>+'[1]10.PRECIO DEL VINO DE TRASLADO'!Y480</f>
        <v>20672.080341115747</v>
      </c>
      <c r="F65" s="160">
        <f>+'[1]10.PRECIO DEL VINO DE TRASLADO'!Y492</f>
        <v>29256.250374438096</v>
      </c>
      <c r="G65" s="160">
        <f>+'[1]10.PRECIO DEL VINO DE TRASLADO'!Y504</f>
        <v>52894.277961108026</v>
      </c>
      <c r="H65" s="160">
        <f>+'[1]10.PRECIO DEL VINO DE TRASLADO'!Y516</f>
        <v>47534.903983965771</v>
      </c>
      <c r="I65" s="160">
        <f>+'[1]10.PRECIO DEL VINO DE TRASLADO'!Y528</f>
        <v>47336.178174232344</v>
      </c>
      <c r="J65" s="161">
        <f>+'[1]10.PRECIO DEL VINO DE TRASLADO'!Y540</f>
        <v>36953.351048719858</v>
      </c>
      <c r="K65" s="162"/>
      <c r="L65" s="7"/>
      <c r="M65" s="2"/>
      <c r="N65" s="42" t="s">
        <v>5</v>
      </c>
      <c r="O65" s="160">
        <f>+AVERAGE('[1]10.PRECIO DEL VINO DE TRASLADO'!Y433:Y444)</f>
        <v>35020.68425392222</v>
      </c>
      <c r="P65" s="160">
        <f>+(SUM(C58:C65)+SUM(B66:B69))/12</f>
        <v>55385.012032020451</v>
      </c>
      <c r="Q65" s="160">
        <f t="shared" ref="Q65" si="168">+(SUM(D58:D65)+SUM(C66:C69))/12</f>
        <v>50434.806468595758</v>
      </c>
      <c r="R65" s="160">
        <f>+(SUM(E58:E65)+SUM(D66:D69))/12</f>
        <v>27969.602263118413</v>
      </c>
      <c r="S65" s="160">
        <f>+(SUM(F58:F65)+SUM(E66:E69))/12</f>
        <v>22823.145330029238</v>
      </c>
      <c r="T65" s="160">
        <f>+(SUM(G58:G65)+SUM(F66:F69))/12</f>
        <v>44060.919290988801</v>
      </c>
      <c r="U65" s="160">
        <f>+(SUM(H58:H65)+SUM(G66:G69))/12</f>
        <v>49973.826909370044</v>
      </c>
      <c r="V65" s="160">
        <f t="shared" ref="V65" si="169">+(SUM(I58:I65)+SUM(H66:H69))/12</f>
        <v>53625.253699718836</v>
      </c>
      <c r="W65" s="161">
        <f t="shared" ref="W65" si="170">+(SUM(J58:J65)+SUM(I66:I69))/12</f>
        <v>40948.051252191748</v>
      </c>
      <c r="X65" s="162"/>
      <c r="Y65" s="78"/>
      <c r="Z65" s="7"/>
    </row>
    <row r="66" spans="1:26" x14ac:dyDescent="0.25">
      <c r="A66" s="42" t="s">
        <v>6</v>
      </c>
      <c r="B66" s="160">
        <f>+'[1]10.PRECIO DEL VINO DE TRASLADO'!Y445</f>
        <v>46983.23087871835</v>
      </c>
      <c r="C66" s="160">
        <f>+'[1]10.PRECIO DEL VINO DE TRASLADO'!Y457</f>
        <v>64363.461685626331</v>
      </c>
      <c r="D66" s="160">
        <f>+'[1]10.PRECIO DEL VINO DE TRASLADO'!Y469</f>
        <v>32332.762928431319</v>
      </c>
      <c r="E66" s="160">
        <f>+'[1]10.PRECIO DEL VINO DE TRASLADO'!Y481</f>
        <v>20988.095726606214</v>
      </c>
      <c r="F66" s="160">
        <f>+'[1]10.PRECIO DEL VINO DE TRASLADO'!Y493</f>
        <v>28635.54437139284</v>
      </c>
      <c r="G66" s="160">
        <f>+'[1]10.PRECIO DEL VINO DE TRASLADO'!Y505</f>
        <v>47193.681053759115</v>
      </c>
      <c r="H66" s="160">
        <f>+'[1]10.PRECIO DEL VINO DE TRASLADO'!Y517</f>
        <v>44850.158237865915</v>
      </c>
      <c r="I66" s="160">
        <f>+'[1]10.PRECIO DEL VINO DE TRASLADO'!Y529</f>
        <v>47799.217281823869</v>
      </c>
      <c r="J66" s="161">
        <f>+'[1]10.PRECIO DEL VINO DE TRASLADO'!Y541</f>
        <v>31237.626294384634</v>
      </c>
      <c r="K66" s="162"/>
      <c r="L66" s="7"/>
      <c r="M66" s="2"/>
      <c r="N66" s="42" t="s">
        <v>6</v>
      </c>
      <c r="O66" s="160">
        <f>+AVERAGE('[1]10.PRECIO DEL VINO DE TRASLADO'!Y434:Y445)</f>
        <v>36363.014592835993</v>
      </c>
      <c r="P66" s="160">
        <f>+(SUM(C58:C66)+SUM(B67:B69))/12</f>
        <v>56833.364599262793</v>
      </c>
      <c r="Q66" s="160">
        <f t="shared" ref="Q66" si="171">+(SUM(D58:D66)+SUM(C67:C69))/12</f>
        <v>47765.581572162839</v>
      </c>
      <c r="R66" s="160">
        <f>+(SUM(E58:E66)+SUM(D67:D69))/12</f>
        <v>27024.213329632985</v>
      </c>
      <c r="S66" s="160">
        <f>+(SUM(F58:F66)+SUM(E67:E69))/12</f>
        <v>23460.432717094794</v>
      </c>
      <c r="T66" s="160">
        <f>+(SUM(G58:G66)+SUM(F67:F69))/12</f>
        <v>45607.430681185993</v>
      </c>
      <c r="U66" s="160">
        <f>+(SUM(H58:H66)+SUM(G67:G69))/12</f>
        <v>49778.533341378941</v>
      </c>
      <c r="V66" s="160">
        <f t="shared" ref="V66" si="172">+(SUM(I58:I66)+SUM(H67:H69))/12</f>
        <v>53871.008620048669</v>
      </c>
      <c r="W66" s="161">
        <f t="shared" ref="W66" si="173">+(SUM(J58:J66)+SUM(I67:I69))/12</f>
        <v>39567.918669905142</v>
      </c>
      <c r="X66" s="162"/>
      <c r="Y66" s="78"/>
      <c r="Z66" s="7"/>
    </row>
    <row r="67" spans="1:26" x14ac:dyDescent="0.25">
      <c r="A67" s="42" t="s">
        <v>7</v>
      </c>
      <c r="B67" s="160">
        <f>+'[1]10.PRECIO DEL VINO DE TRASLADO'!Y446</f>
        <v>55719.937223532645</v>
      </c>
      <c r="C67" s="160">
        <f>+'[1]10.PRECIO DEL VINO DE TRASLADO'!Y458</f>
        <v>54463.323138005864</v>
      </c>
      <c r="D67" s="160">
        <f>+'[1]10.PRECIO DEL VINO DE TRASLADO'!Y470</f>
        <v>34330.940840207637</v>
      </c>
      <c r="E67" s="160">
        <f>+'[1]10.PRECIO DEL VINO DE TRASLADO'!Y482</f>
        <v>21016.388157072251</v>
      </c>
      <c r="F67" s="160">
        <f>+'[1]10.PRECIO DEL VINO DE TRASLADO'!Y494</f>
        <v>28598.024648856619</v>
      </c>
      <c r="G67" s="160">
        <f>+'[1]10.PRECIO DEL VINO DE TRASLADO'!Y506</f>
        <v>48645.912556640098</v>
      </c>
      <c r="H67" s="160">
        <f>+'[1]10.PRECIO DEL VINO DE TRASLADO'!Y518</f>
        <v>37502.871401440156</v>
      </c>
      <c r="I67" s="160">
        <f>+'[1]10.PRECIO DEL VINO DE TRASLADO'!Y530</f>
        <v>41448.094733318292</v>
      </c>
      <c r="J67" s="161">
        <f>+'[1]10.PRECIO DEL VINO DE TRASLADO'!Y542</f>
        <v>37807.860346879999</v>
      </c>
      <c r="K67" s="162"/>
      <c r="L67" s="7"/>
      <c r="M67" s="2"/>
      <c r="N67" s="42" t="s">
        <v>7</v>
      </c>
      <c r="O67" s="160">
        <f>+AVERAGE('[1]10.PRECIO DEL VINO DE TRASLADO'!Y435:Y446)</f>
        <v>38676.558188429764</v>
      </c>
      <c r="P67" s="160">
        <f>+(SUM(C58:C67)+SUM(B68:B69))/12</f>
        <v>56728.646758802228</v>
      </c>
      <c r="Q67" s="160">
        <f t="shared" ref="Q67" si="174">+(SUM(D58:D67)+SUM(C68:C69))/12</f>
        <v>46087.883047346324</v>
      </c>
      <c r="R67" s="160">
        <f>+(SUM(E58:E67)+SUM(D68:D69))/12</f>
        <v>25914.667272705035</v>
      </c>
      <c r="S67" s="160">
        <f>+(SUM(F58:F67)+SUM(E68:E69))/12</f>
        <v>24092.235758076826</v>
      </c>
      <c r="T67" s="160">
        <f>+(SUM(G58:G67)+SUM(F68:F69))/12</f>
        <v>47278.088006834616</v>
      </c>
      <c r="U67" s="160">
        <f>+(SUM(H58:H67)+SUM(G68:G69))/12</f>
        <v>48849.946578445612</v>
      </c>
      <c r="V67" s="160">
        <f t="shared" ref="V67" si="175">+(SUM(I58:I67)+SUM(H68:H69))/12</f>
        <v>54199.777231038519</v>
      </c>
      <c r="W67" s="161">
        <f t="shared" ref="W67" si="176">+(SUM(J58:J67)+SUM(I68:I69))/12</f>
        <v>39264.56580436862</v>
      </c>
      <c r="X67" s="162"/>
      <c r="Y67" s="78"/>
      <c r="Z67" s="7"/>
    </row>
    <row r="68" spans="1:26" x14ac:dyDescent="0.25">
      <c r="A68" s="42" t="s">
        <v>8</v>
      </c>
      <c r="B68" s="160">
        <f>+'[1]10.PRECIO DEL VINO DE TRASLADO'!Y447</f>
        <v>51976.215389604084</v>
      </c>
      <c r="C68" s="160">
        <f>+'[1]10.PRECIO DEL VINO DE TRASLADO'!Y459</f>
        <v>52997.763796908781</v>
      </c>
      <c r="D68" s="160">
        <f>+'[1]10.PRECIO DEL VINO DE TRASLADO'!Y471</f>
        <v>32727.93974261728</v>
      </c>
      <c r="E68" s="160">
        <f>+'[1]10.PRECIO DEL VINO DE TRASLADO'!Y483</f>
        <v>23679.728582923868</v>
      </c>
      <c r="F68" s="160">
        <f>+'[1]10.PRECIO DEL VINO DE TRASLADO'!Y495</f>
        <v>36666.848209398289</v>
      </c>
      <c r="G68" s="160">
        <f>+'[1]10.PRECIO DEL VINO DE TRASLADO'!Y507</f>
        <v>39792.861169673881</v>
      </c>
      <c r="H68" s="160">
        <f>+'[1]10.PRECIO DEL VINO DE TRASLADO'!Y519</f>
        <v>50171.180938244688</v>
      </c>
      <c r="I68" s="160">
        <f>+'[1]10.PRECIO DEL VINO DE TRASLADO'!Y531</f>
        <v>39255.837750920793</v>
      </c>
      <c r="J68" s="161">
        <f>+'[1]10.PRECIO DEL VINO DE TRASLADO'!Y543</f>
        <v>37328.687369999992</v>
      </c>
      <c r="K68" s="162"/>
      <c r="L68" s="7"/>
      <c r="M68" s="2"/>
      <c r="N68" s="42" t="s">
        <v>8</v>
      </c>
      <c r="O68" s="160">
        <f>+AVERAGE('[1]10.PRECIO DEL VINO DE TRASLADO'!Y436:Y447)</f>
        <v>40895.573478887593</v>
      </c>
      <c r="P68" s="160">
        <f>+(SUM(C58:C68)+SUM(B69))/12</f>
        <v>56813.77579274428</v>
      </c>
      <c r="Q68" s="160">
        <f t="shared" ref="Q68" si="177">+(SUM(D58:D68)+SUM(C69))/12</f>
        <v>44398.731042822037</v>
      </c>
      <c r="R68" s="160">
        <f>+(SUM(E58:E68)+SUM(D69))/12</f>
        <v>25160.649676063917</v>
      </c>
      <c r="S68" s="160">
        <f>+(SUM(F58:F68)+SUM(E69))/12</f>
        <v>25174.495726949692</v>
      </c>
      <c r="T68" s="160">
        <f>+(SUM(G58:G68)+SUM(F69))/12</f>
        <v>47538.589086857588</v>
      </c>
      <c r="U68" s="160">
        <f>+(SUM(H58:H68)+SUM(G69))/12</f>
        <v>49714.80655915985</v>
      </c>
      <c r="V68" s="160">
        <f t="shared" ref="V68" si="178">+(SUM(I58:I68)+SUM(H69))/12</f>
        <v>53290.165298761531</v>
      </c>
      <c r="W68" s="161">
        <f t="shared" ref="W68" si="179">+(SUM(J58:J68)+SUM(I69))/12</f>
        <v>39103.969939291892</v>
      </c>
      <c r="X68" s="162"/>
      <c r="Y68" s="78"/>
      <c r="Z68" s="7"/>
    </row>
    <row r="69" spans="1:26" x14ac:dyDescent="0.25">
      <c r="A69" s="42" t="s">
        <v>9</v>
      </c>
      <c r="B69" s="160">
        <f>+'[1]10.PRECIO DEL VINO DE TRASLADO'!Y448</f>
        <v>52279.353426188587</v>
      </c>
      <c r="C69" s="160">
        <f>+'[1]10.PRECIO DEL VINO DE TRASLADO'!Y460</f>
        <v>52274.545135927576</v>
      </c>
      <c r="D69" s="160">
        <f>+'[1]10.PRECIO DEL VINO DE TRASLADO'!Y472</f>
        <v>34367.35712498978</v>
      </c>
      <c r="E69" s="160">
        <f>+'[1]10.PRECIO DEL VINO DE TRASLADO'!Y484</f>
        <v>20146.4180666717</v>
      </c>
      <c r="F69" s="160">
        <f>+'[1]10.PRECIO DEL VINO DE TRASLADO'!Y496</f>
        <v>32911.008681519314</v>
      </c>
      <c r="G69" s="160">
        <f>+'[1]10.PRECIO DEL VINO DE TRASLADO'!Y508</f>
        <v>38793.41584302616</v>
      </c>
      <c r="H69" s="160">
        <f>+'[1]10.PRECIO DEL VINO DE TRASLADO'!Y520</f>
        <v>42203.912924774777</v>
      </c>
      <c r="I69" s="160">
        <f>+'[1]10.PRECIO DEL VINO DE TRASLADO'!Y532</f>
        <v>39460.549156015906</v>
      </c>
      <c r="J69" s="161">
        <f>+'[2]10.PRECIO DEL VINO DE TRASLADO'!$Y$544</f>
        <v>33518.620000000003</v>
      </c>
      <c r="K69" s="162"/>
      <c r="L69" s="7"/>
      <c r="M69" s="2"/>
      <c r="N69" s="42" t="s">
        <v>9</v>
      </c>
      <c r="O69" s="160">
        <f>+AVERAGE('[1]10.PRECIO DEL VINO DE TRASLADO'!Y437:Y448)</f>
        <v>43036.1319067269</v>
      </c>
      <c r="P69" s="160">
        <f>+(SUM(C58:C69))/12</f>
        <v>56813.3751018892</v>
      </c>
      <c r="Q69" s="160">
        <f t="shared" ref="Q69" si="180">+(SUM(D58:D69))/12</f>
        <v>42906.465375243883</v>
      </c>
      <c r="R69" s="160">
        <f>+(SUM(E58:E69))/12</f>
        <v>23975.571421204077</v>
      </c>
      <c r="S69" s="160">
        <f>+(SUM(F58:F69))/12</f>
        <v>26238.211611520324</v>
      </c>
      <c r="T69" s="160">
        <f>+(SUM(G58:G69))/12</f>
        <v>48028.789683649818</v>
      </c>
      <c r="U69" s="160">
        <f>+(SUM(H58:H69))/12</f>
        <v>49999.014649305573</v>
      </c>
      <c r="V69" s="160">
        <f t="shared" ref="V69" si="181">+(SUM(I58:I69))/12</f>
        <v>53061.551651364949</v>
      </c>
      <c r="W69" s="161">
        <f t="shared" ref="W69" si="182">+(SUM(J58:J69))/12</f>
        <v>38608.809176290561</v>
      </c>
      <c r="X69" s="162"/>
      <c r="Y69" s="78"/>
      <c r="Z69" s="7"/>
    </row>
    <row r="70" spans="1:26" ht="25.5" x14ac:dyDescent="0.25">
      <c r="A70" s="53" t="s">
        <v>14</v>
      </c>
      <c r="B70" s="211">
        <f>AVERAGE(B58:B69)</f>
        <v>43036.1319067269</v>
      </c>
      <c r="C70" s="211">
        <f t="shared" ref="C70:I70" si="183">AVERAGE(C58:C69)</f>
        <v>56813.3751018892</v>
      </c>
      <c r="D70" s="211">
        <f t="shared" si="183"/>
        <v>42906.465375243883</v>
      </c>
      <c r="E70" s="211">
        <f t="shared" si="183"/>
        <v>23975.571421204077</v>
      </c>
      <c r="F70" s="211">
        <f t="shared" si="183"/>
        <v>26238.211611520324</v>
      </c>
      <c r="G70" s="211">
        <f t="shared" si="183"/>
        <v>48028.789683649818</v>
      </c>
      <c r="H70" s="211">
        <f t="shared" si="183"/>
        <v>49999.014649305573</v>
      </c>
      <c r="I70" s="211">
        <f t="shared" si="183"/>
        <v>53061.551651364949</v>
      </c>
      <c r="J70" s="212">
        <f t="shared" ref="J70" si="184">AVERAGE(J58:J69)</f>
        <v>38608.809176290561</v>
      </c>
      <c r="K70" s="212"/>
      <c r="L70" s="165"/>
      <c r="M70" s="3"/>
      <c r="N70" s="43" t="s">
        <v>14</v>
      </c>
      <c r="O70" s="163">
        <f t="shared" ref="O70" si="185">+AVERAGE(O58:O69)</f>
        <v>33996.010123108856</v>
      </c>
      <c r="P70" s="163">
        <f>+AVERAGE(P58:P69)</f>
        <v>52941.36161217792</v>
      </c>
      <c r="Q70" s="163">
        <f t="shared" ref="Q70:X70" si="186">+AVERAGE(Q58:Q69)</f>
        <v>51421.420146186436</v>
      </c>
      <c r="R70" s="163">
        <f t="shared" si="186"/>
        <v>31328.341279837245</v>
      </c>
      <c r="S70" s="163">
        <f t="shared" si="186"/>
        <v>23108.148112799379</v>
      </c>
      <c r="T70" s="163">
        <f t="shared" si="186"/>
        <v>39368.599380556312</v>
      </c>
      <c r="U70" s="163">
        <f t="shared" si="186"/>
        <v>50112.615309034743</v>
      </c>
      <c r="V70" s="163">
        <f t="shared" si="186"/>
        <v>52545.646748042978</v>
      </c>
      <c r="W70" s="164">
        <f t="shared" si="186"/>
        <v>43830.048216209434</v>
      </c>
      <c r="X70" s="164">
        <f t="shared" si="186"/>
        <v>36104.601163957697</v>
      </c>
      <c r="Y70" s="79">
        <f>+W70/V70-1</f>
        <v>-0.16586718541356904</v>
      </c>
      <c r="Z70" s="75">
        <f>+POWER(W70/R70,0.2)-1</f>
        <v>6.9465820769775144E-2</v>
      </c>
    </row>
    <row r="71" spans="1:26" ht="26.25" thickBot="1" x14ac:dyDescent="0.3">
      <c r="A71" s="45" t="s">
        <v>12</v>
      </c>
      <c r="B71" s="49"/>
      <c r="C71" s="50">
        <f t="shared" ref="C71:H71" si="187">+C70/B70-1</f>
        <v>0.32013200500969763</v>
      </c>
      <c r="D71" s="50">
        <f t="shared" si="187"/>
        <v>-0.24478231933421735</v>
      </c>
      <c r="E71" s="50">
        <f t="shared" si="187"/>
        <v>-0.44121308498561451</v>
      </c>
      <c r="F71" s="50">
        <f t="shared" si="187"/>
        <v>9.4372732585433328E-2</v>
      </c>
      <c r="G71" s="50">
        <f t="shared" si="187"/>
        <v>0.83049021765500131</v>
      </c>
      <c r="H71" s="50">
        <f t="shared" si="187"/>
        <v>4.1021749218187464E-2</v>
      </c>
      <c r="I71" s="50">
        <f t="shared" ref="I71:J71" si="188">+I70/H70-1</f>
        <v>6.1251947134160378E-2</v>
      </c>
      <c r="J71" s="70">
        <f t="shared" si="188"/>
        <v>-0.27237692877951503</v>
      </c>
      <c r="K71" s="70"/>
      <c r="L71" s="52"/>
      <c r="M71" s="2"/>
      <c r="N71" s="45" t="s">
        <v>12</v>
      </c>
      <c r="O71" s="49"/>
      <c r="P71" s="50">
        <f t="shared" ref="P71:V71" si="189">+P70/O70-1</f>
        <v>0.55728161688570998</v>
      </c>
      <c r="Q71" s="50">
        <f t="shared" si="189"/>
        <v>-2.8709905066775954E-2</v>
      </c>
      <c r="R71" s="50">
        <f t="shared" si="189"/>
        <v>-0.39075309101200217</v>
      </c>
      <c r="S71" s="50">
        <f t="shared" si="189"/>
        <v>-0.26238839438104367</v>
      </c>
      <c r="T71" s="50">
        <f t="shared" si="189"/>
        <v>0.70366743316615787</v>
      </c>
      <c r="U71" s="50">
        <f t="shared" si="189"/>
        <v>0.27290825931147489</v>
      </c>
      <c r="V71" s="50">
        <f t="shared" si="189"/>
        <v>4.8551276440157887E-2</v>
      </c>
      <c r="W71" s="70">
        <f t="shared" ref="W71" si="190">+W70/V70-1</f>
        <v>-0.16586718541356904</v>
      </c>
      <c r="X71" s="70">
        <f t="shared" ref="X71" si="191">+X70/W70-1</f>
        <v>-0.17625915020998484</v>
      </c>
      <c r="Y71" s="51"/>
      <c r="Z71" s="52"/>
    </row>
    <row r="72" spans="1:26" ht="15.75" thickBo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6" ht="15.75" thickBot="1" x14ac:dyDescent="0.3">
      <c r="A73" s="335" t="s">
        <v>295</v>
      </c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7"/>
      <c r="M73" s="2"/>
      <c r="N73" s="335" t="s">
        <v>287</v>
      </c>
      <c r="O73" s="336"/>
      <c r="P73" s="336"/>
      <c r="Q73" s="336"/>
      <c r="R73" s="336"/>
      <c r="S73" s="336"/>
      <c r="T73" s="336"/>
      <c r="U73" s="336"/>
      <c r="V73" s="336"/>
      <c r="W73" s="336"/>
      <c r="X73" s="336"/>
      <c r="Y73" s="336"/>
      <c r="Z73" s="337"/>
    </row>
    <row r="74" spans="1:26" ht="51" x14ac:dyDescent="0.25">
      <c r="A74" s="86"/>
      <c r="B74" s="102">
        <v>2016</v>
      </c>
      <c r="C74" s="82">
        <f>+B74+1</f>
        <v>2017</v>
      </c>
      <c r="D74" s="82">
        <f t="shared" ref="D74:G74" si="192">+C74+1</f>
        <v>2018</v>
      </c>
      <c r="E74" s="82">
        <f t="shared" si="192"/>
        <v>2019</v>
      </c>
      <c r="F74" s="82">
        <f t="shared" si="192"/>
        <v>2020</v>
      </c>
      <c r="G74" s="82">
        <f t="shared" si="192"/>
        <v>2021</v>
      </c>
      <c r="H74" s="82">
        <v>2022</v>
      </c>
      <c r="I74" s="82">
        <v>2023</v>
      </c>
      <c r="J74" s="82">
        <v>2024</v>
      </c>
      <c r="K74" s="102">
        <v>2025</v>
      </c>
      <c r="L74" s="88" t="s">
        <v>16</v>
      </c>
      <c r="M74" s="2"/>
      <c r="N74" s="86"/>
      <c r="O74" s="102">
        <v>2016</v>
      </c>
      <c r="P74" s="82">
        <f>+O74+1</f>
        <v>2017</v>
      </c>
      <c r="Q74" s="82">
        <f t="shared" ref="Q74:T74" si="193">+P74+1</f>
        <v>2018</v>
      </c>
      <c r="R74" s="82">
        <f t="shared" si="193"/>
        <v>2019</v>
      </c>
      <c r="S74" s="82">
        <f t="shared" si="193"/>
        <v>2020</v>
      </c>
      <c r="T74" s="82">
        <f t="shared" si="193"/>
        <v>2021</v>
      </c>
      <c r="U74" s="82">
        <v>2022</v>
      </c>
      <c r="V74" s="82">
        <v>2023</v>
      </c>
      <c r="W74" s="103">
        <v>2024</v>
      </c>
      <c r="X74" s="87">
        <v>2025</v>
      </c>
      <c r="Y74" s="116" t="s">
        <v>16</v>
      </c>
      <c r="Z74" s="112" t="s">
        <v>21</v>
      </c>
    </row>
    <row r="75" spans="1:26" x14ac:dyDescent="0.25">
      <c r="A75" s="89" t="s">
        <v>10</v>
      </c>
      <c r="B75" s="166">
        <f>+'[2]10.PRECIO DEL VINO DE TRASLADO'!$Z437</f>
        <v>36368.776897951968</v>
      </c>
      <c r="C75" s="160">
        <f>+'[2]10.PRECIO DEL VINO DE TRASLADO'!$Z449</f>
        <v>87739.148938989572</v>
      </c>
      <c r="D75" s="160">
        <f>+'[2]10.PRECIO DEL VINO DE TRASLADO'!$Z461</f>
        <v>72616.204367964558</v>
      </c>
      <c r="E75" s="160">
        <f>+'[2]10.PRECIO DEL VINO DE TRASLADO'!$Z473</f>
        <v>41128.232774026241</v>
      </c>
      <c r="F75" s="160">
        <f>+'[2]10.PRECIO DEL VINO DE TRASLADO'!$Z485</f>
        <v>24769.653483266833</v>
      </c>
      <c r="G75" s="160">
        <f>+'[2]10.PRECIO DEL VINO DE TRASLADO'!$Z497</f>
        <v>43652.48604081446</v>
      </c>
      <c r="H75" s="160">
        <f>+'[2]10.PRECIO DEL VINO DE TRASLADO'!$Z509</f>
        <v>54301.267965490173</v>
      </c>
      <c r="I75" s="160">
        <f>+'[2]10.PRECIO DEL VINO DE TRASLADO'!$Z521</f>
        <v>81584.626447458606</v>
      </c>
      <c r="J75" s="160">
        <f>+'[2]10.PRECIO DEL VINO DE TRASLADO'!$Z533</f>
        <v>64828.631350798823</v>
      </c>
      <c r="K75" s="166">
        <f>+'[1]10.PRECIO DEL VINO DE TRASLADO'!$Z545</f>
        <v>43182.56133464181</v>
      </c>
      <c r="L75" s="91">
        <f>+K75/J75-1</f>
        <v>-0.33389676081585651</v>
      </c>
      <c r="M75" s="2"/>
      <c r="N75" s="89" t="s">
        <v>10</v>
      </c>
      <c r="O75" s="166">
        <f>+AVERAGE('[1]10.PRECIO DEL VINO DE TRASLADO'!Z426:Z437)</f>
        <v>35985.691960711112</v>
      </c>
      <c r="P75" s="160">
        <f>+(SUM(C75)+SUM(B76:B86))/12</f>
        <v>64724.392679675417</v>
      </c>
      <c r="Q75" s="160">
        <f t="shared" ref="Q75" si="194">+(SUM(D75)+SUM(C76:C86))/12</f>
        <v>81054.965118713866</v>
      </c>
      <c r="R75" s="160">
        <f t="shared" ref="R75" si="195">+(SUM(E75)+SUM(D76:D86))/12</f>
        <v>52584.745629878213</v>
      </c>
      <c r="S75" s="160">
        <f t="shared" ref="S75" si="196">+(SUM(F75)+SUM(E76:E86))/12</f>
        <v>30298.549912411603</v>
      </c>
      <c r="T75" s="160">
        <f t="shared" ref="T75" si="197">+(SUM(G75)+SUM(F76:F86))/12</f>
        <v>34701.496990043706</v>
      </c>
      <c r="U75" s="160">
        <f t="shared" ref="U75" si="198">+(SUM(H75)+SUM(G76:G86))/12</f>
        <v>56168.778086076491</v>
      </c>
      <c r="V75" s="160">
        <f>+(SUM(I75)+SUM(H76:H86))/12</f>
        <v>68441.480529050023</v>
      </c>
      <c r="W75" s="167">
        <f>+(SUM(J75)+SUM(I76:I86))/12</f>
        <v>75401.167602288595</v>
      </c>
      <c r="X75" s="168">
        <f>+(SUM(K75)+SUM(J76:J86))/12</f>
        <v>53222.767592230375</v>
      </c>
      <c r="Y75" s="117">
        <f>+X75/W75-1</f>
        <v>-0.29413868134032783</v>
      </c>
      <c r="Z75" s="113">
        <f>+POWER(X75/S75,0.2)-1</f>
        <v>0.11927066662030539</v>
      </c>
    </row>
    <row r="76" spans="1:26" x14ac:dyDescent="0.25">
      <c r="A76" s="89" t="s">
        <v>11</v>
      </c>
      <c r="B76" s="166">
        <f>+'[2]10.PRECIO DEL VINO DE TRASLADO'!$Z438</f>
        <v>34587.683908913175</v>
      </c>
      <c r="C76" s="160">
        <f>+'[2]10.PRECIO DEL VINO DE TRASLADO'!$Z450</f>
        <v>86002.574398530356</v>
      </c>
      <c r="D76" s="160">
        <f>+'[2]10.PRECIO DEL VINO DE TRASLADO'!$Z462</f>
        <v>67746.434350960772</v>
      </c>
      <c r="E76" s="160">
        <f>+'[2]10.PRECIO DEL VINO DE TRASLADO'!$Z474</f>
        <v>38335.416257295008</v>
      </c>
      <c r="F76" s="160">
        <f>+'[2]10.PRECIO DEL VINO DE TRASLADO'!$Z486</f>
        <v>26691.533273068791</v>
      </c>
      <c r="G76" s="160">
        <f>+'[2]10.PRECIO DEL VINO DE TRASLADO'!$Z498</f>
        <v>41902.288728669046</v>
      </c>
      <c r="H76" s="160">
        <f>+'[2]10.PRECIO DEL VINO DE TRASLADO'!$Z510</f>
        <v>58015.940866579149</v>
      </c>
      <c r="I76" s="160">
        <f>+'[2]10.PRECIO DEL VINO DE TRASLADO'!$Z522</f>
        <v>91247.754494292312</v>
      </c>
      <c r="J76" s="160">
        <f>+'[2]10.PRECIO DEL VINO DE TRASLADO'!$Z534</f>
        <v>62394.199584379923</v>
      </c>
      <c r="K76" s="166">
        <f>+'[1]10.PRECIO DEL VINO DE TRASLADO'!$Z546</f>
        <v>43867.781679342501</v>
      </c>
      <c r="L76" s="91">
        <f>+K76/J76-1</f>
        <v>-0.29692532364299162</v>
      </c>
      <c r="M76" s="2"/>
      <c r="N76" s="89" t="s">
        <v>11</v>
      </c>
      <c r="O76" s="166">
        <f>+AVERAGE('[1]10.PRECIO DEL VINO DE TRASLADO'!Z427:Z438)</f>
        <v>35839.800288647908</v>
      </c>
      <c r="P76" s="160">
        <f>+(SUM(C75:C76)+SUM(B77:B86))/12</f>
        <v>69008.966887143513</v>
      </c>
      <c r="Q76" s="160">
        <f t="shared" ref="Q76" si="199">+(SUM(D75:D76)+SUM(C77:C86))/12</f>
        <v>79533.620114749749</v>
      </c>
      <c r="R76" s="160">
        <f t="shared" ref="R76" si="200">+(SUM(E75:E76)+SUM(D77:D86))/12</f>
        <v>50133.82745540607</v>
      </c>
      <c r="S76" s="160">
        <f t="shared" ref="S76" si="201">+(SUM(F75:F76)+SUM(E77:E86))/12</f>
        <v>29328.226330392747</v>
      </c>
      <c r="T76" s="160">
        <f t="shared" ref="T76" si="202">+(SUM(G75:G76)+SUM(F77:F86))/12</f>
        <v>35969.059944677058</v>
      </c>
      <c r="U76" s="160">
        <f t="shared" ref="U76" si="203">+(SUM(H75:H76)+SUM(G77:G86))/12</f>
        <v>57511.582430902337</v>
      </c>
      <c r="V76" s="160">
        <f t="shared" ref="V76" si="204">+(SUM(I75:I76)+SUM(H77:H86))/12</f>
        <v>71210.798331359445</v>
      </c>
      <c r="W76" s="167">
        <f t="shared" ref="W76" si="205">+(SUM(J75:J76)+SUM(I77:I86))/12</f>
        <v>72996.704693129243</v>
      </c>
      <c r="X76" s="168">
        <f t="shared" ref="X76" si="206">+(SUM(K75:K76)+SUM(J77:J86))/12</f>
        <v>51678.899433477258</v>
      </c>
      <c r="Y76" s="117">
        <f>+X76/W76-1</f>
        <v>-0.29203791252317324</v>
      </c>
      <c r="Z76" s="113">
        <f>+POWER(X76/S76,0.2)-1</f>
        <v>0.11996768368185817</v>
      </c>
    </row>
    <row r="77" spans="1:26" x14ac:dyDescent="0.25">
      <c r="A77" s="89" t="s">
        <v>0</v>
      </c>
      <c r="B77" s="166">
        <f>+'[2]10.PRECIO DEL VINO DE TRASLADO'!$Z439</f>
        <v>42190.456442581686</v>
      </c>
      <c r="C77" s="160">
        <f>+'[2]10.PRECIO DEL VINO DE TRASLADO'!$Z451</f>
        <v>85889.587549221498</v>
      </c>
      <c r="D77" s="160">
        <f>+'[2]10.PRECIO DEL VINO DE TRASLADO'!$Z463</f>
        <v>59284.344155706865</v>
      </c>
      <c r="E77" s="160">
        <f>+'[2]10.PRECIO DEL VINO DE TRASLADO'!$Z475</f>
        <v>31693.685355294823</v>
      </c>
      <c r="F77" s="160">
        <f>+'[2]10.PRECIO DEL VINO DE TRASLADO'!$Z487</f>
        <v>26478.508527303115</v>
      </c>
      <c r="G77" s="160">
        <f>+'[2]10.PRECIO DEL VINO DE TRASLADO'!$Z499</f>
        <v>54189.635565385193</v>
      </c>
      <c r="H77" s="160">
        <f>+'[2]10.PRECIO DEL VINO DE TRASLADO'!$Z511</f>
        <v>60135.399449144417</v>
      </c>
      <c r="I77" s="160">
        <f>+'[2]10.PRECIO DEL VINO DE TRASLADO'!$Z523</f>
        <v>79239.061432583025</v>
      </c>
      <c r="J77" s="160">
        <f>+'[2]10.PRECIO DEL VINO DE TRASLADO'!$Z535</f>
        <v>64492.077910773682</v>
      </c>
      <c r="K77" s="166">
        <f>+'[1]10.PRECIO DEL VINO DE TRASLADO'!$Z547</f>
        <v>40434.091861076391</v>
      </c>
      <c r="L77" s="91">
        <f>+K77/J77-1</f>
        <v>-0.37303784943915264</v>
      </c>
      <c r="M77" s="2"/>
      <c r="N77" s="89" t="s">
        <v>0</v>
      </c>
      <c r="O77" s="166">
        <f>+AVERAGE('[1]10.PRECIO DEL VINO DE TRASLADO'!Z428:Z439)</f>
        <v>36320.335247563831</v>
      </c>
      <c r="P77" s="160">
        <f>+(SUM(C75:C77)+SUM(B78:B86))/12</f>
        <v>72650.561146030159</v>
      </c>
      <c r="Q77" s="160">
        <f t="shared" ref="Q77" si="207">+(SUM(D75:D77)+SUM(C78:C86))/12</f>
        <v>77316.516498623532</v>
      </c>
      <c r="R77" s="160">
        <f>+(SUM(E75:E77)+SUM(D78:D86))/12</f>
        <v>47834.60588870506</v>
      </c>
      <c r="S77" s="160">
        <f>+(SUM(F75:F77)+SUM(E78:E86))/12</f>
        <v>28893.628261393442</v>
      </c>
      <c r="T77" s="160">
        <f>+(SUM(G75:G77)+SUM(F78:F86))/12</f>
        <v>38278.320531183905</v>
      </c>
      <c r="U77" s="160">
        <f>+(SUM(H75:H77)+SUM(G78:G86))/12</f>
        <v>58007.062754548933</v>
      </c>
      <c r="V77" s="160">
        <f t="shared" ref="V77" si="208">+(SUM(I75:I77)+SUM(H78:H86))/12</f>
        <v>72802.770163312671</v>
      </c>
      <c r="W77" s="167">
        <f t="shared" ref="W77" si="209">+(SUM(J75:J77)+SUM(I78:I86))/12</f>
        <v>71767.789399645117</v>
      </c>
      <c r="X77" s="168">
        <f t="shared" ref="X77" si="210">+(SUM(K75:K77)+SUM(J78:J86))/12</f>
        <v>49674.067262669152</v>
      </c>
      <c r="Y77" s="117">
        <f>+X77/W77-1</f>
        <v>-0.30785011384348449</v>
      </c>
      <c r="Z77" s="113">
        <f>+POWER(X77/S77,0.2)-1</f>
        <v>0.11446267531143284</v>
      </c>
    </row>
    <row r="78" spans="1:26" x14ac:dyDescent="0.25">
      <c r="A78" s="89" t="s">
        <v>1</v>
      </c>
      <c r="B78" s="166">
        <f>+'[2]10.PRECIO DEL VINO DE TRASLADO'!$Z440</f>
        <v>48385.003655021654</v>
      </c>
      <c r="C78" s="160">
        <f>+'[2]10.PRECIO DEL VINO DE TRASLADO'!$Z452</f>
        <v>75599.66142666417</v>
      </c>
      <c r="D78" s="160">
        <f>+'[2]10.PRECIO DEL VINO DE TRASLADO'!$Z464</f>
        <v>62206.378685979762</v>
      </c>
      <c r="E78" s="160">
        <f>+'[2]10.PRECIO DEL VINO DE TRASLADO'!$Z476</f>
        <v>30185.227048366949</v>
      </c>
      <c r="F78" s="160">
        <f>+'[2]10.PRECIO DEL VINO DE TRASLADO'!$Z488</f>
        <v>31299.361921410189</v>
      </c>
      <c r="G78" s="160">
        <f>+'[2]10.PRECIO DEL VINO DE TRASLADO'!$Z500</f>
        <v>63146.984088423604</v>
      </c>
      <c r="H78" s="160">
        <f>+'[2]10.PRECIO DEL VINO DE TRASLADO'!$Z512</f>
        <v>73262.551679711527</v>
      </c>
      <c r="I78" s="160">
        <f>+'[2]10.PRECIO DEL VINO DE TRASLADO'!$Z524</f>
        <v>98824.537777097546</v>
      </c>
      <c r="J78" s="160">
        <f>+'[2]10.PRECIO DEL VINO DE TRASLADO'!$Z536</f>
        <v>59014.794978026432</v>
      </c>
      <c r="K78" s="166">
        <f>+'[2]10.PRECIO DEL VINO DE TRASLADO'!Z548</f>
        <v>39278.286509497499</v>
      </c>
      <c r="L78" s="91">
        <f>+K78/J78-1</f>
        <v>-0.33443322942793619</v>
      </c>
      <c r="M78" s="2"/>
      <c r="N78" s="89" t="s">
        <v>1</v>
      </c>
      <c r="O78" s="166">
        <f>+AVERAGE('[1]10.PRECIO DEL VINO DE TRASLADO'!Z429:Z440)</f>
        <v>37160.97338589486</v>
      </c>
      <c r="P78" s="160">
        <f>+(SUM(C75:C78)+SUM(B79:B86))/12</f>
        <v>74918.449293667029</v>
      </c>
      <c r="Q78" s="160">
        <f t="shared" ref="Q78" si="211">+(SUM(D75:D78)+SUM(C79:C86))/12</f>
        <v>76200.409603566499</v>
      </c>
      <c r="R78" s="160">
        <f>+(SUM(E75:E78)+SUM(D79:D86))/12</f>
        <v>45166.176585570654</v>
      </c>
      <c r="S78" s="160">
        <f>+(SUM(F75:F78)+SUM(E79:E86))/12</f>
        <v>28986.472834147047</v>
      </c>
      <c r="T78" s="160">
        <f>+(SUM(G75:G78)+SUM(F79:F86))/12</f>
        <v>40932.289045101686</v>
      </c>
      <c r="U78" s="160">
        <f>+(SUM(H75:H78)+SUM(G79:G86))/12</f>
        <v>58850.026720489586</v>
      </c>
      <c r="V78" s="160">
        <f t="shared" ref="V78" si="212">+(SUM(I75:I78)+SUM(H79:H86))/12</f>
        <v>74932.93567142816</v>
      </c>
      <c r="W78" s="167">
        <f t="shared" ref="W78" si="213">+(SUM(J75:J78)+SUM(I79:I86))/12</f>
        <v>68450.310833055861</v>
      </c>
      <c r="X78" s="168">
        <f t="shared" ref="X78" si="214">+(SUM(K75:K78)+SUM(J79:J86))/12</f>
        <v>48029.358223625073</v>
      </c>
      <c r="Y78" s="117">
        <f>+X78/W78-1</f>
        <v>-0.2983325036936012</v>
      </c>
      <c r="Z78" s="113">
        <f>+POWER(X78/S78,0.2)-1</f>
        <v>0.10627292167762148</v>
      </c>
    </row>
    <row r="79" spans="1:26" x14ac:dyDescent="0.25">
      <c r="A79" s="89" t="s">
        <v>2</v>
      </c>
      <c r="B79" s="166">
        <f>+'[2]10.PRECIO DEL VINO DE TRASLADO'!$Z441</f>
        <v>54508.63358950839</v>
      </c>
      <c r="C79" s="160">
        <f>+'[2]10.PRECIO DEL VINO DE TRASLADO'!$Z453</f>
        <v>77625.931659864305</v>
      </c>
      <c r="D79" s="160">
        <f>+'[2]10.PRECIO DEL VINO DE TRASLADO'!$Z465</f>
        <v>56299.85260628687</v>
      </c>
      <c r="E79" s="160">
        <f>+'[2]10.PRECIO DEL VINO DE TRASLADO'!$Z477</f>
        <v>26923.512146442201</v>
      </c>
      <c r="F79" s="160">
        <f>+'[2]10.PRECIO DEL VINO DE TRASLADO'!$Z489</f>
        <v>30852.626751284344</v>
      </c>
      <c r="G79" s="160">
        <f>+'[2]10.PRECIO DEL VINO DE TRASLADO'!$Z501</f>
        <v>65573.494071847672</v>
      </c>
      <c r="H79" s="160">
        <f>+'[2]10.PRECIO DEL VINO DE TRASLADO'!$Z513</f>
        <v>63668.221025560815</v>
      </c>
      <c r="I79" s="160">
        <f>+'[2]10.PRECIO DEL VINO DE TRASLADO'!$Z525</f>
        <v>80198.208551723001</v>
      </c>
      <c r="J79" s="160">
        <f>+'[2]10.PRECIO DEL VINO DE TRASLADO'!$Z537</f>
        <v>56654.322803318639</v>
      </c>
      <c r="K79" s="166">
        <f>+'[2]10.PRECIO DEL VINO DE TRASLADO'!Z549</f>
        <v>38862.799054546842</v>
      </c>
      <c r="L79" s="91">
        <f>+K79/J79-1</f>
        <v>-0.31403647362509157</v>
      </c>
      <c r="M79" s="2"/>
      <c r="N79" s="89" t="s">
        <v>2</v>
      </c>
      <c r="O79" s="166">
        <f>+AVERAGE('[1]10.PRECIO DEL VINO DE TRASLADO'!Z430:Z441)</f>
        <v>38795.047587656802</v>
      </c>
      <c r="P79" s="160">
        <f>+(SUM(C75:C79)+SUM(B80:B86))/12</f>
        <v>76844.890799530025</v>
      </c>
      <c r="Q79" s="160">
        <f t="shared" ref="Q79" si="215">+(SUM(D75:D79)+SUM(C80:C86))/12</f>
        <v>74423.236349101702</v>
      </c>
      <c r="R79" s="160">
        <f>+(SUM(E75:E79)+SUM(D80:D86))/12</f>
        <v>42718.148213916931</v>
      </c>
      <c r="S79" s="160">
        <f>+(SUM(F75:F79)+SUM(E80:E86))/12</f>
        <v>29313.899051217228</v>
      </c>
      <c r="T79" s="160">
        <f>+(SUM(G75:G79)+SUM(F80:F86))/12</f>
        <v>43825.694655148633</v>
      </c>
      <c r="U79" s="160">
        <f>+(SUM(H75:H79)+SUM(G80:G86))/12</f>
        <v>58691.253966632357</v>
      </c>
      <c r="V79" s="160">
        <f t="shared" ref="V79" si="216">+(SUM(I75:I79)+SUM(H80:H86))/12</f>
        <v>76310.43463194168</v>
      </c>
      <c r="W79" s="167">
        <f t="shared" ref="W79" si="217">+(SUM(J75:J79)+SUM(I80:I86))/12</f>
        <v>66488.320354022158</v>
      </c>
      <c r="X79" s="168">
        <f t="shared" ref="X79" si="218">+(SUM(K75:K79)+SUM(J80:J86))/12</f>
        <v>46546.73124456076</v>
      </c>
      <c r="Y79" s="117">
        <f>+X79/W79-1</f>
        <v>-0.2999261976130676</v>
      </c>
      <c r="Z79" s="113">
        <f>+POWER(X79/S79,0.2)-1</f>
        <v>9.6890108173612211E-2</v>
      </c>
    </row>
    <row r="80" spans="1:26" x14ac:dyDescent="0.25">
      <c r="A80" s="89" t="s">
        <v>3</v>
      </c>
      <c r="B80" s="166">
        <f>+'[2]10.PRECIO DEL VINO DE TRASLADO'!$Z442</f>
        <v>59208.238001728831</v>
      </c>
      <c r="C80" s="160">
        <f>+'[2]10.PRECIO DEL VINO DE TRASLADO'!$Z454</f>
        <v>80839.910921688104</v>
      </c>
      <c r="D80" s="160">
        <f>+'[2]10.PRECIO DEL VINO DE TRASLADO'!$Z466</f>
        <v>59282.734433298603</v>
      </c>
      <c r="E80" s="160">
        <f>+'[2]10.PRECIO DEL VINO DE TRASLADO'!$Z478</f>
        <v>33758.537333618813</v>
      </c>
      <c r="F80" s="160">
        <f>+'[2]10.PRECIO DEL VINO DE TRASLADO'!$Z490</f>
        <v>33311.829599733835</v>
      </c>
      <c r="G80" s="160">
        <f>+'[2]10.PRECIO DEL VINO DE TRASLADO'!$Z502</f>
        <v>59539.155019051963</v>
      </c>
      <c r="H80" s="160">
        <f>+'[2]10.PRECIO DEL VINO DE TRASLADO'!$Z514</f>
        <v>72039.038228314224</v>
      </c>
      <c r="I80" s="160">
        <f>+'[2]10.PRECIO DEL VINO DE TRASLADO'!$Z526</f>
        <v>74365.905953144436</v>
      </c>
      <c r="J80" s="160">
        <f>+'[2]10.PRECIO DEL VINO DE TRASLADO'!$Z538</f>
        <v>57102.322499290742</v>
      </c>
      <c r="K80" s="166"/>
      <c r="L80" s="91"/>
      <c r="M80" s="2"/>
      <c r="N80" s="89" t="s">
        <v>3</v>
      </c>
      <c r="O80" s="166">
        <f>+AVERAGE('[1]10.PRECIO DEL VINO DE TRASLADO'!Z431:Z442)</f>
        <v>40514.085919449557</v>
      </c>
      <c r="P80" s="160">
        <f>+(SUM(C75:C80)+SUM(B81:B86))/12</f>
        <v>78647.530209526638</v>
      </c>
      <c r="Q80" s="160">
        <f t="shared" ref="Q80" si="219">+(SUM(D75:D80)+SUM(C81:C86))/12</f>
        <v>72626.804975069244</v>
      </c>
      <c r="R80" s="160">
        <f>+(SUM(E75:E80)+SUM(D81:D86))/12</f>
        <v>40591.131788943625</v>
      </c>
      <c r="S80" s="160">
        <f>+(SUM(F75:F80)+SUM(E81:E86))/12</f>
        <v>29276.673406726808</v>
      </c>
      <c r="T80" s="160">
        <f>+(SUM(G75:G80)+SUM(F81:F86))/12</f>
        <v>46011.305106758482</v>
      </c>
      <c r="U80" s="160">
        <f>+(SUM(H75:H80)+SUM(G81:G86))/12</f>
        <v>59732.910900737545</v>
      </c>
      <c r="V80" s="160">
        <f t="shared" ref="V80" si="220">+(SUM(I75:I80)+SUM(H81:H86))/12</f>
        <v>76504.340275677532</v>
      </c>
      <c r="W80" s="161">
        <f t="shared" ref="W80" si="221">+(SUM(J75:J80)+SUM(I81:I86))/12</f>
        <v>65049.688399534352</v>
      </c>
      <c r="X80" s="162"/>
      <c r="Y80" s="78"/>
      <c r="Z80" s="7"/>
    </row>
    <row r="81" spans="1:26" x14ac:dyDescent="0.25">
      <c r="A81" s="89" t="s">
        <v>4</v>
      </c>
      <c r="B81" s="166">
        <f>+'[2]10.PRECIO DEL VINO DE TRASLADO'!$Z443</f>
        <v>61327.659591925367</v>
      </c>
      <c r="C81" s="160">
        <f>+'[2]10.PRECIO DEL VINO DE TRASLADO'!$Z455</f>
        <v>76348.432527390527</v>
      </c>
      <c r="D81" s="160">
        <f>+'[2]10.PRECIO DEL VINO DE TRASLADO'!$Z467</f>
        <v>55640.306800373895</v>
      </c>
      <c r="E81" s="160">
        <f>+'[2]10.PRECIO DEL VINO DE TRASLADO'!$Z479</f>
        <v>32284.021065773624</v>
      </c>
      <c r="F81" s="160">
        <f>+'[2]10.PRECIO DEL VINO DE TRASLADO'!$Z491</f>
        <v>32021.229716205518</v>
      </c>
      <c r="G81" s="160">
        <f>+'[2]10.PRECIO DEL VINO DE TRASLADO'!$Z503</f>
        <v>60876.26613182648</v>
      </c>
      <c r="H81" s="160">
        <f>+'[2]10.PRECIO DEL VINO DE TRASLADO'!$Z515</f>
        <v>67806.137418929065</v>
      </c>
      <c r="I81" s="160">
        <f>+'[2]10.PRECIO DEL VINO DE TRASLADO'!$Z527</f>
        <v>80448.518855054121</v>
      </c>
      <c r="J81" s="160">
        <f>+'[2]10.PRECIO DEL VINO DE TRASLADO'!$Z539</f>
        <v>53923.005318697411</v>
      </c>
      <c r="K81" s="166"/>
      <c r="L81" s="91"/>
      <c r="M81" s="2"/>
      <c r="N81" s="89" t="s">
        <v>4</v>
      </c>
      <c r="O81" s="166">
        <f>+AVERAGE('[1]10.PRECIO DEL VINO DE TRASLADO'!Z432:Z443)</f>
        <v>42427.362575172061</v>
      </c>
      <c r="P81" s="160">
        <f>+(SUM(C75:C81)+SUM(B82:B86))/12</f>
        <v>79899.261287482062</v>
      </c>
      <c r="Q81" s="160">
        <f t="shared" ref="Q81" si="222">+(SUM(D75:D81)+SUM(C82:C86))/12</f>
        <v>70901.1278311512</v>
      </c>
      <c r="R81" s="160">
        <f>+(SUM(E75:E81)+SUM(D82:D86))/12</f>
        <v>38644.774644393598</v>
      </c>
      <c r="S81" s="160">
        <f>+(SUM(F75:F81)+SUM(E82:E86))/12</f>
        <v>29254.774127596134</v>
      </c>
      <c r="T81" s="160">
        <f>+(SUM(G75:G81)+SUM(F82:F86))/12</f>
        <v>48415.891474726901</v>
      </c>
      <c r="U81" s="160">
        <f>+(SUM(H75:H81)+SUM(G82:G86))/12</f>
        <v>60310.400174662762</v>
      </c>
      <c r="V81" s="160">
        <f t="shared" ref="V81" si="223">+(SUM(I75:I81)+SUM(H82:H86))/12</f>
        <v>77557.872062021284</v>
      </c>
      <c r="W81" s="167">
        <f t="shared" ref="W81" si="224">+(SUM(J75:J81)+SUM(I82:I86))/12</f>
        <v>62839.228938171291</v>
      </c>
      <c r="X81" s="168"/>
      <c r="Y81" s="117"/>
      <c r="Z81" s="113"/>
    </row>
    <row r="82" spans="1:26" x14ac:dyDescent="0.25">
      <c r="A82" s="89" t="s">
        <v>5</v>
      </c>
      <c r="B82" s="166">
        <f>+'[2]10.PRECIO DEL VINO DE TRASLADO'!$Z444</f>
        <v>62174.744995492903</v>
      </c>
      <c r="C82" s="160">
        <f>+'[2]10.PRECIO DEL VINO DE TRASLADO'!$Z456</f>
        <v>78954.438008738274</v>
      </c>
      <c r="D82" s="160">
        <f>+'[2]10.PRECIO DEL VINO DE TRASLADO'!$Z468</f>
        <v>53284.565453897267</v>
      </c>
      <c r="E82" s="160">
        <f>+'[2]10.PRECIO DEL VINO DE TRASLADO'!$Z480</f>
        <v>31107.957531315915</v>
      </c>
      <c r="F82" s="160">
        <f>+'[2]10.PRECIO DEL VINO DE TRASLADO'!$Z492</f>
        <v>36835.414436072693</v>
      </c>
      <c r="G82" s="160">
        <f>+'[2]10.PRECIO DEL VINO DE TRASLADO'!$Z504</f>
        <v>59139.753876315677</v>
      </c>
      <c r="H82" s="160">
        <f>+'[2]10.PRECIO DEL VINO DE TRASLADO'!$Z516</f>
        <v>70918.795381288932</v>
      </c>
      <c r="I82" s="160">
        <f>+'[2]10.PRECIO DEL VINO DE TRASLADO'!$Z528</f>
        <v>73054.074664788626</v>
      </c>
      <c r="J82" s="160">
        <f>+'[2]10.PRECIO DEL VINO DE TRASLADO'!$Z540</f>
        <v>54002.863981084243</v>
      </c>
      <c r="K82" s="166"/>
      <c r="L82" s="91"/>
      <c r="M82" s="2"/>
      <c r="N82" s="89" t="s">
        <v>5</v>
      </c>
      <c r="O82" s="166">
        <f>+AVERAGE('[1]10.PRECIO DEL VINO DE TRASLADO'!Z433:Z444)</f>
        <v>44749.258487205989</v>
      </c>
      <c r="P82" s="160">
        <f>+(SUM(C75:C82)+SUM(B83:B86))/12</f>
        <v>81297.569038585862</v>
      </c>
      <c r="Q82" s="160">
        <f t="shared" ref="Q82" si="225">+(SUM(D75:D82)+SUM(C83:C86))/12</f>
        <v>68761.971784914451</v>
      </c>
      <c r="R82" s="160">
        <f>+(SUM(E75:E82)+SUM(D83:D86))/12</f>
        <v>36796.723984178483</v>
      </c>
      <c r="S82" s="160">
        <f>+(SUM(F75:F82)+SUM(E83:E86))/12</f>
        <v>29732.062202992533</v>
      </c>
      <c r="T82" s="160">
        <f>+(SUM(G75:G82)+SUM(F83:F86))/12</f>
        <v>50274.586428080474</v>
      </c>
      <c r="U82" s="160">
        <f>+(SUM(H75:H82)+SUM(G83:G86))/12</f>
        <v>61291.986966743869</v>
      </c>
      <c r="V82" s="160">
        <f t="shared" ref="V82" si="226">+(SUM(I75:I82)+SUM(H83:H86))/12</f>
        <v>77735.81200231293</v>
      </c>
      <c r="W82" s="167">
        <f t="shared" ref="W82" si="227">+(SUM(J75:J82)+SUM(I83:I86))/12</f>
        <v>61251.628047862592</v>
      </c>
      <c r="X82" s="168"/>
      <c r="Y82" s="117"/>
      <c r="Z82" s="113"/>
    </row>
    <row r="83" spans="1:26" x14ac:dyDescent="0.25">
      <c r="A83" s="89" t="s">
        <v>6</v>
      </c>
      <c r="B83" s="166">
        <f>+'[2]10.PRECIO DEL VINO DE TRASLADO'!$Z445</f>
        <v>71616.797088044521</v>
      </c>
      <c r="C83" s="160">
        <f>+'[2]10.PRECIO DEL VINO DE TRASLADO'!$Z457</f>
        <v>79214.194862322198</v>
      </c>
      <c r="D83" s="160">
        <f>+'[2]10.PRECIO DEL VINO DE TRASLADO'!$Z469</f>
        <v>46219.203513607834</v>
      </c>
      <c r="E83" s="160">
        <f>+'[2]10.PRECIO DEL VINO DE TRASLADO'!$Z481</f>
        <v>26660.321303333036</v>
      </c>
      <c r="F83" s="160">
        <f>+'[2]10.PRECIO DEL VINO DE TRASLADO'!$Z493</f>
        <v>34857.395388348246</v>
      </c>
      <c r="G83" s="160">
        <f>+'[2]10.PRECIO DEL VINO DE TRASLADO'!$Z505</f>
        <v>55341.815972085271</v>
      </c>
      <c r="H83" s="160">
        <f>+'[2]10.PRECIO DEL VINO DE TRASLADO'!$Z517</f>
        <v>65301.957027902608</v>
      </c>
      <c r="I83" s="160">
        <f>+'[2]10.PRECIO DEL VINO DE TRASLADO'!$Z529</f>
        <v>72134.805128349733</v>
      </c>
      <c r="J83" s="160">
        <f>+'[2]10.PRECIO DEL VINO DE TRASLADO'!$Z541</f>
        <v>49234.633615431674</v>
      </c>
      <c r="K83" s="166"/>
      <c r="L83" s="91"/>
      <c r="M83" s="2"/>
      <c r="N83" s="89" t="s">
        <v>6</v>
      </c>
      <c r="O83" s="166">
        <f>+AVERAGE('[1]10.PRECIO DEL VINO DE TRASLADO'!Z434:Z445)</f>
        <v>47905.359995799423</v>
      </c>
      <c r="P83" s="160">
        <f>+(SUM(C75:C83)+SUM(B84:B86))/12</f>
        <v>81930.685519775652</v>
      </c>
      <c r="Q83" s="160">
        <f t="shared" ref="Q83" si="228">+(SUM(D75:D83)+SUM(C84:C86))/12</f>
        <v>66012.38917252158</v>
      </c>
      <c r="R83" s="160">
        <f>+(SUM(E75:E83)+SUM(D84:D86))/12</f>
        <v>35166.817133322249</v>
      </c>
      <c r="S83" s="160">
        <f>+(SUM(F75:F83)+SUM(E84:E86))/12</f>
        <v>30415.151710077134</v>
      </c>
      <c r="T83" s="160">
        <f>+(SUM(G75:G83)+SUM(F84:F86))/12</f>
        <v>51981.621476725231</v>
      </c>
      <c r="U83" s="160">
        <f>+(SUM(H75:H83)+SUM(G84:G86))/12</f>
        <v>62121.998721395306</v>
      </c>
      <c r="V83" s="160">
        <f t="shared" ref="V83" si="229">+(SUM(I75:I83)+SUM(H84:H86))/12</f>
        <v>78305.216010683522</v>
      </c>
      <c r="W83" s="167">
        <f t="shared" ref="W83" si="230">+(SUM(J75:J83)+SUM(I84:I86))/12</f>
        <v>59343.28042178609</v>
      </c>
      <c r="X83" s="168"/>
      <c r="Y83" s="117"/>
      <c r="Z83" s="113"/>
    </row>
    <row r="84" spans="1:26" x14ac:dyDescent="0.25">
      <c r="A84" s="89" t="s">
        <v>7</v>
      </c>
      <c r="B84" s="166">
        <f>+'[2]10.PRECIO DEL VINO DE TRASLADO'!$Z446</f>
        <v>71966.14933204696</v>
      </c>
      <c r="C84" s="160">
        <f>+'[2]10.PRECIO DEL VINO DE TRASLADO'!$Z458</f>
        <v>91109.569988123636</v>
      </c>
      <c r="D84" s="160">
        <f>+'[2]10.PRECIO DEL VINO DE TRASLADO'!$Z470</f>
        <v>44948.912360689152</v>
      </c>
      <c r="E84" s="160">
        <f>+'[2]10.PRECIO DEL VINO DE TRASLADO'!$Z482</f>
        <v>33009.656015455388</v>
      </c>
      <c r="F84" s="160">
        <f>+'[2]10.PRECIO DEL VINO DE TRASLADO'!$Z494</f>
        <v>38323.120376957435</v>
      </c>
      <c r="G84" s="160">
        <f>+'[2]10.PRECIO DEL VINO DE TRASLADO'!$Z506</f>
        <v>58142.784439427654</v>
      </c>
      <c r="H84" s="160">
        <f>+'[2]10.PRECIO DEL VINO DE TRASLADO'!$Z518</f>
        <v>63152.234967165401</v>
      </c>
      <c r="I84" s="160">
        <f>+'[2]10.PRECIO DEL VINO DE TRASLADO'!$Z530</f>
        <v>63523.271441791396</v>
      </c>
      <c r="J84" s="160">
        <f>+'[2]10.PRECIO DEL VINO DE TRASLADO'!$Z542</f>
        <v>48939.691141119998</v>
      </c>
      <c r="K84" s="166"/>
      <c r="L84" s="91"/>
      <c r="M84" s="2"/>
      <c r="N84" s="89" t="s">
        <v>7</v>
      </c>
      <c r="O84" s="166">
        <f>+AVERAGE('[1]10.PRECIO DEL VINO DE TRASLADO'!Z435:Z446)</f>
        <v>50934.717692457285</v>
      </c>
      <c r="P84" s="160">
        <f>+(SUM(C75:C84)+SUM(B85:B86))/12</f>
        <v>83525.970574448715</v>
      </c>
      <c r="Q84" s="160">
        <f t="shared" ref="Q84" si="231">+(SUM(D75:D84)+SUM(C85:C86))/12</f>
        <v>62165.667703568703</v>
      </c>
      <c r="R84" s="160">
        <f>+(SUM(E75:E84)+SUM(D85:D86))/12</f>
        <v>34171.879104552769</v>
      </c>
      <c r="S84" s="160">
        <f>+(SUM(F75:F84)+SUM(E85:E86))/12</f>
        <v>30857.940406868976</v>
      </c>
      <c r="T84" s="160">
        <f>+(SUM(G75:G84)+SUM(F85:F86))/12</f>
        <v>53633.260148597743</v>
      </c>
      <c r="U84" s="160">
        <f>+(SUM(H75:H84)+SUM(G85:G86))/12</f>
        <v>62539.45293204012</v>
      </c>
      <c r="V84" s="160">
        <f t="shared" ref="V84" si="232">+(SUM(I75:I84)+SUM(H85:H86))/12</f>
        <v>78336.135716902369</v>
      </c>
      <c r="W84" s="167">
        <f t="shared" ref="W84" si="233">+(SUM(J75:J84)+SUM(I85:I86))/12</f>
        <v>58127.982063396812</v>
      </c>
      <c r="X84" s="168"/>
      <c r="Y84" s="117"/>
      <c r="Z84" s="113"/>
    </row>
    <row r="85" spans="1:26" x14ac:dyDescent="0.25">
      <c r="A85" s="89" t="s">
        <v>8</v>
      </c>
      <c r="B85" s="166">
        <f>+'[2]10.PRECIO DEL VINO DE TRASLADO'!$Z447</f>
        <v>89400.998159755938</v>
      </c>
      <c r="C85" s="160">
        <f>+'[2]10.PRECIO DEL VINO DE TRASLADO'!$Z459</f>
        <v>92754.507347998166</v>
      </c>
      <c r="D85" s="160">
        <f>+'[2]10.PRECIO DEL VINO DE TRASLADO'!$Z471</f>
        <v>45409.687790729993</v>
      </c>
      <c r="E85" s="160">
        <f>+'[2]10.PRECIO DEL VINO DE TRASLADO'!$Z483</f>
        <v>29645.477970568074</v>
      </c>
      <c r="F85" s="160">
        <f>+'[2]10.PRECIO DEL VINO DE TRASLADO'!$Z495</f>
        <v>40468.700367175174</v>
      </c>
      <c r="G85" s="160">
        <f>+'[2]10.PRECIO DEL VINO DE TRASLADO'!$Z507</f>
        <v>54870.068518496191</v>
      </c>
      <c r="H85" s="160">
        <f>+'[2]10.PRECIO DEL VINO DE TRASLADO'!$Z519</f>
        <v>65286.372083398339</v>
      </c>
      <c r="I85" s="160">
        <f>+'[2]10.PRECIO DEL VINO DE TRASLADO'!$Z531</f>
        <v>63901.112424769504</v>
      </c>
      <c r="J85" s="160">
        <f>+'[2]10.PRECIO DEL VINO DE TRASLADO'!$Z543</f>
        <v>44958.177940000001</v>
      </c>
      <c r="K85" s="166"/>
      <c r="L85" s="91"/>
      <c r="M85" s="2"/>
      <c r="N85" s="89" t="s">
        <v>8</v>
      </c>
      <c r="O85" s="166">
        <f>+AVERAGE('[1]10.PRECIO DEL VINO DE TRASLADO'!Z436:Z447)</f>
        <v>55492.577426442709</v>
      </c>
      <c r="P85" s="160">
        <f>+(SUM(C75:C85)+SUM(B86))/12</f>
        <v>83805.429673468898</v>
      </c>
      <c r="Q85" s="160">
        <f t="shared" ref="Q85" si="234">+(SUM(D75:D85)+SUM(C86))/12</f>
        <v>58220.266073796352</v>
      </c>
      <c r="R85" s="160">
        <f>+(SUM(E75:E85)+SUM(D86))/12</f>
        <v>32858.194952872611</v>
      </c>
      <c r="S85" s="160">
        <f>+(SUM(F75:F85)+SUM(E86))/12</f>
        <v>31759.875606586236</v>
      </c>
      <c r="T85" s="160">
        <f>+(SUM(G75:G85)+SUM(F86))/12</f>
        <v>54833.374161207837</v>
      </c>
      <c r="U85" s="160">
        <f>+(SUM(H75:H85)+SUM(G86))/12</f>
        <v>63407.47822911531</v>
      </c>
      <c r="V85" s="160">
        <f t="shared" ref="V85" si="235">+(SUM(I75:I85)+SUM(H86))/12</f>
        <v>78220.697412016627</v>
      </c>
      <c r="W85" s="167">
        <f t="shared" ref="W85" si="236">+(SUM(J75:J85)+SUM(I86))/12</f>
        <v>56549.404189666013</v>
      </c>
      <c r="X85" s="168"/>
      <c r="Y85" s="117"/>
      <c r="Z85" s="113"/>
    </row>
    <row r="86" spans="1:26" x14ac:dyDescent="0.25">
      <c r="A86" s="89" t="s">
        <v>9</v>
      </c>
      <c r="B86" s="166">
        <f>+'[2]10.PRECIO DEL VINO DE TRASLADO'!$Z448</f>
        <v>93587.198452095894</v>
      </c>
      <c r="C86" s="160">
        <f>+'[2]10.PRECIO DEL VINO DE TRASLADO'!$Z460</f>
        <v>75704.568366060776</v>
      </c>
      <c r="D86" s="160">
        <f>+'[2]10.PRECIO DEL VINO DE TRASLADO'!$Z472</f>
        <v>39566.294632981298</v>
      </c>
      <c r="E86" s="160">
        <f>+'[2]10.PRECIO DEL VINO DE TRASLADO'!$Z484</f>
        <v>25209.133438208577</v>
      </c>
      <c r="F86" s="160">
        <f>+'[2]10.PRECIO DEL VINO DE TRASLADO'!$Z496</f>
        <v>41625.757482150701</v>
      </c>
      <c r="G86" s="160">
        <f>+'[2]10.PRECIO DEL VINO DE TRASLADO'!$Z508</f>
        <v>47001.822655898934</v>
      </c>
      <c r="H86" s="160">
        <f>+'[1]10.PRECIO DEL VINO DE TRASLADO'!$Z520</f>
        <v>80126.491773147121</v>
      </c>
      <c r="I86" s="160">
        <f>+'[2]10.PRECIO DEL VINO DE TRASLADO'!$Z532</f>
        <v>63048.129153070659</v>
      </c>
      <c r="J86" s="160">
        <f>+'[2]10.PRECIO DEL VINO DE TRASLADO'!$Z$544</f>
        <v>44774.559999999998</v>
      </c>
      <c r="K86" s="166"/>
      <c r="L86" s="91"/>
      <c r="M86" s="2"/>
      <c r="N86" s="89" t="s">
        <v>9</v>
      </c>
      <c r="O86" s="166">
        <f>+AVERAGE('[1]10.PRECIO DEL VINO DE TRASLADO'!Z437:Z448)</f>
        <v>60443.528342922276</v>
      </c>
      <c r="P86" s="160">
        <f>+(SUM(C75:C86))/12</f>
        <v>82315.210499632638</v>
      </c>
      <c r="Q86" s="160">
        <f t="shared" ref="Q86" si="237">+(SUM(D75:D86))/12</f>
        <v>55208.743262706404</v>
      </c>
      <c r="R86" s="160">
        <f>+(SUM(E75:E86))/12</f>
        <v>31661.764853308221</v>
      </c>
      <c r="S86" s="160">
        <f>+(SUM(F75:F86))/12</f>
        <v>33127.927610248073</v>
      </c>
      <c r="T86" s="160">
        <f>+(SUM(G75:G86))/12</f>
        <v>55281.379592353529</v>
      </c>
      <c r="U86" s="160">
        <f>+(SUM(H75:H86))/12</f>
        <v>66167.867322219317</v>
      </c>
      <c r="V86" s="160">
        <f t="shared" ref="V86" si="238">+(SUM(I75:I86))/12</f>
        <v>76797.500527010256</v>
      </c>
      <c r="W86" s="167">
        <f t="shared" ref="W86" si="239">+(SUM(J75:J86))/12</f>
        <v>55026.606760243456</v>
      </c>
      <c r="X86" s="168"/>
      <c r="Y86" s="117"/>
      <c r="Z86" s="113"/>
    </row>
    <row r="87" spans="1:26" ht="25.5" x14ac:dyDescent="0.25">
      <c r="A87" s="92" t="s">
        <v>14</v>
      </c>
      <c r="B87" s="169">
        <f>AVERAGE(B75:B86)</f>
        <v>60443.528342922276</v>
      </c>
      <c r="C87" s="170">
        <f t="shared" ref="C87:H87" si="240">AVERAGE(C75:C86)</f>
        <v>82315.210499632638</v>
      </c>
      <c r="D87" s="170">
        <f t="shared" si="240"/>
        <v>55208.743262706404</v>
      </c>
      <c r="E87" s="170">
        <f t="shared" si="240"/>
        <v>31661.764853308221</v>
      </c>
      <c r="F87" s="170">
        <f t="shared" si="240"/>
        <v>33127.927610248073</v>
      </c>
      <c r="G87" s="170">
        <f t="shared" si="240"/>
        <v>55281.379592353529</v>
      </c>
      <c r="H87" s="170">
        <f t="shared" si="240"/>
        <v>66167.867322219317</v>
      </c>
      <c r="I87" s="170">
        <f t="shared" ref="I87:J87" si="241">AVERAGE(I75:I86)</f>
        <v>76797.500527010256</v>
      </c>
      <c r="J87" s="170">
        <f t="shared" si="241"/>
        <v>55026.606760243456</v>
      </c>
      <c r="K87" s="169"/>
      <c r="L87" s="174"/>
      <c r="M87" s="3"/>
      <c r="N87" s="92" t="s">
        <v>14</v>
      </c>
      <c r="O87" s="169">
        <f t="shared" ref="O87" si="242">+AVERAGE(O75:O86)</f>
        <v>43880.728242493649</v>
      </c>
      <c r="P87" s="170">
        <f>+AVERAGE(P75:P86)</f>
        <v>77464.076467413877</v>
      </c>
      <c r="Q87" s="170">
        <f t="shared" ref="Q87:X87" si="243">+AVERAGE(Q75:Q86)</f>
        <v>70202.143207373607</v>
      </c>
      <c r="R87" s="170">
        <f t="shared" si="243"/>
        <v>40694.065852920707</v>
      </c>
      <c r="S87" s="170">
        <f t="shared" si="243"/>
        <v>30103.765121721499</v>
      </c>
      <c r="T87" s="170">
        <f t="shared" si="243"/>
        <v>46178.189962883764</v>
      </c>
      <c r="U87" s="170">
        <f t="shared" si="243"/>
        <v>60400.066600463666</v>
      </c>
      <c r="V87" s="170">
        <f t="shared" si="243"/>
        <v>75596.332777809715</v>
      </c>
      <c r="W87" s="171">
        <f t="shared" si="243"/>
        <v>64441.009308566798</v>
      </c>
      <c r="X87" s="172">
        <f t="shared" si="243"/>
        <v>49830.364751312525</v>
      </c>
      <c r="Y87" s="119">
        <f>+W87/V87-1</f>
        <v>-0.1475643468318798</v>
      </c>
      <c r="Z87" s="173">
        <f>+POWER(W87/R87,0.2)-1</f>
        <v>9.6292012996910037E-2</v>
      </c>
    </row>
    <row r="88" spans="1:26" ht="26.25" thickBot="1" x14ac:dyDescent="0.3">
      <c r="A88" s="98" t="s">
        <v>12</v>
      </c>
      <c r="B88" s="110"/>
      <c r="C88" s="85">
        <f t="shared" ref="C88:J88" si="244">+C87/B87-1</f>
        <v>0.36185316701935144</v>
      </c>
      <c r="D88" s="85">
        <f t="shared" si="244"/>
        <v>-0.32930083118778153</v>
      </c>
      <c r="E88" s="85">
        <f t="shared" si="244"/>
        <v>-0.42650814015728933</v>
      </c>
      <c r="F88" s="85">
        <f t="shared" si="244"/>
        <v>4.6307044592514446E-2</v>
      </c>
      <c r="G88" s="85">
        <f t="shared" si="244"/>
        <v>0.66872435374594086</v>
      </c>
      <c r="H88" s="85">
        <f t="shared" si="244"/>
        <v>0.19692865500360268</v>
      </c>
      <c r="I88" s="85">
        <f t="shared" si="244"/>
        <v>0.16064645325543814</v>
      </c>
      <c r="J88" s="85">
        <f t="shared" si="244"/>
        <v>-0.28348440531745966</v>
      </c>
      <c r="K88" s="198"/>
      <c r="L88" s="101"/>
      <c r="M88" s="2"/>
      <c r="N88" s="98" t="s">
        <v>12</v>
      </c>
      <c r="O88" s="110"/>
      <c r="P88" s="85">
        <f t="shared" ref="P88:V88" si="245">+P87/O87-1</f>
        <v>0.76533251771328747</v>
      </c>
      <c r="Q88" s="85">
        <f t="shared" si="245"/>
        <v>-9.3745818593668817E-2</v>
      </c>
      <c r="R88" s="85">
        <f t="shared" si="245"/>
        <v>-0.42033014956947279</v>
      </c>
      <c r="S88" s="85">
        <f t="shared" si="245"/>
        <v>-0.26024189299431033</v>
      </c>
      <c r="T88" s="85">
        <f t="shared" si="245"/>
        <v>0.53396725546346024</v>
      </c>
      <c r="U88" s="85">
        <f t="shared" si="245"/>
        <v>0.30797821761768684</v>
      </c>
      <c r="V88" s="85">
        <f t="shared" si="245"/>
        <v>0.2515935334619217</v>
      </c>
      <c r="W88" s="111">
        <f t="shared" ref="W88" si="246">+W87/V87-1</f>
        <v>-0.1475643468318798</v>
      </c>
      <c r="X88" s="100">
        <f t="shared" ref="X88" si="247">+X87/W87-1</f>
        <v>-0.22672898382601736</v>
      </c>
      <c r="Y88" s="99"/>
      <c r="Z88" s="115"/>
    </row>
    <row r="89" spans="1:26" ht="15.75" thickBo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6" ht="15.75" thickBot="1" x14ac:dyDescent="0.3">
      <c r="A90" s="335" t="s">
        <v>296</v>
      </c>
      <c r="B90" s="336"/>
      <c r="C90" s="336"/>
      <c r="D90" s="336"/>
      <c r="E90" s="336"/>
      <c r="F90" s="336"/>
      <c r="G90" s="336"/>
      <c r="H90" s="336"/>
      <c r="I90" s="336"/>
      <c r="J90" s="336"/>
      <c r="K90" s="336"/>
      <c r="L90" s="337"/>
      <c r="M90" s="2"/>
      <c r="N90" s="335" t="s">
        <v>286</v>
      </c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7"/>
    </row>
    <row r="91" spans="1:26" ht="51.75" thickBot="1" x14ac:dyDescent="0.3">
      <c r="A91" s="86"/>
      <c r="B91" s="102">
        <v>2016</v>
      </c>
      <c r="C91" s="82">
        <f>+B91+1</f>
        <v>2017</v>
      </c>
      <c r="D91" s="82">
        <f t="shared" ref="D91:G91" si="248">+C91+1</f>
        <v>2018</v>
      </c>
      <c r="E91" s="82">
        <f t="shared" si="248"/>
        <v>2019</v>
      </c>
      <c r="F91" s="82">
        <f t="shared" si="248"/>
        <v>2020</v>
      </c>
      <c r="G91" s="82">
        <f t="shared" si="248"/>
        <v>2021</v>
      </c>
      <c r="H91" s="82">
        <v>2022</v>
      </c>
      <c r="I91" s="82">
        <v>2023</v>
      </c>
      <c r="J91" s="82">
        <v>2024</v>
      </c>
      <c r="K91" s="102">
        <v>2025</v>
      </c>
      <c r="L91" s="88" t="s">
        <v>16</v>
      </c>
      <c r="M91" s="2"/>
      <c r="N91" s="86"/>
      <c r="O91" s="102">
        <v>2016</v>
      </c>
      <c r="P91" s="82">
        <f>+O91+1</f>
        <v>2017</v>
      </c>
      <c r="Q91" s="82">
        <f t="shared" ref="Q91:S91" si="249">+P91+1</f>
        <v>2018</v>
      </c>
      <c r="R91" s="82">
        <f t="shared" si="249"/>
        <v>2019</v>
      </c>
      <c r="S91" s="82">
        <f t="shared" si="249"/>
        <v>2020</v>
      </c>
      <c r="T91" s="82">
        <f t="shared" ref="T91" si="250">+S91+1</f>
        <v>2021</v>
      </c>
      <c r="U91" s="82">
        <v>2022</v>
      </c>
      <c r="V91" s="82">
        <v>2023</v>
      </c>
      <c r="W91" s="103">
        <v>2024</v>
      </c>
      <c r="X91" s="87">
        <v>2025</v>
      </c>
      <c r="Y91" s="116" t="s">
        <v>16</v>
      </c>
      <c r="Z91" s="112" t="s">
        <v>21</v>
      </c>
    </row>
    <row r="92" spans="1:26" x14ac:dyDescent="0.25">
      <c r="A92" s="89" t="s">
        <v>10</v>
      </c>
      <c r="B92" s="166">
        <f>+'[1]10.PRECIO DEL VINO DE TRASLADO'!AA437</f>
        <v>20433.763372126952</v>
      </c>
      <c r="C92" s="160">
        <f>+'[1]10.PRECIO DEL VINO DE TRASLADO'!AA449</f>
        <v>49624.940324727242</v>
      </c>
      <c r="D92" s="160">
        <f>+'[1]10.PRECIO DEL VINO DE TRASLADO'!AA461</f>
        <v>49625.293070675492</v>
      </c>
      <c r="E92" s="160">
        <f>+'[1]10.PRECIO DEL VINO DE TRASLADO'!AA473</f>
        <v>21578.542654510387</v>
      </c>
      <c r="F92" s="160">
        <f>+'[1]10.PRECIO DEL VINO DE TRASLADO'!AA485</f>
        <v>17773.662331952411</v>
      </c>
      <c r="G92" s="160">
        <f>+'[1]10.PRECIO DEL VINO DE TRASLADO'!AA497</f>
        <v>42187.539869531676</v>
      </c>
      <c r="H92" s="160">
        <f>+'[1]10.PRECIO DEL VINO DE TRASLADO'!AA509</f>
        <v>52962.874199643418</v>
      </c>
      <c r="I92" s="160">
        <f>+'[1]10.PRECIO DEL VINO DE TRASLADO'!AA521</f>
        <v>49725.880660125571</v>
      </c>
      <c r="J92" s="160">
        <f>+'[1]10.PRECIO DEL VINO DE TRASLADO'!AA533</f>
        <v>34388.98513413778</v>
      </c>
      <c r="K92" s="166">
        <f>+'[1]10.PRECIO DEL VINO DE TRASLADO'!$AA545</f>
        <v>32344.131501472031</v>
      </c>
      <c r="L92" s="91">
        <f>+K92/J92-1</f>
        <v>-5.9462459409301727E-2</v>
      </c>
      <c r="M92" s="2"/>
      <c r="N92" s="89" t="s">
        <v>10</v>
      </c>
      <c r="O92" s="166">
        <f>+AVERAGE('[1]10.PRECIO DEL VINO DE TRASLADO'!AA426:AA437)</f>
        <v>22945.602975128586</v>
      </c>
      <c r="P92" s="160">
        <f>+(SUM(C92)+SUM(B93:B103))/12</f>
        <v>37608.713093439343</v>
      </c>
      <c r="Q92" s="160">
        <f t="shared" ref="Q92" si="251">+(SUM(D92)+SUM(C93:C103))/12</f>
        <v>44699.129714346782</v>
      </c>
      <c r="R92" s="160">
        <f t="shared" ref="R92" si="252">+(SUM(E92)+SUM(D93:D103))/12</f>
        <v>38763.533194398144</v>
      </c>
      <c r="S92" s="160">
        <f t="shared" ref="S92" si="253">+(SUM(F92)+SUM(E93:E103))/12</f>
        <v>20785.06280633152</v>
      </c>
      <c r="T92" s="160">
        <f t="shared" ref="T92" si="254">+(SUM(G92)+SUM(F93:F103))/12</f>
        <v>31058.618991596861</v>
      </c>
      <c r="U92" s="160">
        <f t="shared" ref="U92" si="255">+(SUM(H92)+SUM(G93:G103))/12</f>
        <v>46811.378492208307</v>
      </c>
      <c r="V92" s="160">
        <f>+(SUM(I92)+SUM(H93:H103))/12</f>
        <v>59186.52085397768</v>
      </c>
      <c r="W92" s="167">
        <f>+(SUM(J92)+SUM(I93:I103))/12</f>
        <v>55338.953052884965</v>
      </c>
      <c r="X92" s="168">
        <f>+(SUM(K92)+SUM(J93:J103))/12</f>
        <v>41875.314430238133</v>
      </c>
      <c r="Y92" s="117">
        <f>+X92/W92-1</f>
        <v>-0.24329406105280371</v>
      </c>
      <c r="Z92" s="113">
        <f>+POWER(X92/S92,0.2)-1</f>
        <v>0.15038006709095275</v>
      </c>
    </row>
    <row r="93" spans="1:26" x14ac:dyDescent="0.25">
      <c r="A93" s="89" t="s">
        <v>11</v>
      </c>
      <c r="B93" s="166">
        <f>+'[1]10.PRECIO DEL VINO DE TRASLADO'!AA438</f>
        <v>23610.4509697873</v>
      </c>
      <c r="C93" s="160">
        <f>+'[1]10.PRECIO DEL VINO DE TRASLADO'!AA450</f>
        <v>28047.550513030299</v>
      </c>
      <c r="D93" s="160">
        <f>+'[1]10.PRECIO DEL VINO DE TRASLADO'!AA462</f>
        <v>44353.729157206348</v>
      </c>
      <c r="E93" s="160">
        <f>+'[1]10.PRECIO DEL VINO DE TRASLADO'!AA474</f>
        <v>18468.905216883853</v>
      </c>
      <c r="F93" s="160">
        <f>+'[1]10.PRECIO DEL VINO DE TRASLADO'!AA486</f>
        <v>17876.74387625571</v>
      </c>
      <c r="G93" s="160">
        <f>+'[1]10.PRECIO DEL VINO DE TRASLADO'!AA498</f>
        <v>38749.069526577878</v>
      </c>
      <c r="H93" s="160">
        <f>+'[1]10.PRECIO DEL VINO DE TRASLADO'!AA510</f>
        <v>59410.650413318013</v>
      </c>
      <c r="I93" s="160">
        <f>+'[1]10.PRECIO DEL VINO DE TRASLADO'!AA522</f>
        <v>53555.879129812965</v>
      </c>
      <c r="J93" s="160">
        <f>+'[1]10.PRECIO DEL VINO DE TRASLADO'!AA534</f>
        <v>51271.147534925192</v>
      </c>
      <c r="K93" s="166">
        <f>+'[1]10.PRECIO DEL VINO DE TRASLADO'!$AA546</f>
        <v>34952.523153827286</v>
      </c>
      <c r="L93" s="91">
        <f>+K93/J93-1</f>
        <v>-0.31828084928237443</v>
      </c>
      <c r="M93" s="2"/>
      <c r="N93" s="89" t="s">
        <v>11</v>
      </c>
      <c r="O93" s="166">
        <f>+AVERAGE('[1]10.PRECIO DEL VINO DE TRASLADO'!AA427:AA438)</f>
        <v>22756.227087179188</v>
      </c>
      <c r="P93" s="160">
        <f>+(SUM(C92:C93)+SUM(B94:B103))/12</f>
        <v>37978.471388709579</v>
      </c>
      <c r="Q93" s="160">
        <f t="shared" ref="Q93" si="256">+(SUM(D92:D93)+SUM(C94:C103))/12</f>
        <v>46057.977934694791</v>
      </c>
      <c r="R93" s="160">
        <f t="shared" ref="R93" si="257">+(SUM(E92:E93)+SUM(D94:D103))/12</f>
        <v>36606.464532704602</v>
      </c>
      <c r="S93" s="160">
        <f t="shared" ref="S93" si="258">+(SUM(F92:F93)+SUM(E94:E103))/12</f>
        <v>20735.71602794584</v>
      </c>
      <c r="T93" s="160">
        <f t="shared" ref="T93" si="259">+(SUM(G92:G93)+SUM(F94:F103))/12</f>
        <v>32797.979462457042</v>
      </c>
      <c r="U93" s="160">
        <f t="shared" ref="U93" si="260">+(SUM(H92:H93)+SUM(G94:G103))/12</f>
        <v>48533.17689943665</v>
      </c>
      <c r="V93" s="160">
        <f t="shared" ref="V93" si="261">+(SUM(I92:I93)+SUM(H94:H103))/12</f>
        <v>58698.623247018935</v>
      </c>
      <c r="W93" s="167">
        <f t="shared" ref="W93" si="262">+(SUM(J92:J93)+SUM(I94:I103))/12</f>
        <v>55148.558753310987</v>
      </c>
      <c r="X93" s="168">
        <f t="shared" ref="X93" si="263">+(SUM(K92:K93)+SUM(J94:J103))/12</f>
        <v>40515.429065146636</v>
      </c>
      <c r="Y93" s="117">
        <f>+X93/W93-1</f>
        <v>-0.26534020142975745</v>
      </c>
      <c r="Z93" s="113">
        <f>+POWER(X93/S93,0.2)-1</f>
        <v>0.14335285663712516</v>
      </c>
    </row>
    <row r="94" spans="1:26" x14ac:dyDescent="0.25">
      <c r="A94" s="89" t="s">
        <v>0</v>
      </c>
      <c r="B94" s="166">
        <f>+'[1]10.PRECIO DEL VINO DE TRASLADO'!AA439</f>
        <v>22960.606622409254</v>
      </c>
      <c r="C94" s="160">
        <f>+'[1]10.PRECIO DEL VINO DE TRASLADO'!AA451</f>
        <v>37908.134128023783</v>
      </c>
      <c r="D94" s="160">
        <f>+'[1]10.PRECIO DEL VINO DE TRASLADO'!AA463</f>
        <v>45680.867039233133</v>
      </c>
      <c r="E94" s="160">
        <f>+'[1]10.PRECIO DEL VINO DE TRASLADO'!AA475</f>
        <v>19214.237397228622</v>
      </c>
      <c r="F94" s="160">
        <f>+'[1]10.PRECIO DEL VINO DE TRASLADO'!AA487</f>
        <v>22012.876212904488</v>
      </c>
      <c r="G94" s="160">
        <f>+'[1]10.PRECIO DEL VINO DE TRASLADO'!AA499</f>
        <v>39613.425644434748</v>
      </c>
      <c r="H94" s="160">
        <f>+'[1]10.PRECIO DEL VINO DE TRASLADO'!AA511</f>
        <v>60877.895437760933</v>
      </c>
      <c r="I94" s="160">
        <f>+'[1]10.PRECIO DEL VINO DE TRASLADO'!AA523</f>
        <v>60049.117234252721</v>
      </c>
      <c r="J94" s="160">
        <f>+'[1]10.PRECIO DEL VINO DE TRASLADO'!AA535</f>
        <v>62520.546722605744</v>
      </c>
      <c r="K94" s="166">
        <f>+'[1]10.PRECIO DEL VINO DE TRASLADO'!$AA547</f>
        <v>26373.461621311766</v>
      </c>
      <c r="L94" s="91">
        <f>+K94/J94-1</f>
        <v>-0.57816329184824877</v>
      </c>
      <c r="M94" s="2"/>
      <c r="N94" s="89" t="s">
        <v>0</v>
      </c>
      <c r="O94" s="166">
        <f>+AVERAGE('[1]10.PRECIO DEL VINO DE TRASLADO'!AA428:AA439)</f>
        <v>22743.896721014684</v>
      </c>
      <c r="P94" s="160">
        <f>+(SUM(C92:C94)+SUM(B95:B103))/12</f>
        <v>39224.098680844123</v>
      </c>
      <c r="Q94" s="160">
        <f t="shared" ref="Q94" si="264">+(SUM(D92:D94)+SUM(C95:C103))/12</f>
        <v>46705.705677295569</v>
      </c>
      <c r="R94" s="160">
        <f>+(SUM(E92:E94)+SUM(D95:D103))/12</f>
        <v>34400.912062537565</v>
      </c>
      <c r="S94" s="160">
        <f>+(SUM(F92:F94)+SUM(E95:E103))/12</f>
        <v>20968.935929252166</v>
      </c>
      <c r="T94" s="160">
        <f>+(SUM(G92:G94)+SUM(F95:F103))/12</f>
        <v>34264.691915084572</v>
      </c>
      <c r="U94" s="160">
        <f>+(SUM(H92:H94)+SUM(G95:G103))/12</f>
        <v>50305.216048880502</v>
      </c>
      <c r="V94" s="160">
        <f t="shared" ref="V94" si="265">+(SUM(I92:I94)+SUM(H95:H103))/12</f>
        <v>58629.558396726577</v>
      </c>
      <c r="W94" s="167">
        <f t="shared" ref="W94" si="266">+(SUM(J92:J94)+SUM(I95:I103))/12</f>
        <v>55354.511210673743</v>
      </c>
      <c r="X94" s="168">
        <f t="shared" ref="X94" si="267">+(SUM(K92:K94)+SUM(J95:J103))/12</f>
        <v>37503.171973372147</v>
      </c>
      <c r="Y94" s="117">
        <f>+X94/W94-1</f>
        <v>-0.32249113661867923</v>
      </c>
      <c r="Z94" s="113">
        <f>+POWER(X94/S94,0.2)-1</f>
        <v>0.12330662882120458</v>
      </c>
    </row>
    <row r="95" spans="1:26" x14ac:dyDescent="0.25">
      <c r="A95" s="89" t="s">
        <v>1</v>
      </c>
      <c r="B95" s="166">
        <f>+'[1]10.PRECIO DEL VINO DE TRASLADO'!AA440</f>
        <v>21413.890476020872</v>
      </c>
      <c r="C95" s="160">
        <f>+'[1]10.PRECIO DEL VINO DE TRASLADO'!AA452</f>
        <v>44635.417480112963</v>
      </c>
      <c r="D95" s="160">
        <f>+'[1]10.PRECIO DEL VINO DE TRASLADO'!AA464</f>
        <v>44792.267429120999</v>
      </c>
      <c r="E95" s="160">
        <f>+'[1]10.PRECIO DEL VINO DE TRASLADO'!AA476</f>
        <v>24367.533820688834</v>
      </c>
      <c r="F95" s="160">
        <f>+'[1]10.PRECIO DEL VINO DE TRASLADO'!AA488</f>
        <v>34085.352559545005</v>
      </c>
      <c r="G95" s="160">
        <f>+'[1]10.PRECIO DEL VINO DE TRASLADO'!AA500</f>
        <v>61146.054490095172</v>
      </c>
      <c r="H95" s="160">
        <f>+'[1]10.PRECIO DEL VINO DE TRASLADO'!AA512</f>
        <v>79418.892262849869</v>
      </c>
      <c r="I95" s="160">
        <f>+'[1]10.PRECIO DEL VINO DE TRASLADO'!AA524</f>
        <v>70581.980390884462</v>
      </c>
      <c r="J95" s="160">
        <f>+'[1]10.PRECIO DEL VINO DE TRASLADO'!AA536</f>
        <v>60143.108350535309</v>
      </c>
      <c r="K95" s="166">
        <f>+'[2]10.PRECIO DEL VINO DE TRASLADO'!AA548</f>
        <v>27217.442921106744</v>
      </c>
      <c r="L95" s="91">
        <f>+K95/J95-1</f>
        <v>-0.5474553333280705</v>
      </c>
      <c r="M95" s="2"/>
      <c r="N95" s="89" t="s">
        <v>1</v>
      </c>
      <c r="O95" s="166">
        <f>+AVERAGE('[1]10.PRECIO DEL VINO DE TRASLADO'!AA429:AA440)</f>
        <v>22744.734642790685</v>
      </c>
      <c r="P95" s="160">
        <f>+(SUM(C92:C95)+SUM(B96:B103))/12</f>
        <v>41159.22593118513</v>
      </c>
      <c r="Q95" s="160">
        <f t="shared" ref="Q95" si="268">+(SUM(D92:D95)+SUM(C96:C103))/12</f>
        <v>46718.776506379574</v>
      </c>
      <c r="R95" s="160">
        <f>+(SUM(E92:E95)+SUM(D96:D103))/12</f>
        <v>32698.850928501557</v>
      </c>
      <c r="S95" s="160">
        <f>+(SUM(F92:F95)+SUM(E96:E103))/12</f>
        <v>21778.754157490181</v>
      </c>
      <c r="T95" s="160">
        <f>+(SUM(G92:G95)+SUM(F96:F103))/12</f>
        <v>36519.750409297085</v>
      </c>
      <c r="U95" s="160">
        <f>+(SUM(H92:H95)+SUM(G96:G103))/12</f>
        <v>51827.952529943381</v>
      </c>
      <c r="V95" s="160">
        <f t="shared" ref="V95" si="269">+(SUM(I92:I95)+SUM(H96:H103))/12</f>
        <v>57893.149074062785</v>
      </c>
      <c r="W95" s="167">
        <f t="shared" ref="W95" si="270">+(SUM(J92:J95)+SUM(I96:I103))/12</f>
        <v>54484.60520731131</v>
      </c>
      <c r="X95" s="168">
        <f t="shared" ref="X95" si="271">+(SUM(K92:K95)+SUM(J96:J103))/12</f>
        <v>34759.366520919757</v>
      </c>
      <c r="Y95" s="117">
        <f>+X95/W95-1</f>
        <v>-0.36203324978382367</v>
      </c>
      <c r="Z95" s="113">
        <f>+POWER(X95/S95,0.2)-1</f>
        <v>9.80137131774792E-2</v>
      </c>
    </row>
    <row r="96" spans="1:26" x14ac:dyDescent="0.25">
      <c r="A96" s="89" t="s">
        <v>2</v>
      </c>
      <c r="B96" s="166">
        <f>+'[1]10.PRECIO DEL VINO DE TRASLADO'!AA441</f>
        <v>37887.034614448319</v>
      </c>
      <c r="C96" s="160">
        <f>+'[1]10.PRECIO DEL VINO DE TRASLADO'!AA453</f>
        <v>30919.810710729558</v>
      </c>
      <c r="D96" s="160">
        <f>+'[1]10.PRECIO DEL VINO DE TRASLADO'!AA465</f>
        <v>39242.956087190345</v>
      </c>
      <c r="E96" s="160">
        <f>+'[1]10.PRECIO DEL VINO DE TRASLADO'!AA477</f>
        <v>23091.735960918715</v>
      </c>
      <c r="F96" s="160">
        <f>+'[1]10.PRECIO DEL VINO DE TRASLADO'!AA489</f>
        <v>32798.957037667817</v>
      </c>
      <c r="G96" s="160">
        <f>+'[1]10.PRECIO DEL VINO DE TRASLADO'!AA501</f>
        <v>47437.124715894024</v>
      </c>
      <c r="H96" s="160">
        <f>+'[1]10.PRECIO DEL VINO DE TRASLADO'!AA513</f>
        <v>75210.091854456667</v>
      </c>
      <c r="I96" s="160">
        <f>+'[1]10.PRECIO DEL VINO DE TRASLADO'!AA525</f>
        <v>81090.710366782572</v>
      </c>
      <c r="J96" s="160">
        <f>+'[1]10.PRECIO DEL VINO DE TRASLADO'!AA537</f>
        <v>36728.807642862019</v>
      </c>
      <c r="K96" s="166">
        <f>+'[2]10.PRECIO DEL VINO DE TRASLADO'!AA549</f>
        <v>32118.527625134553</v>
      </c>
      <c r="L96" s="91">
        <f>+K96/J96-1</f>
        <v>-0.12552218037013896</v>
      </c>
      <c r="M96" s="2"/>
      <c r="N96" s="89" t="s">
        <v>2</v>
      </c>
      <c r="O96" s="166">
        <f>+AVERAGE('[1]10.PRECIO DEL VINO DE TRASLADO'!AA430:AA441)</f>
        <v>23796.335624356285</v>
      </c>
      <c r="P96" s="160">
        <f>+(SUM(C92:C96)+SUM(B97:B103))/12</f>
        <v>40578.623939208563</v>
      </c>
      <c r="Q96" s="160">
        <f t="shared" ref="Q96" si="272">+(SUM(D92:D96)+SUM(C97:C103))/12</f>
        <v>47412.371954417969</v>
      </c>
      <c r="R96" s="160">
        <f>+(SUM(E92:E96)+SUM(D97:D103))/12</f>
        <v>31352.915917978924</v>
      </c>
      <c r="S96" s="160">
        <f>+(SUM(F92:F96)+SUM(E97:E103))/12</f>
        <v>22587.68924721927</v>
      </c>
      <c r="T96" s="160">
        <f>+(SUM(G92:G96)+SUM(F97:F103))/12</f>
        <v>37739.597715815929</v>
      </c>
      <c r="U96" s="160">
        <f>+(SUM(H92:H96)+SUM(G97:G103))/12</f>
        <v>54142.366458156939</v>
      </c>
      <c r="V96" s="160">
        <f t="shared" ref="V96" si="273">+(SUM(I92:I96)+SUM(H97:H103))/12</f>
        <v>58383.200616756607</v>
      </c>
      <c r="W96" s="167">
        <f t="shared" ref="W96" si="274">+(SUM(J92:J96)+SUM(I97:I103))/12</f>
        <v>50787.77998031793</v>
      </c>
      <c r="X96" s="168">
        <f t="shared" ref="X96" si="275">+(SUM(K92:K96)+SUM(J97:J103))/12</f>
        <v>34375.176519442473</v>
      </c>
      <c r="Y96" s="117">
        <f>+X96/W96-1</f>
        <v>-0.32316048205367365</v>
      </c>
      <c r="Z96" s="113">
        <f>+POWER(X96/S96,0.2)-1</f>
        <v>8.7613592456343037E-2</v>
      </c>
    </row>
    <row r="97" spans="1:26" x14ac:dyDescent="0.25">
      <c r="A97" s="89" t="s">
        <v>3</v>
      </c>
      <c r="B97" s="166">
        <f>+'[1]10.PRECIO DEL VINO DE TRASLADO'!AA442</f>
        <v>53258.194509233406</v>
      </c>
      <c r="C97" s="160">
        <f>+'[1]10.PRECIO DEL VINO DE TRASLADO'!AA454</f>
        <v>53250.511343837221</v>
      </c>
      <c r="D97" s="160">
        <f>+'[1]10.PRECIO DEL VINO DE TRASLADO'!AA466</f>
        <v>63667.953031973375</v>
      </c>
      <c r="E97" s="160">
        <f>+'[1]10.PRECIO DEL VINO DE TRASLADO'!AA478</f>
        <v>23914.858745616035</v>
      </c>
      <c r="F97" s="160">
        <f>+'[1]10.PRECIO DEL VINO DE TRASLADO'!AA490</f>
        <v>29749.617661794935</v>
      </c>
      <c r="G97" s="160">
        <f>+'[1]10.PRECIO DEL VINO DE TRASLADO'!AA502</f>
        <v>51367.973865172884</v>
      </c>
      <c r="H97" s="160">
        <f>+'[1]10.PRECIO DEL VINO DE TRASLADO'!AA514</f>
        <v>57536.276320012752</v>
      </c>
      <c r="I97" s="160">
        <f>+'[1]10.PRECIO DEL VINO DE TRASLADO'!AA526</f>
        <v>60393.718447331972</v>
      </c>
      <c r="J97" s="160">
        <f>+'[1]10.PRECIO DEL VINO DE TRASLADO'!AA538</f>
        <v>35666.607562635028</v>
      </c>
      <c r="K97" s="166"/>
      <c r="L97" s="91"/>
      <c r="M97" s="2"/>
      <c r="N97" s="89" t="s">
        <v>3</v>
      </c>
      <c r="O97" s="166">
        <f>+AVERAGE('[1]10.PRECIO DEL VINO DE TRASLADO'!AA431:AA442)</f>
        <v>25462.185903041562</v>
      </c>
      <c r="P97" s="160">
        <f>+(SUM(C92:C97)+SUM(B98:B103))/12</f>
        <v>40577.983675425552</v>
      </c>
      <c r="Q97" s="160">
        <f t="shared" ref="Q97" si="276">+(SUM(D92:D97)+SUM(C98:C103))/12</f>
        <v>48280.492095095979</v>
      </c>
      <c r="R97" s="160">
        <f>+(SUM(E92:E97)+SUM(D98:D103))/12</f>
        <v>28040.158060782473</v>
      </c>
      <c r="S97" s="160">
        <f>+(SUM(F92:F97)+SUM(E98:E103))/12</f>
        <v>23073.919156900851</v>
      </c>
      <c r="T97" s="160">
        <f>+(SUM(G92:G97)+SUM(F98:F103))/12</f>
        <v>39541.127399430763</v>
      </c>
      <c r="U97" s="160">
        <f>+(SUM(H92:H97)+SUM(G98:G103))/12</f>
        <v>54656.391662726935</v>
      </c>
      <c r="V97" s="160">
        <f t="shared" ref="V97" si="277">+(SUM(I92:I97)+SUM(H98:H103))/12</f>
        <v>58621.320794033214</v>
      </c>
      <c r="W97" s="161">
        <f t="shared" ref="W97" si="278">+(SUM(J92:J97)+SUM(I98:I103))/12</f>
        <v>48727.187406593177</v>
      </c>
      <c r="X97" s="162"/>
      <c r="Y97" s="78"/>
      <c r="Z97" s="7"/>
    </row>
    <row r="98" spans="1:26" x14ac:dyDescent="0.25">
      <c r="A98" s="89" t="s">
        <v>4</v>
      </c>
      <c r="B98" s="166">
        <f>+'[1]10.PRECIO DEL VINO DE TRASLADO'!AA443</f>
        <v>46597.164667599514</v>
      </c>
      <c r="C98" s="160">
        <f>+'[1]10.PRECIO DEL VINO DE TRASLADO'!AA455</f>
        <v>47793.499924597811</v>
      </c>
      <c r="D98" s="160">
        <f>+'[1]10.PRECIO DEL VINO DE TRASLADO'!AA467</f>
        <v>34343.234533165822</v>
      </c>
      <c r="E98" s="160">
        <f>+'[1]10.PRECIO DEL VINO DE TRASLADO'!AA479</f>
        <v>22051.86655281753</v>
      </c>
      <c r="F98" s="160">
        <f>+'[1]10.PRECIO DEL VINO DE TRASLADO'!AA491</f>
        <v>29508.301147695282</v>
      </c>
      <c r="G98" s="160">
        <f>+'[1]10.PRECIO DEL VINO DE TRASLADO'!AA503</f>
        <v>54344.648791199244</v>
      </c>
      <c r="H98" s="160">
        <f>+'[1]10.PRECIO DEL VINO DE TRASLADO'!AA515</f>
        <v>60649.11652759264</v>
      </c>
      <c r="I98" s="160">
        <f>+'[1]10.PRECIO DEL VINO DE TRASLADO'!AA527</f>
        <v>61224.823129724668</v>
      </c>
      <c r="J98" s="160">
        <f>+'[1]10.PRECIO DEL VINO DE TRASLADO'!AA539</f>
        <v>45483.086839141528</v>
      </c>
      <c r="K98" s="166"/>
      <c r="L98" s="91"/>
      <c r="M98" s="2"/>
      <c r="N98" s="89" t="s">
        <v>4</v>
      </c>
      <c r="O98" s="166">
        <f>+AVERAGE('[1]10.PRECIO DEL VINO DE TRASLADO'!AA432:AA443)</f>
        <v>27482.254883400834</v>
      </c>
      <c r="P98" s="160">
        <f>+(SUM(C92:C98)+SUM(B99:B103))/12</f>
        <v>40677.678280175409</v>
      </c>
      <c r="Q98" s="160">
        <f t="shared" ref="Q98" si="279">+(SUM(D92:D98)+SUM(C99:C103))/12</f>
        <v>47159.636645809987</v>
      </c>
      <c r="R98" s="160">
        <f>+(SUM(E92:E98)+SUM(D99:D103))/12</f>
        <v>27015.877395753447</v>
      </c>
      <c r="S98" s="160">
        <f>+(SUM(F92:F98)+SUM(E99:E103))/12</f>
        <v>23695.288706473992</v>
      </c>
      <c r="T98" s="160">
        <f>+(SUM(G92:G98)+SUM(F99:F103))/12</f>
        <v>41610.823036389425</v>
      </c>
      <c r="U98" s="160">
        <f>+(SUM(H92:H98)+SUM(G99:G103))/12</f>
        <v>55181.763974093054</v>
      </c>
      <c r="V98" s="160">
        <f t="shared" ref="V98" si="280">+(SUM(I92:I98)+SUM(H99:H103))/12</f>
        <v>58669.296344210881</v>
      </c>
      <c r="W98" s="167">
        <f t="shared" ref="W98" si="281">+(SUM(J92:J98)+SUM(I99:I103))/12</f>
        <v>47415.376049044578</v>
      </c>
      <c r="X98" s="168"/>
      <c r="Y98" s="117"/>
      <c r="Z98" s="113"/>
    </row>
    <row r="99" spans="1:26" x14ac:dyDescent="0.25">
      <c r="A99" s="89" t="s">
        <v>5</v>
      </c>
      <c r="B99" s="166">
        <f>+'[1]10.PRECIO DEL VINO DE TRASLADO'!AA444</f>
        <v>36480.938439262005</v>
      </c>
      <c r="C99" s="160">
        <f>+'[1]10.PRECIO DEL VINO DE TRASLADO'!AA456</f>
        <v>57122.577065430545</v>
      </c>
      <c r="D99" s="160">
        <f>+'[1]10.PRECIO DEL VINO DE TRASLADO'!AA468</f>
        <v>44220.076768224091</v>
      </c>
      <c r="E99" s="160">
        <f>+'[1]10.PRECIO DEL VINO DE TRASLADO'!AA480</f>
        <v>21156.643639600094</v>
      </c>
      <c r="F99" s="160">
        <f>+'[1]10.PRECIO DEL VINO DE TRASLADO'!AA492</f>
        <v>32079.833784035283</v>
      </c>
      <c r="G99" s="160">
        <f>+'[1]10.PRECIO DEL VINO DE TRASLADO'!AA504</f>
        <v>50120.668770041077</v>
      </c>
      <c r="H99" s="160">
        <f>+'[1]10.PRECIO DEL VINO DE TRASLADO'!AA516</f>
        <v>47748.795719606889</v>
      </c>
      <c r="I99" s="160">
        <f>+'[1]10.PRECIO DEL VINO DE TRASLADO'!AA528</f>
        <v>53541.1472484103</v>
      </c>
      <c r="J99" s="160">
        <f>+'[1]10.PRECIO DEL VINO DE TRASLADO'!AA540</f>
        <v>38394.151337312403</v>
      </c>
      <c r="K99" s="166"/>
      <c r="L99" s="91"/>
      <c r="M99" s="2"/>
      <c r="N99" s="89" t="s">
        <v>5</v>
      </c>
      <c r="O99" s="166">
        <f>+AVERAGE('[1]10.PRECIO DEL VINO DE TRASLADO'!AA433:AA444)</f>
        <v>28726.886555543664</v>
      </c>
      <c r="P99" s="160">
        <f>+(SUM(C92:C99)+SUM(B100:B103))/12</f>
        <v>42397.814832356125</v>
      </c>
      <c r="Q99" s="160">
        <f t="shared" ref="Q99" si="282">+(SUM(D92:D99)+SUM(C100:C103))/12</f>
        <v>46084.428287709445</v>
      </c>
      <c r="R99" s="160">
        <f>+(SUM(E92:E99)+SUM(D100:D103))/12</f>
        <v>25093.924635034782</v>
      </c>
      <c r="S99" s="160">
        <f>+(SUM(F92:F99)+SUM(E100:E103))/12</f>
        <v>24605.554551843594</v>
      </c>
      <c r="T99" s="160">
        <f>+(SUM(G92:G99)+SUM(F100:F103))/12</f>
        <v>43114.225951889908</v>
      </c>
      <c r="U99" s="160">
        <f>+(SUM(H92:H99)+SUM(G100:G103))/12</f>
        <v>54984.107886556863</v>
      </c>
      <c r="V99" s="160">
        <f t="shared" ref="V99" si="283">+(SUM(I92:I99)+SUM(H100:H103))/12</f>
        <v>59151.992304944491</v>
      </c>
      <c r="W99" s="167">
        <f t="shared" ref="W99" si="284">+(SUM(J92:J99)+SUM(I100:I103))/12</f>
        <v>46153.126389786426</v>
      </c>
      <c r="X99" s="168"/>
      <c r="Y99" s="117"/>
      <c r="Z99" s="113"/>
    </row>
    <row r="100" spans="1:26" x14ac:dyDescent="0.25">
      <c r="A100" s="89" t="s">
        <v>6</v>
      </c>
      <c r="B100" s="166">
        <f>+'[1]10.PRECIO DEL VINO DE TRASLADO'!AA445</f>
        <v>29608.102363436279</v>
      </c>
      <c r="C100" s="160">
        <f>+'[1]10.PRECIO DEL VINO DE TRASLADO'!AA457</f>
        <v>45835.464071707509</v>
      </c>
      <c r="D100" s="160">
        <f>+'[1]10.PRECIO DEL VINO DE TRASLADO'!AA469</f>
        <v>37574.888605358625</v>
      </c>
      <c r="E100" s="160">
        <f>+'[1]10.PRECIO DEL VINO DE TRASLADO'!AA481</f>
        <v>20428.088532044796</v>
      </c>
      <c r="F100" s="160">
        <f>+'[1]10.PRECIO DEL VINO DE TRASLADO'!AA493</f>
        <v>29145.006772603581</v>
      </c>
      <c r="G100" s="160">
        <f>+'[1]10.PRECIO DEL VINO DE TRASLADO'!AA505</f>
        <v>46934.15781089096</v>
      </c>
      <c r="H100" s="160">
        <f>+'[1]10.PRECIO DEL VINO DE TRASLADO'!AA517</f>
        <v>53115.94178627892</v>
      </c>
      <c r="I100" s="160">
        <f>+'[1]10.PRECIO DEL VINO DE TRASLADO'!AA529</f>
        <v>48918.147538943813</v>
      </c>
      <c r="J100" s="160">
        <f>+'[1]10.PRECIO DEL VINO DE TRASLADO'!AA541</f>
        <v>33465.570356408309</v>
      </c>
      <c r="K100" s="166"/>
      <c r="L100" s="91"/>
      <c r="M100" s="2"/>
      <c r="N100" s="89" t="s">
        <v>6</v>
      </c>
      <c r="O100" s="166">
        <f>+AVERAGE('[1]10.PRECIO DEL VINO DE TRASLADO'!AA434:AA445)</f>
        <v>29708.270735948365</v>
      </c>
      <c r="P100" s="160">
        <f>+(SUM(C92:C100)+SUM(B101:B103))/12</f>
        <v>43750.094974712061</v>
      </c>
      <c r="Q100" s="160">
        <f t="shared" ref="Q100" si="285">+(SUM(D92:D100)+SUM(C101:C103))/12</f>
        <v>45396.046998847043</v>
      </c>
      <c r="R100" s="160">
        <f>+(SUM(E92:E100)+SUM(D101:D103))/12</f>
        <v>23665.024628925297</v>
      </c>
      <c r="S100" s="160">
        <f>+(SUM(F92:F100)+SUM(E101:E103))/12</f>
        <v>25331.964405223491</v>
      </c>
      <c r="T100" s="160">
        <f>+(SUM(G92:G100)+SUM(F101:F103))/12</f>
        <v>44596.655205080526</v>
      </c>
      <c r="U100" s="160">
        <f>+(SUM(H92:H100)+SUM(G101:G103))/12</f>
        <v>55499.256551172526</v>
      </c>
      <c r="V100" s="160">
        <f t="shared" ref="V100" si="286">+(SUM(I92:I100)+SUM(H101:H103))/12</f>
        <v>58802.176117666568</v>
      </c>
      <c r="W100" s="167">
        <f t="shared" ref="W100" si="287">+(SUM(J92:J100)+SUM(I101:I103))/12</f>
        <v>44865.411624575128</v>
      </c>
      <c r="X100" s="168"/>
      <c r="Y100" s="117"/>
      <c r="Z100" s="113"/>
    </row>
    <row r="101" spans="1:26" x14ac:dyDescent="0.25">
      <c r="A101" s="89" t="s">
        <v>7</v>
      </c>
      <c r="B101" s="166">
        <f>+'[1]10.PRECIO DEL VINO DE TRASLADO'!AA446</f>
        <v>32568.081353819856</v>
      </c>
      <c r="C101" s="160">
        <f>+'[1]10.PRECIO DEL VINO DE TRASLADO'!AA458</f>
        <v>44671.062971429012</v>
      </c>
      <c r="D101" s="160">
        <f>+'[1]10.PRECIO DEL VINO DE TRASLADO'!AA470</f>
        <v>33542.581653996975</v>
      </c>
      <c r="E101" s="160">
        <f>+'[1]10.PRECIO DEL VINO DE TRASLADO'!AA482</f>
        <v>19310.127060164901</v>
      </c>
      <c r="F101" s="160">
        <f>+'[1]10.PRECIO DEL VINO DE TRASLADO'!AA494</f>
        <v>33122.008355268212</v>
      </c>
      <c r="G101" s="160">
        <f>+'[1]10.PRECIO DEL VINO DE TRASLADO'!AA506</f>
        <v>35405.68499412942</v>
      </c>
      <c r="H101" s="160">
        <f>+'[1]10.PRECIO DEL VINO DE TRASLADO'!AA518</f>
        <v>57689.835167967656</v>
      </c>
      <c r="I101" s="160">
        <f>+'[1]10.PRECIO DEL VINO DE TRASLADO'!AA530</f>
        <v>42743.092973388288</v>
      </c>
      <c r="J101" s="160">
        <f>+'[1]10.PRECIO DEL VINO DE TRASLADO'!AA542</f>
        <v>37788.625704959995</v>
      </c>
      <c r="K101" s="166"/>
      <c r="L101" s="91"/>
      <c r="M101" s="2"/>
      <c r="N101" s="89" t="s">
        <v>7</v>
      </c>
      <c r="O101" s="166">
        <f>+AVERAGE('[1]10.PRECIO DEL VINO DE TRASLADO'!AA435:AA446)</f>
        <v>30421.102502390215</v>
      </c>
      <c r="P101" s="160">
        <f>+(SUM(C92:C101)+SUM(B102:B103))/12</f>
        <v>44758.676776179491</v>
      </c>
      <c r="Q101" s="160">
        <f t="shared" ref="Q101" si="288">+(SUM(D92:D101)+SUM(C102:C103))/12</f>
        <v>44468.673555727699</v>
      </c>
      <c r="R101" s="160">
        <f>+(SUM(E92:E101)+SUM(D102:D103))/12</f>
        <v>22478.986746105958</v>
      </c>
      <c r="S101" s="160">
        <f>+(SUM(F92:F101)+SUM(E102:E103))/12</f>
        <v>26482.954513148768</v>
      </c>
      <c r="T101" s="160">
        <f>+(SUM(G92:G101)+SUM(F102:F103))/12</f>
        <v>44786.961591652296</v>
      </c>
      <c r="U101" s="160">
        <f>+(SUM(H92:H101)+SUM(G102:G103))/12</f>
        <v>57356.269065659057</v>
      </c>
      <c r="V101" s="160">
        <f t="shared" ref="V101" si="289">+(SUM(I92:I101)+SUM(H102:H103))/12</f>
        <v>57556.614268118283</v>
      </c>
      <c r="W101" s="167">
        <f t="shared" ref="W101" si="290">+(SUM(J92:J101)+SUM(I102:I103))/12</f>
        <v>44452.539352206113</v>
      </c>
      <c r="X101" s="168"/>
      <c r="Y101" s="117"/>
      <c r="Z101" s="113"/>
    </row>
    <row r="102" spans="1:26" x14ac:dyDescent="0.25">
      <c r="A102" s="89" t="s">
        <v>8</v>
      </c>
      <c r="B102" s="166">
        <f>+'[1]10.PRECIO DEL VINO DE TRASLADO'!AA447</f>
        <v>46204.697218201334</v>
      </c>
      <c r="C102" s="160">
        <f>+'[1]10.PRECIO DEL VINO DE TRASLADO'!AA459</f>
        <v>49443.920751421065</v>
      </c>
      <c r="D102" s="160">
        <f>+'[1]10.PRECIO DEL VINO DE TRASLADO'!AA471</f>
        <v>31525.777458904042</v>
      </c>
      <c r="E102" s="160">
        <f>+'[1]10.PRECIO DEL VINO DE TRASLADO'!AA483</f>
        <v>19553.28309019062</v>
      </c>
      <c r="F102" s="160">
        <f>+'[1]10.PRECIO DEL VINO DE TRASLADO'!AA495</f>
        <v>33983.721895508643</v>
      </c>
      <c r="G102" s="160">
        <f>+'[1]10.PRECIO DEL VINO DE TRASLADO'!AA507</f>
        <v>42087.470220234623</v>
      </c>
      <c r="H102" s="160">
        <f>+'[1]10.PRECIO DEL VINO DE TRASLADO'!AA519</f>
        <v>53235.336128081413</v>
      </c>
      <c r="I102" s="160">
        <f>+'[1]10.PRECIO DEL VINO DE TRASLADO'!AA531</f>
        <v>46474.611267303568</v>
      </c>
      <c r="J102" s="160">
        <f>+'[1]10.PRECIO DEL VINO DE TRASLADO'!AA543</f>
        <v>38198.679609999999</v>
      </c>
      <c r="K102" s="166"/>
      <c r="L102" s="91"/>
      <c r="M102" s="2"/>
      <c r="N102" s="89" t="s">
        <v>8</v>
      </c>
      <c r="O102" s="166">
        <f>+AVERAGE('[1]10.PRECIO DEL VINO DE TRASLADO'!AA436:AA447)</f>
        <v>32513.162368658497</v>
      </c>
      <c r="P102" s="160">
        <f>+(SUM(C92:C102)+SUM(B103))/12</f>
        <v>45028.612070614465</v>
      </c>
      <c r="Q102" s="160">
        <f t="shared" ref="Q102" si="291">+(SUM(D92:D102)+SUM(C103))/12</f>
        <v>42975.494948017942</v>
      </c>
      <c r="R102" s="160">
        <f>+(SUM(E92:E102)+SUM(D103))/12</f>
        <v>21481.278882046503</v>
      </c>
      <c r="S102" s="160">
        <f>+(SUM(F92:F102)+SUM(E103))/12</f>
        <v>27685.491080258606</v>
      </c>
      <c r="T102" s="160">
        <f>+(SUM(G92:G102)+SUM(F103))/12</f>
        <v>45462.273952046125</v>
      </c>
      <c r="U102" s="160">
        <f>+(SUM(H92:H102)+SUM(G103))/12</f>
        <v>58285.257891312962</v>
      </c>
      <c r="V102" s="160">
        <f t="shared" ref="V102" si="292">+(SUM(I92:I102)+SUM(H103))/12</f>
        <v>56993.220529720136</v>
      </c>
      <c r="W102" s="167">
        <f t="shared" ref="W102" si="293">+(SUM(J92:J102)+SUM(I103))/12</f>
        <v>43762.878380764152</v>
      </c>
      <c r="X102" s="168"/>
      <c r="Y102" s="117"/>
      <c r="Z102" s="113"/>
    </row>
    <row r="103" spans="1:26" x14ac:dyDescent="0.25">
      <c r="A103" s="89" t="s">
        <v>9</v>
      </c>
      <c r="B103" s="166">
        <f>+'[1]10.PRECIO DEL VINO DE TRASLADO'!AA448</f>
        <v>51090.455562326577</v>
      </c>
      <c r="C103" s="160">
        <f>+'[1]10.PRECIO DEL VINO DE TRASLADO'!AA460</f>
        <v>47136.314541166204</v>
      </c>
      <c r="D103" s="160">
        <f>+'[1]10.PRECIO DEL VINO DE TRASLADO'!AA472</f>
        <v>24639.523913893678</v>
      </c>
      <c r="E103" s="160">
        <f>+'[1]10.PRECIO DEL VINO DE TRASLADO'!AA484</f>
        <v>20089.811327871841</v>
      </c>
      <c r="F103" s="160">
        <f>+'[1]10.PRECIO DEL VINO DE TRASLADO'!AA496</f>
        <v>36153.468726351712</v>
      </c>
      <c r="G103" s="160">
        <f>+'[1]10.PRECIO DEL VINO DE TRASLADO'!AA508</f>
        <v>41567.38887818619</v>
      </c>
      <c r="H103" s="160">
        <f>+'[1]10.PRECIO DEL VINO DE TRASLADO'!AA520</f>
        <v>55619.537969680809</v>
      </c>
      <c r="I103" s="160">
        <f>+'[1]10.PRECIO DEL VINO DE TRASLADO'!AA532</f>
        <v>51105.22377364651</v>
      </c>
      <c r="J103" s="160">
        <f>+'[2]10.PRECIO DEL VINO DE TRASLADO'!AA544</f>
        <v>30499.309999999998</v>
      </c>
      <c r="K103" s="166"/>
      <c r="L103" s="91"/>
      <c r="M103" s="2"/>
      <c r="N103" s="89" t="s">
        <v>9</v>
      </c>
      <c r="O103" s="166">
        <f>+AVERAGE('[1]10.PRECIO DEL VINO DE TRASLADO'!AA437:AA448)</f>
        <v>35176.115014055969</v>
      </c>
      <c r="P103" s="160">
        <f>+(SUM(C92:C103))/12</f>
        <v>44699.100318851102</v>
      </c>
      <c r="Q103" s="160">
        <f t="shared" ref="Q103" si="294">+(SUM(D92:D103))/12</f>
        <v>41100.762395745238</v>
      </c>
      <c r="R103" s="160">
        <f>+(SUM(E92:E103))/12</f>
        <v>21102.136166544686</v>
      </c>
      <c r="S103" s="160">
        <f>+(SUM(F92:F103))/12</f>
        <v>29024.129196798593</v>
      </c>
      <c r="T103" s="160">
        <f>+(SUM(G92:G103))/12</f>
        <v>45913.433964699005</v>
      </c>
      <c r="U103" s="160">
        <f>+(SUM(H92:H103))/12</f>
        <v>59456.270315604175</v>
      </c>
      <c r="V103" s="160">
        <f t="shared" ref="V103" si="295">+(SUM(I92:I103))/12</f>
        <v>56617.027680050611</v>
      </c>
      <c r="W103" s="167">
        <f t="shared" ref="W103" si="296">+(SUM(J92:J103))/12</f>
        <v>42045.71889962694</v>
      </c>
      <c r="X103" s="168"/>
      <c r="Y103" s="117"/>
      <c r="Z103" s="113"/>
    </row>
    <row r="104" spans="1:26" ht="25.5" x14ac:dyDescent="0.25">
      <c r="A104" s="92" t="s">
        <v>13</v>
      </c>
      <c r="B104" s="169">
        <f>AVERAGE(B92:B103)</f>
        <v>35176.115014055969</v>
      </c>
      <c r="C104" s="170">
        <f t="shared" ref="C104:I104" si="297">AVERAGE(C92:C103)</f>
        <v>44699.100318851102</v>
      </c>
      <c r="D104" s="170">
        <f t="shared" si="297"/>
        <v>41100.762395745238</v>
      </c>
      <c r="E104" s="170">
        <f t="shared" si="297"/>
        <v>21102.136166544686</v>
      </c>
      <c r="F104" s="170">
        <f t="shared" si="297"/>
        <v>29024.129196798593</v>
      </c>
      <c r="G104" s="170">
        <f t="shared" si="297"/>
        <v>45913.433964699005</v>
      </c>
      <c r="H104" s="170">
        <f t="shared" si="297"/>
        <v>59456.270315604175</v>
      </c>
      <c r="I104" s="170">
        <f t="shared" si="297"/>
        <v>56617.027680050611</v>
      </c>
      <c r="J104" s="170">
        <f t="shared" ref="J104" si="298">AVERAGE(J92:J103)</f>
        <v>42045.71889962694</v>
      </c>
      <c r="K104" s="169"/>
      <c r="L104" s="174"/>
      <c r="M104" s="3"/>
      <c r="N104" s="92" t="s">
        <v>14</v>
      </c>
      <c r="O104" s="169">
        <f t="shared" ref="O104" si="299">+AVERAGE(O92:O103)</f>
        <v>27039.731251125715</v>
      </c>
      <c r="P104" s="170">
        <f>+AVERAGE(P92:P103)</f>
        <v>41536.591163475081</v>
      </c>
      <c r="Q104" s="170">
        <f t="shared" ref="Q104:X104" si="300">+AVERAGE(Q92:Q103)</f>
        <v>45588.291392840671</v>
      </c>
      <c r="R104" s="170">
        <f t="shared" si="300"/>
        <v>28558.338595942827</v>
      </c>
      <c r="S104" s="170">
        <f t="shared" si="300"/>
        <v>23896.28831490724</v>
      </c>
      <c r="T104" s="170">
        <f t="shared" si="300"/>
        <v>39783.844966286626</v>
      </c>
      <c r="U104" s="170">
        <f t="shared" si="300"/>
        <v>53919.950647979276</v>
      </c>
      <c r="V104" s="170">
        <f t="shared" si="300"/>
        <v>58266.891685607232</v>
      </c>
      <c r="W104" s="171">
        <f t="shared" si="300"/>
        <v>49044.720525591292</v>
      </c>
      <c r="X104" s="172">
        <f t="shared" si="300"/>
        <v>37805.691701823831</v>
      </c>
      <c r="Y104" s="119">
        <f>+W104/V104-1</f>
        <v>-0.15827463750385629</v>
      </c>
      <c r="Z104" s="173">
        <f>+POWER(W104/R104,0.2)-1</f>
        <v>0.11422234868786951</v>
      </c>
    </row>
    <row r="105" spans="1:26" ht="26.25" thickBot="1" x14ac:dyDescent="0.3">
      <c r="A105" s="98" t="s">
        <v>12</v>
      </c>
      <c r="B105" s="110"/>
      <c r="C105" s="85">
        <f t="shared" ref="C105:H105" si="301">+C104/B104-1</f>
        <v>0.27072305457808121</v>
      </c>
      <c r="D105" s="85">
        <f t="shared" si="301"/>
        <v>-8.0501350081722434E-2</v>
      </c>
      <c r="E105" s="85">
        <f t="shared" si="301"/>
        <v>-0.48657555391894181</v>
      </c>
      <c r="F105" s="85">
        <f t="shared" si="301"/>
        <v>0.37541189990108337</v>
      </c>
      <c r="G105" s="85">
        <f t="shared" si="301"/>
        <v>0.58190565006730077</v>
      </c>
      <c r="H105" s="85">
        <f t="shared" si="301"/>
        <v>0.29496457096451789</v>
      </c>
      <c r="I105" s="85">
        <f t="shared" ref="I105:J105" si="302">+I104/H104-1</f>
        <v>-4.7753460156218508E-2</v>
      </c>
      <c r="J105" s="85">
        <f t="shared" si="302"/>
        <v>-0.25736619136504002</v>
      </c>
      <c r="K105" s="198"/>
      <c r="L105" s="101"/>
      <c r="M105" s="2"/>
      <c r="N105" s="98" t="s">
        <v>12</v>
      </c>
      <c r="O105" s="110"/>
      <c r="P105" s="85">
        <f t="shared" ref="P105:V105" si="303">+P104/O104-1</f>
        <v>0.53613180462900623</v>
      </c>
      <c r="Q105" s="85">
        <f t="shared" si="303"/>
        <v>9.7545323674236073E-2</v>
      </c>
      <c r="R105" s="85">
        <f t="shared" si="303"/>
        <v>-0.37355979521470462</v>
      </c>
      <c r="S105" s="85">
        <f t="shared" si="303"/>
        <v>-0.16324655110356823</v>
      </c>
      <c r="T105" s="85">
        <f t="shared" si="303"/>
        <v>0.66485457666110603</v>
      </c>
      <c r="U105" s="85">
        <f t="shared" si="303"/>
        <v>0.35532276213301595</v>
      </c>
      <c r="V105" s="85">
        <f t="shared" si="303"/>
        <v>8.0618416474586674E-2</v>
      </c>
      <c r="W105" s="111">
        <f t="shared" ref="W105" si="304">+W104/V104-1</f>
        <v>-0.15827463750385629</v>
      </c>
      <c r="X105" s="100">
        <f t="shared" ref="X105" si="305">+X104/W104-1</f>
        <v>-0.22915879024946206</v>
      </c>
      <c r="Y105" s="99"/>
      <c r="Z105" s="115"/>
    </row>
    <row r="106" spans="1:2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6" x14ac:dyDescent="0.25">
      <c r="A107" s="335" t="s">
        <v>297</v>
      </c>
      <c r="B107" s="336"/>
      <c r="C107" s="336"/>
      <c r="D107" s="336"/>
      <c r="E107" s="336"/>
      <c r="F107" s="336"/>
      <c r="G107" s="336"/>
      <c r="H107" s="336"/>
      <c r="I107" s="336"/>
      <c r="J107" s="336"/>
      <c r="K107" s="336"/>
      <c r="L107" s="337"/>
      <c r="M107" s="2"/>
      <c r="N107" s="335" t="s">
        <v>285</v>
      </c>
      <c r="O107" s="336"/>
      <c r="P107" s="336"/>
      <c r="Q107" s="336"/>
      <c r="R107" s="336"/>
      <c r="S107" s="336"/>
      <c r="T107" s="336"/>
      <c r="U107" s="336"/>
      <c r="V107" s="336"/>
      <c r="W107" s="336"/>
      <c r="X107" s="336"/>
      <c r="Y107" s="336"/>
      <c r="Z107" s="337"/>
    </row>
    <row r="108" spans="1:26" ht="51" x14ac:dyDescent="0.25">
      <c r="A108" s="86"/>
      <c r="B108" s="102">
        <v>2016</v>
      </c>
      <c r="C108" s="82">
        <f>+B108+1</f>
        <v>2017</v>
      </c>
      <c r="D108" s="82">
        <f t="shared" ref="D108:G108" si="306">+C108+1</f>
        <v>2018</v>
      </c>
      <c r="E108" s="82">
        <f t="shared" si="306"/>
        <v>2019</v>
      </c>
      <c r="F108" s="82">
        <f t="shared" si="306"/>
        <v>2020</v>
      </c>
      <c r="G108" s="82">
        <f t="shared" si="306"/>
        <v>2021</v>
      </c>
      <c r="H108" s="82">
        <v>2022</v>
      </c>
      <c r="I108" s="82">
        <v>2023</v>
      </c>
      <c r="J108" s="82">
        <v>2024</v>
      </c>
      <c r="K108" s="102">
        <v>2025</v>
      </c>
      <c r="L108" s="88" t="s">
        <v>16</v>
      </c>
      <c r="M108" s="2"/>
      <c r="N108" s="86"/>
      <c r="O108" s="102">
        <v>2016</v>
      </c>
      <c r="P108" s="82">
        <f>+O108+1</f>
        <v>2017</v>
      </c>
      <c r="Q108" s="82">
        <f t="shared" ref="Q108:S108" si="307">+P108+1</f>
        <v>2018</v>
      </c>
      <c r="R108" s="82">
        <f t="shared" si="307"/>
        <v>2019</v>
      </c>
      <c r="S108" s="82">
        <f t="shared" si="307"/>
        <v>2020</v>
      </c>
      <c r="T108" s="82">
        <f t="shared" ref="T108" si="308">+S108+1</f>
        <v>2021</v>
      </c>
      <c r="U108" s="82">
        <v>2022</v>
      </c>
      <c r="V108" s="82">
        <v>2023</v>
      </c>
      <c r="W108" s="103">
        <v>2024</v>
      </c>
      <c r="X108" s="87">
        <v>2025</v>
      </c>
      <c r="Y108" s="116" t="s">
        <v>16</v>
      </c>
      <c r="Z108" s="112" t="s">
        <v>21</v>
      </c>
    </row>
    <row r="109" spans="1:26" x14ac:dyDescent="0.25">
      <c r="A109" s="89" t="s">
        <v>10</v>
      </c>
      <c r="B109" s="166">
        <f>+'[1]10.PRECIO DEL VINO DE TRASLADO'!AB437</f>
        <v>18212.746169754115</v>
      </c>
      <c r="C109" s="160">
        <f>+'[1]10.PRECIO DEL VINO DE TRASLADO'!AB449</f>
        <v>33732.278168410514</v>
      </c>
      <c r="D109" s="160">
        <f>+'[1]10.PRECIO DEL VINO DE TRASLADO'!AB461</f>
        <v>44077.533141578591</v>
      </c>
      <c r="E109" s="160">
        <f>+'[1]10.PRECIO DEL VINO DE TRASLADO'!AB473</f>
        <v>31913.599124376131</v>
      </c>
      <c r="F109" s="160">
        <f>+'[1]10.PRECIO DEL VINO DE TRASLADO'!AB485</f>
        <v>19450.310192724166</v>
      </c>
      <c r="G109" s="160">
        <f>+'[1]10.PRECIO DEL VINO DE TRASLADO'!AB497</f>
        <v>41071.588355589185</v>
      </c>
      <c r="H109" s="160">
        <f>+'[1]10.PRECIO DEL VINO DE TRASLADO'!AB509</f>
        <v>42225.06805579894</v>
      </c>
      <c r="I109" s="160">
        <f>+'[1]10.PRECIO DEL VINO DE TRASLADO'!AB521</f>
        <v>48273.471613682217</v>
      </c>
      <c r="J109" s="160">
        <f>+'[1]10.PRECIO DEL VINO DE TRASLADO'!AB533</f>
        <v>34313.843509169878</v>
      </c>
      <c r="K109" s="166">
        <f>+'[1]10.PRECIO DEL VINO DE TRASLADO'!$AB545</f>
        <v>28102.325809617276</v>
      </c>
      <c r="L109" s="91">
        <f>+K109/J109-1</f>
        <v>-0.18102075035379417</v>
      </c>
      <c r="M109" s="2"/>
      <c r="N109" s="89" t="s">
        <v>10</v>
      </c>
      <c r="O109" s="166">
        <f>+AVERAGE('[1]10.PRECIO DEL VINO DE TRASLADO'!AB426:AB437)</f>
        <v>25638.008807799881</v>
      </c>
      <c r="P109" s="160">
        <f>+(SUM(C109)+SUM(B110:B120))/12</f>
        <v>28885.009221007746</v>
      </c>
      <c r="Q109" s="160">
        <f t="shared" ref="Q109" si="309">+(SUM(D109)+SUM(C110:C120))/12</f>
        <v>44966.792724781139</v>
      </c>
      <c r="R109" s="160">
        <f t="shared" ref="R109" si="310">+(SUM(E109)+SUM(D110:D120))/12</f>
        <v>35336.944611762803</v>
      </c>
      <c r="S109" s="160">
        <f t="shared" ref="S109" si="311">+(SUM(F109)+SUM(E110:E120))/12</f>
        <v>22437.625886270605</v>
      </c>
      <c r="T109" s="160">
        <f t="shared" ref="T109" si="312">+(SUM(G109)+SUM(F110:F120))/12</f>
        <v>32444.036334509612</v>
      </c>
      <c r="U109" s="160">
        <f t="shared" ref="U109" si="313">+(SUM(H109)+SUM(G110:G120))/12</f>
        <v>51200.174761442853</v>
      </c>
      <c r="V109" s="160">
        <f>+(SUM(I109)+SUM(H110:H120))/12</f>
        <v>48942.246832276731</v>
      </c>
      <c r="W109" s="167">
        <f>+(SUM(J109)+SUM(I110:I120))/12</f>
        <v>52930.99886038532</v>
      </c>
      <c r="X109" s="168">
        <f>+(SUM(K109)+SUM(J110:J120))/12</f>
        <v>32374.556529734982</v>
      </c>
      <c r="Y109" s="117">
        <f>+X109/W109-1</f>
        <v>-0.3883630154962977</v>
      </c>
      <c r="Z109" s="113">
        <f>+POWER(X109/S109,0.2)-1</f>
        <v>7.608204523160933E-2</v>
      </c>
    </row>
    <row r="110" spans="1:26" x14ac:dyDescent="0.25">
      <c r="A110" s="89" t="s">
        <v>11</v>
      </c>
      <c r="B110" s="166">
        <f>+'[1]10.PRECIO DEL VINO DE TRASLADO'!AB438</f>
        <v>22041.161568338033</v>
      </c>
      <c r="C110" s="160">
        <f>+'[1]10.PRECIO DEL VINO DE TRASLADO'!AB450</f>
        <v>37398.170805986665</v>
      </c>
      <c r="D110" s="160">
        <f>+'[1]10.PRECIO DEL VINO DE TRASLADO'!AB462</f>
        <v>43222.622055458982</v>
      </c>
      <c r="E110" s="160">
        <f>+'[1]10.PRECIO DEL VINO DE TRASLADO'!AB474</f>
        <v>25871.278887093256</v>
      </c>
      <c r="F110" s="160">
        <f>+'[1]10.PRECIO DEL VINO DE TRASLADO'!AB486</f>
        <v>18640.685488717514</v>
      </c>
      <c r="G110" s="160">
        <f>+'[1]10.PRECIO DEL VINO DE TRASLADO'!AB498</f>
        <v>42342.264312101179</v>
      </c>
      <c r="H110" s="160">
        <f>+'[1]10.PRECIO DEL VINO DE TRASLADO'!AB510</f>
        <v>44004.140515683095</v>
      </c>
      <c r="I110" s="160">
        <f>+'[1]10.PRECIO DEL VINO DE TRASLADO'!AB522</f>
        <v>42532.562505514346</v>
      </c>
      <c r="J110" s="160">
        <f>+'[1]10.PRECIO DEL VINO DE TRASLADO'!AB534</f>
        <v>37805.992513367019</v>
      </c>
      <c r="K110" s="166">
        <f>+'[1]10.PRECIO DEL VINO DE TRASLADO'!$AB546</f>
        <v>25404.990723135434</v>
      </c>
      <c r="L110" s="91">
        <f>+K110/J110-1</f>
        <v>-0.328016829232746</v>
      </c>
      <c r="M110" s="2"/>
      <c r="N110" s="89" t="s">
        <v>11</v>
      </c>
      <c r="O110" s="166">
        <f>+AVERAGE('[1]10.PRECIO DEL VINO DE TRASLADO'!AB427:AB438)</f>
        <v>25027.430404493836</v>
      </c>
      <c r="P110" s="160">
        <f>+(SUM(C109:C110)+SUM(B111:B120))/12</f>
        <v>30164.759990811795</v>
      </c>
      <c r="Q110" s="160">
        <f t="shared" ref="Q110" si="314">+(SUM(D109:D110)+SUM(C111:C120))/12</f>
        <v>45452.163662237173</v>
      </c>
      <c r="R110" s="160">
        <f t="shared" ref="R110" si="315">+(SUM(E109:E110)+SUM(D111:D120))/12</f>
        <v>33890.999347732322</v>
      </c>
      <c r="S110" s="160">
        <f t="shared" ref="S110" si="316">+(SUM(F109:F110)+SUM(E111:E120))/12</f>
        <v>21835.076436405961</v>
      </c>
      <c r="T110" s="160">
        <f t="shared" ref="T110" si="317">+(SUM(G109:G110)+SUM(F111:F120))/12</f>
        <v>34419.167903124922</v>
      </c>
      <c r="U110" s="160">
        <f t="shared" ref="U110" si="318">+(SUM(H109:H110)+SUM(G111:G120))/12</f>
        <v>51338.664445074683</v>
      </c>
      <c r="V110" s="160">
        <f t="shared" ref="V110" si="319">+(SUM(I109:I110)+SUM(H111:H120))/12</f>
        <v>48819.615331429341</v>
      </c>
      <c r="W110" s="167">
        <f t="shared" ref="W110" si="320">+(SUM(J109:J110)+SUM(I111:I120))/12</f>
        <v>52537.118027706361</v>
      </c>
      <c r="X110" s="168">
        <f t="shared" ref="X110" si="321">+(SUM(K109:K110)+SUM(J111:J120))/12</f>
        <v>31341.139713882349</v>
      </c>
      <c r="Y110" s="117">
        <f>+X110/W110-1</f>
        <v>-0.40344767869919973</v>
      </c>
      <c r="Z110" s="113">
        <f>+POWER(X110/S110,0.2)-1</f>
        <v>7.4959281256858912E-2</v>
      </c>
    </row>
    <row r="111" spans="1:26" x14ac:dyDescent="0.25">
      <c r="A111" s="89" t="s">
        <v>0</v>
      </c>
      <c r="B111" s="166">
        <f>+'[1]10.PRECIO DEL VINO DE TRASLADO'!AB439</f>
        <v>23204.79818464816</v>
      </c>
      <c r="C111" s="160">
        <f>+'[1]10.PRECIO DEL VINO DE TRASLADO'!AB451</f>
        <v>31040.374471292744</v>
      </c>
      <c r="D111" s="160">
        <f>+'[1]10.PRECIO DEL VINO DE TRASLADO'!AB463</f>
        <v>41398.981769465914</v>
      </c>
      <c r="E111" s="160">
        <f>+'[1]10.PRECIO DEL VINO DE TRASLADO'!AB475</f>
        <v>22842.039105428204</v>
      </c>
      <c r="F111" s="160">
        <f>+'[1]10.PRECIO DEL VINO DE TRASLADO'!AB487</f>
        <v>25097.955864396132</v>
      </c>
      <c r="G111" s="160">
        <f>+'[1]10.PRECIO DEL VINO DE TRASLADO'!AB499</f>
        <v>53263.306506268003</v>
      </c>
      <c r="H111" s="160">
        <f>+'[1]10.PRECIO DEL VINO DE TRASLADO'!AB511</f>
        <v>45095.310362010998</v>
      </c>
      <c r="I111" s="160">
        <f>+'[1]10.PRECIO DEL VINO DE TRASLADO'!AB523</f>
        <v>68497.279363677881</v>
      </c>
      <c r="J111" s="160">
        <f>+'[1]10.PRECIO DEL VINO DE TRASLADO'!AB535</f>
        <v>33777.011751431579</v>
      </c>
      <c r="K111" s="166">
        <f>+'[1]10.PRECIO DEL VINO DE TRASLADO'!$AB547</f>
        <v>24917.068851181462</v>
      </c>
      <c r="L111" s="91">
        <f>+K111/J111-1</f>
        <v>-0.26230688982942973</v>
      </c>
      <c r="M111" s="2"/>
      <c r="N111" s="89" t="s">
        <v>0</v>
      </c>
      <c r="O111" s="166">
        <f>+AVERAGE('[1]10.PRECIO DEL VINO DE TRASLADO'!AB428:AB439)</f>
        <v>24738.100299399128</v>
      </c>
      <c r="P111" s="160">
        <f>+(SUM(C109:C111)+SUM(B112:B120))/12</f>
        <v>30817.724681365511</v>
      </c>
      <c r="Q111" s="160">
        <f t="shared" ref="Q111" si="322">+(SUM(D109:D111)+SUM(C112:C120))/12</f>
        <v>46315.380937084934</v>
      </c>
      <c r="R111" s="160">
        <f>+(SUM(E109:E111)+SUM(D112:D120))/12</f>
        <v>32344.587459062517</v>
      </c>
      <c r="S111" s="160">
        <f>+(SUM(F109:F111)+SUM(E112:E120))/12</f>
        <v>22023.069499653287</v>
      </c>
      <c r="T111" s="160">
        <f>+(SUM(G109:G111)+SUM(F112:F120))/12</f>
        <v>36766.280456614244</v>
      </c>
      <c r="U111" s="160">
        <f>+(SUM(H109:H111)+SUM(G112:G120))/12</f>
        <v>50657.998099719924</v>
      </c>
      <c r="V111" s="160">
        <f t="shared" ref="V111" si="323">+(SUM(I109:I111)+SUM(H112:H120))/12</f>
        <v>50769.779414901575</v>
      </c>
      <c r="W111" s="167">
        <f t="shared" ref="W111" si="324">+(SUM(J109:J111)+SUM(I112:I120))/12</f>
        <v>49643.76239335251</v>
      </c>
      <c r="X111" s="168">
        <f t="shared" ref="X111" si="325">+(SUM(K109:K111)+SUM(J112:J120))/12</f>
        <v>30602.811138861507</v>
      </c>
      <c r="Y111" s="117">
        <f>+X111/W111-1</f>
        <v>-0.38355173613997995</v>
      </c>
      <c r="Z111" s="113">
        <f>+POWER(X111/S111,0.2)-1</f>
        <v>6.8013382500661912E-2</v>
      </c>
    </row>
    <row r="112" spans="1:26" x14ac:dyDescent="0.25">
      <c r="A112" s="89" t="s">
        <v>1</v>
      </c>
      <c r="B112" s="166">
        <f>+'[1]10.PRECIO DEL VINO DE TRASLADO'!AB440</f>
        <v>24794.239317642416</v>
      </c>
      <c r="C112" s="160">
        <f>+'[1]10.PRECIO DEL VINO DE TRASLADO'!AB452</f>
        <v>44700.375041665851</v>
      </c>
      <c r="D112" s="160">
        <f>+'[1]10.PRECIO DEL VINO DE TRASLADO'!AB464</f>
        <v>38771.580564899821</v>
      </c>
      <c r="E112" s="160">
        <f>+'[1]10.PRECIO DEL VINO DE TRASLADO'!AB476</f>
        <v>22793.537511541628</v>
      </c>
      <c r="F112" s="160">
        <f>+'[1]10.PRECIO DEL VINO DE TRASLADO'!AB488</f>
        <v>33540.473852200274</v>
      </c>
      <c r="G112" s="160">
        <f>+'[1]10.PRECIO DEL VINO DE TRASLADO'!AB500</f>
        <v>61735.912212575611</v>
      </c>
      <c r="H112" s="160">
        <f>+'[1]10.PRECIO DEL VINO DE TRASLADO'!AB512</f>
        <v>61377.182574607221</v>
      </c>
      <c r="I112" s="160">
        <f>+'[1]10.PRECIO DEL VINO DE TRASLADO'!AB524</f>
        <v>63255.742741690272</v>
      </c>
      <c r="J112" s="160">
        <f>+'[1]10.PRECIO DEL VINO DE TRASLADO'!AB536</f>
        <v>32719.672351132995</v>
      </c>
      <c r="K112" s="166">
        <f>+'[2]10.PRECIO DEL VINO DE TRASLADO'!AA548</f>
        <v>27217.442921106744</v>
      </c>
      <c r="L112" s="91">
        <f>+K112/J112-1</f>
        <v>-0.16816273008417593</v>
      </c>
      <c r="M112" s="2"/>
      <c r="N112" s="89" t="s">
        <v>1</v>
      </c>
      <c r="O112" s="166">
        <f>+AVERAGE('[1]10.PRECIO DEL VINO DE TRASLADO'!AB429:AB440)</f>
        <v>24690.370074897884</v>
      </c>
      <c r="P112" s="160">
        <f>+(SUM(C109:C112)+SUM(B113:B120))/12</f>
        <v>32476.569325034132</v>
      </c>
      <c r="Q112" s="160">
        <f t="shared" ref="Q112" si="326">+(SUM(D109:D112)+SUM(C113:C120))/12</f>
        <v>45821.314730687758</v>
      </c>
      <c r="R112" s="160">
        <f>+(SUM(E109:E112)+SUM(D113:D120))/12</f>
        <v>31013.083871282666</v>
      </c>
      <c r="S112" s="160">
        <f>+(SUM(F109:F112)+SUM(E113:E120))/12</f>
        <v>22918.647528041507</v>
      </c>
      <c r="T112" s="160">
        <f>+(SUM(G109:G112)+SUM(F113:F120))/12</f>
        <v>39115.900319978857</v>
      </c>
      <c r="U112" s="160">
        <f>+(SUM(H109:H112)+SUM(G113:G120))/12</f>
        <v>50628.103963222558</v>
      </c>
      <c r="V112" s="160">
        <f t="shared" ref="V112" si="327">+(SUM(I109:I112)+SUM(H113:H120))/12</f>
        <v>50926.32609549183</v>
      </c>
      <c r="W112" s="167">
        <f t="shared" ref="W112" si="328">+(SUM(J109:J112)+SUM(I113:I120))/12</f>
        <v>47099.089860806067</v>
      </c>
      <c r="X112" s="168">
        <f t="shared" ref="X112" si="329">+(SUM(K109:K112)+SUM(J113:J120))/12</f>
        <v>30144.292019692653</v>
      </c>
      <c r="Y112" s="117">
        <f>+X112/W112-1</f>
        <v>-0.35998143257588722</v>
      </c>
      <c r="Z112" s="113">
        <f>+POWER(X112/S112,0.2)-1</f>
        <v>5.6338772175938301E-2</v>
      </c>
    </row>
    <row r="113" spans="1:26" x14ac:dyDescent="0.25">
      <c r="A113" s="89" t="s">
        <v>2</v>
      </c>
      <c r="B113" s="166">
        <f>+'[1]10.PRECIO DEL VINO DE TRASLADO'!AB441</f>
        <v>28406.429755289173</v>
      </c>
      <c r="C113" s="160">
        <f>+'[1]10.PRECIO DEL VINO DE TRASLADO'!AB453</f>
        <v>44974.025901066379</v>
      </c>
      <c r="D113" s="160">
        <f>+'[1]10.PRECIO DEL VINO DE TRASLADO'!AB465</f>
        <v>38255.35982466719</v>
      </c>
      <c r="E113" s="160">
        <f>+'[1]10.PRECIO DEL VINO DE TRASLADO'!AB477</f>
        <v>22276.958492006943</v>
      </c>
      <c r="F113" s="160">
        <f>+'[1]10.PRECIO DEL VINO DE TRASLADO'!AB489</f>
        <v>30803.19078192384</v>
      </c>
      <c r="G113" s="160">
        <f>+'[1]10.PRECIO DEL VINO DE TRASLADO'!AB501</f>
        <v>55335.906247020059</v>
      </c>
      <c r="H113" s="160">
        <f>+'[1]10.PRECIO DEL VINO DE TRASLADO'!AB513</f>
        <v>54203.428774221567</v>
      </c>
      <c r="I113" s="160">
        <f>+'[1]10.PRECIO DEL VINO DE TRASLADO'!AB525</f>
        <v>63075.58509348979</v>
      </c>
      <c r="J113" s="160">
        <f>+'[1]10.PRECIO DEL VINO DE TRASLADO'!AB537</f>
        <v>32792.383532586296</v>
      </c>
      <c r="K113" s="166">
        <f>+'[2]10.PRECIO DEL VINO DE TRASLADO'!AA549</f>
        <v>32118.527625134553</v>
      </c>
      <c r="L113" s="91">
        <f>+K113/J113-1</f>
        <v>-2.0549159129653494E-2</v>
      </c>
      <c r="M113" s="2"/>
      <c r="N113" s="89" t="s">
        <v>2</v>
      </c>
      <c r="O113" s="166">
        <f>+AVERAGE('[1]10.PRECIO DEL VINO DE TRASLADO'!AB430:AB441)</f>
        <v>25170.403960836076</v>
      </c>
      <c r="P113" s="160">
        <f>+(SUM(C109:C113)+SUM(B114:B120))/12</f>
        <v>33857.202337182236</v>
      </c>
      <c r="Q113" s="160">
        <f t="shared" ref="Q113" si="330">+(SUM(D109:D113)+SUM(C114:C120))/12</f>
        <v>45261.425890987826</v>
      </c>
      <c r="R113" s="160">
        <f>+(SUM(E109:E113)+SUM(D114:D120))/12</f>
        <v>29681.550426894308</v>
      </c>
      <c r="S113" s="160">
        <f>+(SUM(F109:F113)+SUM(E114:E120))/12</f>
        <v>23629.166885534582</v>
      </c>
      <c r="T113" s="160">
        <f>+(SUM(G109:G113)+SUM(F114:F120))/12</f>
        <v>41160.293275403536</v>
      </c>
      <c r="U113" s="160">
        <f>+(SUM(H109:H113)+SUM(G114:G120))/12</f>
        <v>50533.730840489348</v>
      </c>
      <c r="V113" s="160">
        <f t="shared" ref="V113" si="331">+(SUM(I109:I113)+SUM(H114:H120))/12</f>
        <v>51665.672455430846</v>
      </c>
      <c r="W113" s="167">
        <f t="shared" ref="W113" si="332">+(SUM(J109:J113)+SUM(I114:I120))/12</f>
        <v>44575.489730730769</v>
      </c>
      <c r="X113" s="168">
        <f t="shared" ref="X113" si="333">+(SUM(K109:K113)+SUM(J114:J120))/12</f>
        <v>30088.137360738339</v>
      </c>
      <c r="Y113" s="117">
        <f>+X113/W113-1</f>
        <v>-0.32500713862050312</v>
      </c>
      <c r="Z113" s="113">
        <f>+POWER(X113/S113,0.2)-1</f>
        <v>4.9516760886011646E-2</v>
      </c>
    </row>
    <row r="114" spans="1:26" x14ac:dyDescent="0.25">
      <c r="A114" s="89" t="s">
        <v>3</v>
      </c>
      <c r="B114" s="166">
        <f>+'[1]10.PRECIO DEL VINO DE TRASLADO'!AB442</f>
        <v>26415.254813596974</v>
      </c>
      <c r="C114" s="160">
        <f>+'[1]10.PRECIO DEL VINO DE TRASLADO'!AB454</f>
        <v>49372.767552019017</v>
      </c>
      <c r="D114" s="160">
        <f>+'[1]10.PRECIO DEL VINO DE TRASLADO'!AB466</f>
        <v>37480.958081969235</v>
      </c>
      <c r="E114" s="160">
        <f>+'[1]10.PRECIO DEL VINO DE TRASLADO'!AB478</f>
        <v>22994.05959065686</v>
      </c>
      <c r="F114" s="160">
        <f>+'[1]10.PRECIO DEL VINO DE TRASLADO'!AB490</f>
        <v>31713.696869282776</v>
      </c>
      <c r="G114" s="160">
        <f>+'[1]10.PRECIO DEL VINO DE TRASLADO'!AB502</f>
        <v>51133.443553718702</v>
      </c>
      <c r="H114" s="160">
        <f>+'[1]10.PRECIO DEL VINO DE TRASLADO'!AB514</f>
        <v>55411.549550994183</v>
      </c>
      <c r="I114" s="160">
        <f>+'[1]10.PRECIO DEL VINO DE TRASLADO'!AB526</f>
        <v>57525.84383284278</v>
      </c>
      <c r="J114" s="160">
        <f>+'[1]10.PRECIO DEL VINO DE TRASLADO'!AB538</f>
        <v>32236.231271914377</v>
      </c>
      <c r="K114" s="166"/>
      <c r="L114" s="91"/>
      <c r="M114" s="2"/>
      <c r="N114" s="89" t="s">
        <v>3</v>
      </c>
      <c r="O114" s="166">
        <f>+AVERAGE('[1]10.PRECIO DEL VINO DE TRASLADO'!AB431:AB442)</f>
        <v>24955.66246221535</v>
      </c>
      <c r="P114" s="160">
        <f>+(SUM(C109:C114)+SUM(B115:B120))/12</f>
        <v>35770.3283987174</v>
      </c>
      <c r="Q114" s="160">
        <f t="shared" ref="Q114" si="334">+(SUM(D109:D114)+SUM(C115:C120))/12</f>
        <v>44270.441768483674</v>
      </c>
      <c r="R114" s="160">
        <f>+(SUM(E109:E114)+SUM(D115:D120))/12</f>
        <v>28474.308885951614</v>
      </c>
      <c r="S114" s="160">
        <f>+(SUM(F109:F114)+SUM(E115:E120))/12</f>
        <v>24355.803325420075</v>
      </c>
      <c r="T114" s="160">
        <f>+(SUM(G109:G114)+SUM(F115:F120))/12</f>
        <v>42778.605499106539</v>
      </c>
      <c r="U114" s="160">
        <f>+(SUM(H109:H114)+SUM(G115:G120))/12</f>
        <v>50890.239673595643</v>
      </c>
      <c r="V114" s="160">
        <f t="shared" ref="V114" si="335">+(SUM(I109:I114)+SUM(H115:H120))/12</f>
        <v>51841.863645584905</v>
      </c>
      <c r="W114" s="161">
        <f t="shared" ref="W114" si="336">+(SUM(J109:J114)+SUM(I115:I120))/12</f>
        <v>42468.022017320072</v>
      </c>
      <c r="X114" s="162"/>
      <c r="Y114" s="78"/>
      <c r="Z114" s="7"/>
    </row>
    <row r="115" spans="1:26" x14ac:dyDescent="0.25">
      <c r="A115" s="89" t="s">
        <v>4</v>
      </c>
      <c r="B115" s="166">
        <f>+'[1]10.PRECIO DEL VINO DE TRASLADO'!AB443</f>
        <v>26730.930665681506</v>
      </c>
      <c r="C115" s="160">
        <f>+'[1]10.PRECIO DEL VINO DE TRASLADO'!AB455</f>
        <v>46501.871553587313</v>
      </c>
      <c r="D115" s="160">
        <f>+'[1]10.PRECIO DEL VINO DE TRASLADO'!AB467</f>
        <v>36718.286016989354</v>
      </c>
      <c r="E115" s="160">
        <f>+'[1]10.PRECIO DEL VINO DE TRASLADO'!AB479</f>
        <v>22994.062275318382</v>
      </c>
      <c r="F115" s="160">
        <f>+'[1]10.PRECIO DEL VINO DE TRASLADO'!AB491</f>
        <v>33036.995159489488</v>
      </c>
      <c r="G115" s="160">
        <f>+'[1]10.PRECIO DEL VINO DE TRASLADO'!AB503</f>
        <v>58138.974100855849</v>
      </c>
      <c r="H115" s="160">
        <f>+'[1]10.PRECIO DEL VINO DE TRASLADO'!AB515</f>
        <v>54590.092135038867</v>
      </c>
      <c r="I115" s="160">
        <f>+'[1]10.PRECIO DEL VINO DE TRASLADO'!AB527</f>
        <v>56263.08783346758</v>
      </c>
      <c r="J115" s="160">
        <f>+'[1]10.PRECIO DEL VINO DE TRASLADO'!AB539</f>
        <v>33220.106657338343</v>
      </c>
      <c r="K115" s="166"/>
      <c r="L115" s="91"/>
      <c r="M115" s="2"/>
      <c r="N115" s="89" t="s">
        <v>4</v>
      </c>
      <c r="O115" s="166">
        <f>+AVERAGE('[1]10.PRECIO DEL VINO DE TRASLADO'!AB432:AB443)</f>
        <v>24696.817102872188</v>
      </c>
      <c r="P115" s="160">
        <f>+(SUM(C109:C115)+SUM(B116:B120))/12</f>
        <v>37417.906806042884</v>
      </c>
      <c r="Q115" s="160">
        <f t="shared" ref="Q115" si="337">+(SUM(D109:D115)+SUM(C116:C120))/12</f>
        <v>43455.142973767186</v>
      </c>
      <c r="R115" s="160">
        <f>+(SUM(E109:E115)+SUM(D116:D120))/12</f>
        <v>27330.623574145695</v>
      </c>
      <c r="S115" s="160">
        <f>+(SUM(F109:F115)+SUM(E116:E120))/12</f>
        <v>25192.714399100998</v>
      </c>
      <c r="T115" s="160">
        <f>+(SUM(G109:G115)+SUM(F116:F120))/12</f>
        <v>44870.437077553732</v>
      </c>
      <c r="U115" s="160">
        <f>+(SUM(H109:H115)+SUM(G116:G120))/12</f>
        <v>50594.499509777561</v>
      </c>
      <c r="V115" s="160">
        <f t="shared" ref="V115" si="338">+(SUM(I109:I115)+SUM(H116:H120))/12</f>
        <v>51981.2799537873</v>
      </c>
      <c r="W115" s="167">
        <f t="shared" ref="W115" si="339">+(SUM(J109:J115)+SUM(I116:I120))/12</f>
        <v>40547.77358597597</v>
      </c>
      <c r="X115" s="168"/>
      <c r="Y115" s="117"/>
      <c r="Z115" s="113"/>
    </row>
    <row r="116" spans="1:26" x14ac:dyDescent="0.25">
      <c r="A116" s="89" t="s">
        <v>5</v>
      </c>
      <c r="B116" s="166">
        <f>+'[1]10.PRECIO DEL VINO DE TRASLADO'!AB444</f>
        <v>28272.445515955405</v>
      </c>
      <c r="C116" s="160">
        <f>+'[1]10.PRECIO DEL VINO DE TRASLADO'!AB456</f>
        <v>49670.026250907729</v>
      </c>
      <c r="D116" s="160">
        <f>+'[1]10.PRECIO DEL VINO DE TRASLADO'!AB468</f>
        <v>32752.208577309058</v>
      </c>
      <c r="E116" s="160">
        <f>+'[1]10.PRECIO DEL VINO DE TRASLADO'!AB480</f>
        <v>22559.707518793573</v>
      </c>
      <c r="F116" s="160">
        <f>+'[1]10.PRECIO DEL VINO DE TRASLADO'!AB492</f>
        <v>32359.533725872745</v>
      </c>
      <c r="G116" s="160">
        <f>+'[1]10.PRECIO DEL VINO DE TRASLADO'!AB504</f>
        <v>58596.116913787802</v>
      </c>
      <c r="H116" s="160">
        <f>+'[1]10.PRECIO DEL VINO DE TRASLADO'!AB516</f>
        <v>42949.240880671168</v>
      </c>
      <c r="I116" s="160">
        <f>+'[1]10.PRECIO DEL VINO DE TRASLADO'!AB528</f>
        <v>50846.144555888699</v>
      </c>
      <c r="J116" s="160">
        <f>+'[1]10.PRECIO DEL VINO DE TRASLADO'!AB540</f>
        <v>33762.398327579744</v>
      </c>
      <c r="K116" s="166"/>
      <c r="L116" s="91"/>
      <c r="M116" s="2"/>
      <c r="N116" s="89" t="s">
        <v>5</v>
      </c>
      <c r="O116" s="166">
        <f>+AVERAGE('[1]10.PRECIO DEL VINO DE TRASLADO'!AB433:AB444)</f>
        <v>24647.148418671917</v>
      </c>
      <c r="P116" s="160">
        <f>+(SUM(C109:C116)+SUM(B117:B120))/12</f>
        <v>39201.03853395558</v>
      </c>
      <c r="Q116" s="160">
        <f t="shared" ref="Q116" si="340">+(SUM(D109:D116)+SUM(C117:C120))/12</f>
        <v>42045.324834300627</v>
      </c>
      <c r="R116" s="160">
        <f>+(SUM(E109:E116)+SUM(D117:D120))/12</f>
        <v>26481.248485936074</v>
      </c>
      <c r="S116" s="160">
        <f>+(SUM(F109:F116)+SUM(E117:E120))/12</f>
        <v>26009.366583024268</v>
      </c>
      <c r="T116" s="160">
        <f>+(SUM(G109:G116)+SUM(F117:F120))/12</f>
        <v>47056.81900987999</v>
      </c>
      <c r="U116" s="160">
        <f>+(SUM(H109:H116)+SUM(G117:G120))/12</f>
        <v>49290.593173684516</v>
      </c>
      <c r="V116" s="160">
        <f t="shared" ref="V116" si="341">+(SUM(I109:I116)+SUM(H117:H120))/12</f>
        <v>52639.355260055418</v>
      </c>
      <c r="W116" s="167">
        <f t="shared" ref="W116" si="342">+(SUM(J109:J116)+SUM(I117:I120))/12</f>
        <v>39124.128066950223</v>
      </c>
      <c r="X116" s="168"/>
      <c r="Y116" s="117"/>
      <c r="Z116" s="113"/>
    </row>
    <row r="117" spans="1:26" x14ac:dyDescent="0.25">
      <c r="A117" s="89" t="s">
        <v>6</v>
      </c>
      <c r="B117" s="166">
        <f>+'[1]10.PRECIO DEL VINO DE TRASLADO'!AB445</f>
        <v>29955.255397506244</v>
      </c>
      <c r="C117" s="160">
        <f>+'[1]10.PRECIO DEL VINO DE TRASLADO'!AB457</f>
        <v>48163.978436236714</v>
      </c>
      <c r="D117" s="160">
        <f>+'[1]10.PRECIO DEL VINO DE TRASLADO'!AB469</f>
        <v>32519.691440941901</v>
      </c>
      <c r="E117" s="160">
        <f>+'[1]10.PRECIO DEL VINO DE TRASLADO'!AB481</f>
        <v>22421.072779073555</v>
      </c>
      <c r="F117" s="160">
        <f>+'[1]10.PRECIO DEL VINO DE TRASLADO'!AB493</f>
        <v>31656.733769288523</v>
      </c>
      <c r="G117" s="160">
        <f>+'[1]10.PRECIO DEL VINO DE TRASLADO'!AB505</f>
        <v>53160.839220284455</v>
      </c>
      <c r="H117" s="160">
        <f>+'[1]10.PRECIO DEL VINO DE TRASLADO'!AB517</f>
        <v>51155.348677475733</v>
      </c>
      <c r="I117" s="160">
        <f>+'[1]10.PRECIO DEL VINO DE TRASLADO'!AB529</f>
        <v>60747.650890193399</v>
      </c>
      <c r="J117" s="160">
        <f>+'[1]10.PRECIO DEL VINO DE TRASLADO'!AB541</f>
        <v>36467.051654492156</v>
      </c>
      <c r="K117" s="166"/>
      <c r="L117" s="91"/>
      <c r="M117" s="2"/>
      <c r="N117" s="89" t="s">
        <v>6</v>
      </c>
      <c r="O117" s="166">
        <f>+AVERAGE('[1]10.PRECIO DEL VINO DE TRASLADO'!AB434:AB445)</f>
        <v>24889.434690121954</v>
      </c>
      <c r="P117" s="160">
        <f>+(SUM(C109:C117)+SUM(B118:B120))/12</f>
        <v>40718.432120516452</v>
      </c>
      <c r="Q117" s="160">
        <f t="shared" ref="Q117" si="343">+(SUM(D109:D117)+SUM(C118:C120))/12</f>
        <v>40741.634251359392</v>
      </c>
      <c r="R117" s="160">
        <f>+(SUM(E109:E117)+SUM(D118:D120))/12</f>
        <v>25639.696930780377</v>
      </c>
      <c r="S117" s="160">
        <f>+(SUM(F109:F117)+SUM(E118:E120))/12</f>
        <v>26779.004998875516</v>
      </c>
      <c r="T117" s="160">
        <f>+(SUM(G109:G117)+SUM(F118:F120))/12</f>
        <v>48848.827797462989</v>
      </c>
      <c r="U117" s="160">
        <f>+(SUM(H109:H117)+SUM(G118:G120))/12</f>
        <v>49123.468961783779</v>
      </c>
      <c r="V117" s="160">
        <f t="shared" ref="V117" si="344">+(SUM(I109:I117)+SUM(H118:H120))/12</f>
        <v>53438.713777781893</v>
      </c>
      <c r="W117" s="167">
        <f t="shared" ref="W117" si="345">+(SUM(J109:J117)+SUM(I118:I120))/12</f>
        <v>37100.744797308456</v>
      </c>
      <c r="X117" s="168"/>
      <c r="Y117" s="117"/>
      <c r="Z117" s="113"/>
    </row>
    <row r="118" spans="1:26" x14ac:dyDescent="0.25">
      <c r="A118" s="89" t="s">
        <v>7</v>
      </c>
      <c r="B118" s="166">
        <f>+'[1]10.PRECIO DEL VINO DE TRASLADO'!AB446</f>
        <v>37766.035456016536</v>
      </c>
      <c r="C118" s="160">
        <f>+'[1]10.PRECIO DEL VINO DE TRASLADO'!AB458</f>
        <v>54989.83541675342</v>
      </c>
      <c r="D118" s="160">
        <f>+'[1]10.PRECIO DEL VINO DE TRASLADO'!AB470</f>
        <v>31414.26920460779</v>
      </c>
      <c r="E118" s="160">
        <f>+'[1]10.PRECIO DEL VINO DE TRASLADO'!AB482</f>
        <v>23632.693498051143</v>
      </c>
      <c r="F118" s="160">
        <f>+'[1]10.PRECIO DEL VINO DE TRASLADO'!AB494</f>
        <v>34064.664660844981</v>
      </c>
      <c r="G118" s="160">
        <f>+'[1]10.PRECIO DEL VINO DE TRASLADO'!AB506</f>
        <v>49732.297354533061</v>
      </c>
      <c r="H118" s="160">
        <f>+'[1]10.PRECIO DEL VINO DE TRASLADO'!AB518</f>
        <v>40924.522586652311</v>
      </c>
      <c r="I118" s="160">
        <f>+'[1]10.PRECIO DEL VINO DE TRASLADO'!AB530</f>
        <v>59722.473374197354</v>
      </c>
      <c r="J118" s="160">
        <f>+'[1]10.PRECIO DEL VINO DE TRASLADO'!AB542</f>
        <v>30365.35796736</v>
      </c>
      <c r="K118" s="166"/>
      <c r="L118" s="91"/>
      <c r="M118" s="2"/>
      <c r="N118" s="89" t="s">
        <v>7</v>
      </c>
      <c r="O118" s="166">
        <f>+AVERAGE('[1]10.PRECIO DEL VINO DE TRASLADO'!AB435:AB446)</f>
        <v>25835.972927005103</v>
      </c>
      <c r="P118" s="160">
        <f>+(SUM(C109:C118)+SUM(B119:B120))/12</f>
        <v>42153.748783911193</v>
      </c>
      <c r="Q118" s="160">
        <f t="shared" ref="Q118" si="346">+(SUM(D109:D118)+SUM(C119:C120))/12</f>
        <v>38777.003733680591</v>
      </c>
      <c r="R118" s="160">
        <f>+(SUM(E109:E118)+SUM(D119:D120))/12</f>
        <v>24991.232288567324</v>
      </c>
      <c r="S118" s="160">
        <f>+(SUM(F109:F118)+SUM(E119:E120))/12</f>
        <v>27648.335929108332</v>
      </c>
      <c r="T118" s="160">
        <f>+(SUM(G109:G118)+SUM(F119:F120))/12</f>
        <v>50154.463855270325</v>
      </c>
      <c r="U118" s="160">
        <f>+(SUM(H109:H118)+SUM(G119:G120))/12</f>
        <v>48389.487731127047</v>
      </c>
      <c r="V118" s="160">
        <f t="shared" ref="V118" si="347">+(SUM(I109:I118)+SUM(H119:H120))/12</f>
        <v>55005.20967674398</v>
      </c>
      <c r="W118" s="167">
        <f t="shared" ref="W118" si="348">+(SUM(J109:J118)+SUM(I119:I120))/12</f>
        <v>34654.318513405342</v>
      </c>
      <c r="X118" s="168"/>
      <c r="Y118" s="117"/>
      <c r="Z118" s="113"/>
    </row>
    <row r="119" spans="1:26" x14ac:dyDescent="0.25">
      <c r="A119" s="89" t="s">
        <v>8</v>
      </c>
      <c r="B119" s="166">
        <f>+'[1]10.PRECIO DEL VINO DE TRASLADO'!AB447</f>
        <v>32320.95597167372</v>
      </c>
      <c r="C119" s="160">
        <f>+'[1]10.PRECIO DEL VINO DE TRASLADO'!AB459</f>
        <v>44675.659170830448</v>
      </c>
      <c r="D119" s="160">
        <f>+'[1]10.PRECIO DEL VINO DE TRASLADO'!AB471</f>
        <v>29159.007423075687</v>
      </c>
      <c r="E119" s="160">
        <f>+'[1]10.PRECIO DEL VINO DE TRASLADO'!AB483</f>
        <v>20300.414174863021</v>
      </c>
      <c r="F119" s="160">
        <f>+'[1]10.PRECIO DEL VINO DE TRASLADO'!AB495</f>
        <v>37737.91162799266</v>
      </c>
      <c r="G119" s="160">
        <f>+'[1]10.PRECIO DEL VINO DE TRASLADO'!AB507</f>
        <v>39261.420733771702</v>
      </c>
      <c r="H119" s="160">
        <f>+'[1]10.PRECIO DEL VINO DE TRASLADO'!AB519</f>
        <v>41119.029494177594</v>
      </c>
      <c r="I119" s="160">
        <f>+'[1]10.PRECIO DEL VINO DE TRASLADO'!AB531</f>
        <v>42187.639921735397</v>
      </c>
      <c r="J119" s="160">
        <f>+'[1]10.PRECIO DEL VINO DE TRASLADO'!AB543</f>
        <v>29165.526519999996</v>
      </c>
      <c r="K119" s="166"/>
      <c r="L119" s="91"/>
      <c r="M119" s="2"/>
      <c r="N119" s="89" t="s">
        <v>8</v>
      </c>
      <c r="O119" s="166">
        <f>+AVERAGE('[1]10.PRECIO DEL VINO DE TRASLADO'!AB436:AB447)</f>
        <v>26773.063669095616</v>
      </c>
      <c r="P119" s="160">
        <f>+(SUM(C109:C119)+SUM(B120))/12</f>
        <v>43183.307383840925</v>
      </c>
      <c r="Q119" s="160">
        <f t="shared" ref="Q119" si="349">+(SUM(D109:D119)+SUM(C120))/12</f>
        <v>37483.949421367688</v>
      </c>
      <c r="R119" s="160">
        <f>+(SUM(E109:E119)+SUM(D120))/12</f>
        <v>24253.016184549604</v>
      </c>
      <c r="S119" s="160">
        <f>+(SUM(F109:F119)+SUM(E120))/12</f>
        <v>29101.460716869133</v>
      </c>
      <c r="T119" s="160">
        <f>+(SUM(G109:G119)+SUM(F120))/12</f>
        <v>50281.422947418585</v>
      </c>
      <c r="U119" s="160">
        <f>+(SUM(H109:H119)+SUM(G120))/12</f>
        <v>48544.288461160875</v>
      </c>
      <c r="V119" s="160">
        <f t="shared" ref="V119" si="350">+(SUM(I109:I119)+SUM(H120))/12</f>
        <v>55094.260545707133</v>
      </c>
      <c r="W119" s="167">
        <f t="shared" ref="W119" si="351">+(SUM(J109:J119)+SUM(I120))/12</f>
        <v>33569.142396594056</v>
      </c>
      <c r="X119" s="168"/>
      <c r="Y119" s="117"/>
      <c r="Z119" s="113"/>
    </row>
    <row r="120" spans="1:26" x14ac:dyDescent="0.25">
      <c r="A120" s="89" t="s">
        <v>9</v>
      </c>
      <c r="B120" s="166">
        <f>+'[1]10.PRECIO DEL VINO DE TRASLADO'!AB448</f>
        <v>32980.325837334269</v>
      </c>
      <c r="C120" s="160">
        <f>+'[1]10.PRECIO DEL VINO DE TRASLADO'!AB460</f>
        <v>44036.894955448828</v>
      </c>
      <c r="D120" s="160">
        <f>+'[1]10.PRECIO DEL VINO DE TRASLADO'!AB472</f>
        <v>30436.771257392546</v>
      </c>
      <c r="E120" s="160">
        <f>+'[1]10.PRECIO DEL VINO DE TRASLADO'!AB484</f>
        <v>21115.376609696552</v>
      </c>
      <c r="F120" s="160">
        <f>+'[1]10.PRECIO DEL VINO DE TRASLADO'!AB496</f>
        <v>39605.005858517245</v>
      </c>
      <c r="G120" s="160">
        <f>+'[1]10.PRECIO DEL VINO DE TRASLADO'!AB508</f>
        <v>49476.547926598811</v>
      </c>
      <c r="H120" s="160">
        <f>+'[1]10.PRECIO DEL VINO DE TRASLADO'!AB520</f>
        <v>48203.644822105824</v>
      </c>
      <c r="I120" s="160">
        <f>+'[1]10.PRECIO DEL VINO DE TRASLADO'!AB532</f>
        <v>36204.132702756317</v>
      </c>
      <c r="J120" s="160">
        <f>+'[2]10.PRECIO DEL VINO DE TRASLADO'!AB544</f>
        <v>28080.620000000003</v>
      </c>
      <c r="K120" s="166"/>
      <c r="L120" s="91"/>
      <c r="M120" s="2"/>
      <c r="N120" s="89" t="s">
        <v>9</v>
      </c>
      <c r="O120" s="166">
        <f>+AVERAGE('[1]10.PRECIO DEL VINO DE TRASLADO'!AB437:AB448)</f>
        <v>27591.71488778638</v>
      </c>
      <c r="P120" s="160">
        <f>+(SUM(C109:C120))/12</f>
        <v>44104.688143683801</v>
      </c>
      <c r="Q120" s="160">
        <f t="shared" ref="Q120" si="352">+(SUM(D109:D120))/12</f>
        <v>36350.605779862999</v>
      </c>
      <c r="R120" s="160">
        <f>+(SUM(E109:E120))/12</f>
        <v>23476.233297241604</v>
      </c>
      <c r="S120" s="160">
        <f>+(SUM(F109:F120))/12</f>
        <v>30642.263154270859</v>
      </c>
      <c r="T120" s="160">
        <f>+(SUM(G109:G120))/12</f>
        <v>51104.051453092048</v>
      </c>
      <c r="U120" s="160">
        <f>+(SUM(H109:H120))/12</f>
        <v>48438.213202453124</v>
      </c>
      <c r="V120" s="160">
        <f t="shared" ref="V120" si="353">+(SUM(I109:I120))/12</f>
        <v>54094.301202428003</v>
      </c>
      <c r="W120" s="167">
        <f t="shared" ref="W120" si="354">+(SUM(J109:J120))/12</f>
        <v>32892.183004697697</v>
      </c>
      <c r="X120" s="168"/>
      <c r="Y120" s="117"/>
      <c r="Z120" s="113"/>
    </row>
    <row r="121" spans="1:26" ht="25.5" x14ac:dyDescent="0.25">
      <c r="A121" s="92" t="s">
        <v>13</v>
      </c>
      <c r="B121" s="169">
        <f>AVERAGE(B109:B120)</f>
        <v>27591.71488778638</v>
      </c>
      <c r="C121" s="170">
        <f t="shared" ref="C121:I121" si="355">AVERAGE(C109:C120)</f>
        <v>44104.688143683801</v>
      </c>
      <c r="D121" s="170">
        <f t="shared" si="355"/>
        <v>36350.605779862999</v>
      </c>
      <c r="E121" s="170">
        <f t="shared" si="355"/>
        <v>23476.233297241604</v>
      </c>
      <c r="F121" s="170">
        <f t="shared" si="355"/>
        <v>30642.263154270859</v>
      </c>
      <c r="G121" s="170">
        <f t="shared" si="355"/>
        <v>51104.051453092048</v>
      </c>
      <c r="H121" s="170">
        <f t="shared" si="355"/>
        <v>48438.213202453124</v>
      </c>
      <c r="I121" s="170">
        <f t="shared" si="355"/>
        <v>54094.301202428003</v>
      </c>
      <c r="J121" s="170">
        <f t="shared" ref="J121" si="356">AVERAGE(J109:J120)</f>
        <v>32892.183004697697</v>
      </c>
      <c r="K121" s="169"/>
      <c r="L121" s="174"/>
      <c r="M121" s="3"/>
      <c r="N121" s="92" t="s">
        <v>14</v>
      </c>
      <c r="O121" s="169">
        <f t="shared" ref="O121" si="357">+AVERAGE(O109:O120)</f>
        <v>25387.843975432941</v>
      </c>
      <c r="P121" s="170">
        <f>+AVERAGE(P109:P120)</f>
        <v>36562.559643839129</v>
      </c>
      <c r="Q121" s="170">
        <f t="shared" ref="Q121:X121" si="358">+AVERAGE(Q109:Q120)</f>
        <v>42578.431725716749</v>
      </c>
      <c r="R121" s="170">
        <f t="shared" si="358"/>
        <v>28576.127113658917</v>
      </c>
      <c r="S121" s="170">
        <f t="shared" si="358"/>
        <v>25214.377945214597</v>
      </c>
      <c r="T121" s="170">
        <f t="shared" si="358"/>
        <v>43250.025494117952</v>
      </c>
      <c r="U121" s="170">
        <f t="shared" si="358"/>
        <v>49969.121901960993</v>
      </c>
      <c r="V121" s="170">
        <f t="shared" si="358"/>
        <v>52101.552015968249</v>
      </c>
      <c r="W121" s="171">
        <f t="shared" si="358"/>
        <v>42261.897604602738</v>
      </c>
      <c r="X121" s="172">
        <f t="shared" si="358"/>
        <v>30910.187352581968</v>
      </c>
      <c r="Y121" s="119">
        <f>+W121/V121-1</f>
        <v>-0.18885530335737066</v>
      </c>
      <c r="Z121" s="173">
        <f>+POWER(W121/R121,0.2)-1</f>
        <v>8.1406871559880134E-2</v>
      </c>
    </row>
    <row r="122" spans="1:26" ht="26.25" thickBot="1" x14ac:dyDescent="0.3">
      <c r="A122" s="98" t="s">
        <v>12</v>
      </c>
      <c r="B122" s="110"/>
      <c r="C122" s="85">
        <f t="shared" ref="C122:H122" si="359">+C121/B121-1</f>
        <v>0.59847578604862206</v>
      </c>
      <c r="D122" s="85">
        <f t="shared" si="359"/>
        <v>-0.17581084211636711</v>
      </c>
      <c r="E122" s="85">
        <f t="shared" si="359"/>
        <v>-0.3541721576962924</v>
      </c>
      <c r="F122" s="85">
        <f t="shared" si="359"/>
        <v>0.30524615113069453</v>
      </c>
      <c r="G122" s="85">
        <f t="shared" si="359"/>
        <v>0.6677636111864429</v>
      </c>
      <c r="H122" s="85">
        <f t="shared" si="359"/>
        <v>-5.2164910116487939E-2</v>
      </c>
      <c r="I122" s="85">
        <f t="shared" ref="I122:J122" si="360">+I121/H121-1</f>
        <v>0.11676912970209297</v>
      </c>
      <c r="J122" s="85">
        <f t="shared" si="360"/>
        <v>-0.39194735353709786</v>
      </c>
      <c r="K122" s="198"/>
      <c r="L122" s="101"/>
      <c r="M122" s="2"/>
      <c r="N122" s="98" t="s">
        <v>12</v>
      </c>
      <c r="O122" s="110"/>
      <c r="P122" s="85">
        <f t="shared" ref="P122:V122" si="361">+P121/O121-1</f>
        <v>0.44016008918361194</v>
      </c>
      <c r="Q122" s="85">
        <f t="shared" si="361"/>
        <v>0.16453640391917435</v>
      </c>
      <c r="R122" s="85">
        <f t="shared" si="361"/>
        <v>-0.3288590970719254</v>
      </c>
      <c r="S122" s="85">
        <f t="shared" si="361"/>
        <v>-0.11764187480946142</v>
      </c>
      <c r="T122" s="85">
        <f t="shared" si="361"/>
        <v>0.71529218718347631</v>
      </c>
      <c r="U122" s="85">
        <f t="shared" si="361"/>
        <v>0.15535473866383831</v>
      </c>
      <c r="V122" s="85">
        <f t="shared" si="361"/>
        <v>4.2674956710087253E-2</v>
      </c>
      <c r="W122" s="111">
        <f t="shared" ref="W122" si="362">+W121/V121-1</f>
        <v>-0.18885530335737066</v>
      </c>
      <c r="X122" s="100">
        <f t="shared" ref="X122" si="363">+X121/W121-1</f>
        <v>-0.26860389370647797</v>
      </c>
      <c r="Y122" s="99"/>
      <c r="Z122" s="115"/>
    </row>
    <row r="124" spans="1:26" x14ac:dyDescent="0.25">
      <c r="A124" s="335" t="s">
        <v>298</v>
      </c>
      <c r="B124" s="336"/>
      <c r="C124" s="336"/>
      <c r="D124" s="336"/>
      <c r="E124" s="336"/>
      <c r="F124" s="336"/>
      <c r="G124" s="336"/>
      <c r="H124" s="336"/>
      <c r="I124" s="336"/>
      <c r="J124" s="336"/>
      <c r="K124" s="336"/>
      <c r="L124" s="337"/>
      <c r="M124" s="2"/>
      <c r="N124" s="335" t="s">
        <v>284</v>
      </c>
      <c r="O124" s="336"/>
      <c r="P124" s="336"/>
      <c r="Q124" s="336"/>
      <c r="R124" s="336"/>
      <c r="S124" s="336"/>
      <c r="T124" s="336"/>
      <c r="U124" s="336"/>
      <c r="V124" s="336"/>
      <c r="W124" s="336"/>
      <c r="X124" s="336"/>
      <c r="Y124" s="336"/>
      <c r="Z124" s="337"/>
    </row>
    <row r="125" spans="1:26" ht="51" x14ac:dyDescent="0.25">
      <c r="A125" s="86"/>
      <c r="B125" s="102">
        <v>2016</v>
      </c>
      <c r="C125" s="82">
        <f>+B125+1</f>
        <v>2017</v>
      </c>
      <c r="D125" s="82">
        <f t="shared" ref="D125:G125" si="364">+C125+1</f>
        <v>2018</v>
      </c>
      <c r="E125" s="82">
        <f t="shared" si="364"/>
        <v>2019</v>
      </c>
      <c r="F125" s="82">
        <f t="shared" si="364"/>
        <v>2020</v>
      </c>
      <c r="G125" s="82">
        <f t="shared" si="364"/>
        <v>2021</v>
      </c>
      <c r="H125" s="82">
        <v>2022</v>
      </c>
      <c r="I125" s="82">
        <v>2023</v>
      </c>
      <c r="J125" s="82">
        <v>2024</v>
      </c>
      <c r="K125" s="102">
        <v>2025</v>
      </c>
      <c r="L125" s="88" t="s">
        <v>16</v>
      </c>
      <c r="M125" s="2"/>
      <c r="N125" s="86"/>
      <c r="O125" s="102">
        <v>2016</v>
      </c>
      <c r="P125" s="82">
        <f>+O125+1</f>
        <v>2017</v>
      </c>
      <c r="Q125" s="82">
        <f t="shared" ref="Q125:S125" si="365">+P125+1</f>
        <v>2018</v>
      </c>
      <c r="R125" s="82">
        <f t="shared" si="365"/>
        <v>2019</v>
      </c>
      <c r="S125" s="82">
        <f t="shared" si="365"/>
        <v>2020</v>
      </c>
      <c r="T125" s="82">
        <f t="shared" ref="T125" si="366">+S125+1</f>
        <v>2021</v>
      </c>
      <c r="U125" s="82">
        <v>2022</v>
      </c>
      <c r="V125" s="82">
        <v>2023</v>
      </c>
      <c r="W125" s="103">
        <v>2024</v>
      </c>
      <c r="X125" s="87">
        <v>2025</v>
      </c>
      <c r="Y125" s="116" t="s">
        <v>16</v>
      </c>
      <c r="Z125" s="112" t="s">
        <v>21</v>
      </c>
    </row>
    <row r="126" spans="1:26" x14ac:dyDescent="0.25">
      <c r="A126" s="89" t="s">
        <v>10</v>
      </c>
      <c r="B126" s="166">
        <f>+'[1]10.PRECIO DEL VINO DE TRASLADO'!AC437</f>
        <v>29100.085397071947</v>
      </c>
      <c r="C126" s="160">
        <f>+'[1]10.PRECIO DEL VINO DE TRASLADO'!AC449</f>
        <v>68602.052935559987</v>
      </c>
      <c r="D126" s="160">
        <f>+'[1]10.PRECIO DEL VINO DE TRASLADO'!AC461</f>
        <v>58181.176902856176</v>
      </c>
      <c r="E126" s="160">
        <f>+'[1]10.PRECIO DEL VINO DE TRASLADO'!AC473</f>
        <v>37659.790021186309</v>
      </c>
      <c r="F126" s="160">
        <f>+'[1]10.PRECIO DEL VINO DE TRASLADO'!AC485</f>
        <v>23306.028747043085</v>
      </c>
      <c r="G126" s="160">
        <f>+'[1]10.PRECIO DEL VINO DE TRASLADO'!AC497</f>
        <v>42790.486242879204</v>
      </c>
      <c r="H126" s="160">
        <f>+'[1]10.PRECIO DEL VINO DE TRASLADO'!AC509</f>
        <v>49913.168205150134</v>
      </c>
      <c r="I126" s="160">
        <f>+'[1]10.PRECIO DEL VINO DE TRASLADO'!AC521</f>
        <v>64751.075616798465</v>
      </c>
      <c r="J126" s="160">
        <f>+'[1]10.PRECIO DEL VINO DE TRASLADO'!AC533</f>
        <v>55687.883252446889</v>
      </c>
      <c r="K126" s="166">
        <f>+'[1]10.PRECIO DEL VINO DE TRASLADO'!$AC545</f>
        <v>39067.095191364089</v>
      </c>
      <c r="L126" s="91">
        <f>+K126/J126-1</f>
        <v>-0.29846327585727539</v>
      </c>
      <c r="M126" s="2"/>
      <c r="N126" s="89" t="s">
        <v>10</v>
      </c>
      <c r="O126" s="166">
        <f>+AVERAGE('[1]10.PRECIO DEL VINO DE TRASLADO'!AC426:AC437)</f>
        <v>32800.851403434033</v>
      </c>
      <c r="P126" s="160">
        <f>+(SUM(C126)+SUM(B127:B137))/12</f>
        <v>50357.940842880984</v>
      </c>
      <c r="Q126" s="160">
        <f t="shared" ref="Q126" si="367">+(SUM(D126)+SUM(C127:C137))/12</f>
        <v>66505.540837142689</v>
      </c>
      <c r="R126" s="160">
        <f t="shared" ref="R126" si="368">+(SUM(E126)+SUM(D127:D137))/12</f>
        <v>45976.66711166266</v>
      </c>
      <c r="S126" s="160">
        <f t="shared" ref="S126" si="369">+(SUM(F126)+SUM(E127:E137))/12</f>
        <v>27337.954606769927</v>
      </c>
      <c r="T126" s="160">
        <f t="shared" ref="T126" si="370">+(SUM(G126)+SUM(F127:F137))/12</f>
        <v>33932.624314930537</v>
      </c>
      <c r="U126" s="160">
        <f t="shared" ref="U126" si="371">+(SUM(H126)+SUM(G127:G137))/12</f>
        <v>54067.968497154747</v>
      </c>
      <c r="V126" s="160">
        <f>+(SUM(I126)+SUM(H127:H137))/12</f>
        <v>59888.84028614057</v>
      </c>
      <c r="W126" s="167">
        <f>+(SUM(J126)+SUM(I127:I137))/12</f>
        <v>63699.440153166834</v>
      </c>
      <c r="X126" s="168">
        <f>+(SUM(K126)+SUM(J127:J137))/12</f>
        <v>45363.121760828653</v>
      </c>
      <c r="Y126" s="117">
        <f>+X126/W126-1</f>
        <v>-0.28785682179071059</v>
      </c>
      <c r="Z126" s="113">
        <f>+POWER(X126/S126,0.2)-1</f>
        <v>0.10659163551778494</v>
      </c>
    </row>
    <row r="127" spans="1:26" x14ac:dyDescent="0.25">
      <c r="A127" s="89" t="s">
        <v>11</v>
      </c>
      <c r="B127" s="166">
        <f>+'[1]10.PRECIO DEL VINO DE TRASLADO'!AC438</f>
        <v>31462.742630297878</v>
      </c>
      <c r="C127" s="160">
        <f>+'[1]10.PRECIO DEL VINO DE TRASLADO'!AC450</f>
        <v>66039.833410464009</v>
      </c>
      <c r="D127" s="160">
        <f>+'[1]10.PRECIO DEL VINO DE TRASLADO'!AC462</f>
        <v>57952.036355287186</v>
      </c>
      <c r="E127" s="160">
        <f>+'[1]10.PRECIO DEL VINO DE TRASLADO'!AC474</f>
        <v>33293.021551052625</v>
      </c>
      <c r="F127" s="160">
        <f>+'[1]10.PRECIO DEL VINO DE TRASLADO'!AC486</f>
        <v>23975.268087390727</v>
      </c>
      <c r="G127" s="160">
        <f>+'[1]10.PRECIO DEL VINO DE TRASLADO'!AC498</f>
        <v>41839.122109636883</v>
      </c>
      <c r="H127" s="160">
        <f>+'[1]10.PRECIO DEL VINO DE TRASLADO'!AC510</f>
        <v>51271.330337101172</v>
      </c>
      <c r="I127" s="160">
        <f>+'[1]10.PRECIO DEL VINO DE TRASLADO'!AC522</f>
        <v>73519.83179866476</v>
      </c>
      <c r="J127" s="160">
        <f>+'[1]10.PRECIO DEL VINO DE TRASLADO'!AC534</f>
        <v>53114.325684079638</v>
      </c>
      <c r="K127" s="166">
        <f>+'[1]10.PRECIO DEL VINO DE TRASLADO'!$AC546</f>
        <v>39834.98106292935</v>
      </c>
      <c r="L127" s="91">
        <f>+K127/J127-1</f>
        <v>-0.2500143690072415</v>
      </c>
      <c r="M127" s="2"/>
      <c r="N127" s="89" t="s">
        <v>11</v>
      </c>
      <c r="O127" s="166">
        <f>+AVERAGE('[1]10.PRECIO DEL VINO DE TRASLADO'!AC427:AC438)</f>
        <v>32617.680656496635</v>
      </c>
      <c r="P127" s="160">
        <f>+(SUM(C126:C127)+SUM(B128:B137))/12</f>
        <v>53239.365074561494</v>
      </c>
      <c r="Q127" s="160">
        <f t="shared" ref="Q127" si="372">+(SUM(D126:D127)+SUM(C128:C137))/12</f>
        <v>65831.557749211293</v>
      </c>
      <c r="R127" s="160">
        <f t="shared" ref="R127" si="373">+(SUM(E126:E127)+SUM(D128:D137))/12</f>
        <v>43921.749211309791</v>
      </c>
      <c r="S127" s="160">
        <f t="shared" ref="S127" si="374">+(SUM(F126:F127)+SUM(E128:E137))/12</f>
        <v>26561.475151464765</v>
      </c>
      <c r="T127" s="160">
        <f t="shared" ref="T127" si="375">+(SUM(G126:G127)+SUM(F128:F137))/12</f>
        <v>35421.278816784383</v>
      </c>
      <c r="U127" s="160">
        <f t="shared" ref="U127" si="376">+(SUM(H126:H127)+SUM(G128:G137))/12</f>
        <v>54853.985849443437</v>
      </c>
      <c r="V127" s="160">
        <f t="shared" ref="V127" si="377">+(SUM(I126:I127)+SUM(H128:H137))/12</f>
        <v>61742.882074604211</v>
      </c>
      <c r="W127" s="167">
        <f t="shared" ref="W127" si="378">+(SUM(J126:J127)+SUM(I128:I137))/12</f>
        <v>61998.981310284747</v>
      </c>
      <c r="X127" s="168">
        <f t="shared" ref="X127" si="379">+(SUM(K126:K127)+SUM(J128:J137))/12</f>
        <v>44256.509709066129</v>
      </c>
      <c r="Y127" s="117">
        <f>+X127/W127-1</f>
        <v>-0.28617359876323312</v>
      </c>
      <c r="Z127" s="113">
        <f>+POWER(X127/S127,0.2)-1</f>
        <v>0.10750321056084</v>
      </c>
    </row>
    <row r="128" spans="1:26" x14ac:dyDescent="0.25">
      <c r="A128" s="89" t="s">
        <v>0</v>
      </c>
      <c r="B128" s="166">
        <f>+'[1]10.PRECIO DEL VINO DE TRASLADO'!AC439</f>
        <v>35662.339157090712</v>
      </c>
      <c r="C128" s="160">
        <f>+'[1]10.PRECIO DEL VINO DE TRASLADO'!AC451</f>
        <v>61761.659255403072</v>
      </c>
      <c r="D128" s="160">
        <f>+'[1]10.PRECIO DEL VINO DE TRASLADO'!AC463</f>
        <v>50950.537025328973</v>
      </c>
      <c r="E128" s="160">
        <f>+'[1]10.PRECIO DEL VINO DE TRASLADO'!AC475</f>
        <v>27944.628219014874</v>
      </c>
      <c r="F128" s="160">
        <f>+'[1]10.PRECIO DEL VINO DE TRASLADO'!AC487</f>
        <v>25989.443836433355</v>
      </c>
      <c r="G128" s="160">
        <f>+'[1]10.PRECIO DEL VINO DE TRASLADO'!AC499</f>
        <v>52711.757159338638</v>
      </c>
      <c r="H128" s="160">
        <f>+'[1]10.PRECIO DEL VINO DE TRASLADO'!AC511</f>
        <v>55786.800889502614</v>
      </c>
      <c r="I128" s="160">
        <f>+'[1]10.PRECIO DEL VINO DE TRASLADO'!AC523</f>
        <v>76040.988373138374</v>
      </c>
      <c r="J128" s="160">
        <f>+'[1]10.PRECIO DEL VINO DE TRASLADO'!AC535</f>
        <v>55265.150176991003</v>
      </c>
      <c r="K128" s="166">
        <f>+'[1]10.PRECIO DEL VINO DE TRASLADO'!$AC547</f>
        <v>37122.50361501766</v>
      </c>
      <c r="L128" s="91">
        <f>+K128/J128-1</f>
        <v>-0.32828367432043681</v>
      </c>
      <c r="M128" s="2"/>
      <c r="N128" s="89" t="s">
        <v>0</v>
      </c>
      <c r="O128" s="166">
        <f>+AVERAGE('[1]10.PRECIO DEL VINO DE TRASLADO'!AC428:AC439)</f>
        <v>32807.212423977508</v>
      </c>
      <c r="P128" s="160">
        <f>+(SUM(C126:C128)+SUM(B129:B137))/12</f>
        <v>55414.308416087522</v>
      </c>
      <c r="Q128" s="160">
        <f t="shared" ref="Q128" si="380">+(SUM(D126:D128)+SUM(C129:C137))/12</f>
        <v>64930.630896705115</v>
      </c>
      <c r="R128" s="160">
        <f>+(SUM(E126:E128)+SUM(D129:D137))/12</f>
        <v>42004.590144116948</v>
      </c>
      <c r="S128" s="160">
        <f>+(SUM(F126:F128)+SUM(E129:E137))/12</f>
        <v>26398.543119582973</v>
      </c>
      <c r="T128" s="160">
        <f>+(SUM(G126:G128)+SUM(F129:F137))/12</f>
        <v>37648.138260359825</v>
      </c>
      <c r="U128" s="160">
        <f>+(SUM(H126:H128)+SUM(G129:G137))/12</f>
        <v>55110.239493623762</v>
      </c>
      <c r="V128" s="160">
        <f t="shared" ref="V128" si="381">+(SUM(I126:I128)+SUM(H129:H137))/12</f>
        <v>63430.731031573865</v>
      </c>
      <c r="W128" s="167">
        <f t="shared" ref="W128" si="382">+(SUM(J126:J128)+SUM(I129:I137))/12</f>
        <v>60267.661460605792</v>
      </c>
      <c r="X128" s="168">
        <f t="shared" ref="X128" si="383">+(SUM(K126:K128)+SUM(J129:J137))/12</f>
        <v>42744.62249556835</v>
      </c>
      <c r="Y128" s="117">
        <f>+X128/W128-1</f>
        <v>-0.29075359057181016</v>
      </c>
      <c r="Z128" s="113">
        <f>+POWER(X128/S128,0.2)-1</f>
        <v>0.10118504639939152</v>
      </c>
    </row>
    <row r="129" spans="1:26" x14ac:dyDescent="0.25">
      <c r="A129" s="89" t="s">
        <v>1</v>
      </c>
      <c r="B129" s="166">
        <f>+'[1]10.PRECIO DEL VINO DE TRASLADO'!AC440</f>
        <v>37685.580135637865</v>
      </c>
      <c r="C129" s="160">
        <f>+'[1]10.PRECIO DEL VINO DE TRASLADO'!AC452</f>
        <v>60452.24183633738</v>
      </c>
      <c r="D129" s="160">
        <f>+'[1]10.PRECIO DEL VINO DE TRASLADO'!AC464</f>
        <v>56358.082012018567</v>
      </c>
      <c r="E129" s="160">
        <f>+'[1]10.PRECIO DEL VINO DE TRASLADO'!AC476</f>
        <v>27106.266266410174</v>
      </c>
      <c r="F129" s="160">
        <f>+'[1]10.PRECIO DEL VINO DE TRASLADO'!AC488</f>
        <v>32411.27481526335</v>
      </c>
      <c r="G129" s="160">
        <f>+'[1]10.PRECIO DEL VINO DE TRASLADO'!AC500</f>
        <v>62548.189127723774</v>
      </c>
      <c r="H129" s="160">
        <f>+'[1]10.PRECIO DEL VINO DE TRASLADO'!AC512</f>
        <v>68882.469883889804</v>
      </c>
      <c r="I129" s="160">
        <f>+'[1]10.PRECIO DEL VINO DE TRASLADO'!AC524</f>
        <v>76926.910194416356</v>
      </c>
      <c r="J129" s="160">
        <f>+'[1]10.PRECIO DEL VINO DE TRASLADO'!AC536</f>
        <v>48855.834098731924</v>
      </c>
      <c r="K129" s="166">
        <f>+'[2]10.PRECIO DEL VINO DE TRASLADO'!AC548</f>
        <v>36648.557254979649</v>
      </c>
      <c r="L129" s="91">
        <f>+K129/J129-1</f>
        <v>-0.24986323678524858</v>
      </c>
      <c r="M129" s="2"/>
      <c r="N129" s="89" t="s">
        <v>1</v>
      </c>
      <c r="O129" s="166">
        <f>+AVERAGE('[1]10.PRECIO DEL VINO DE TRASLADO'!AC429:AC440)</f>
        <v>32948.566346422645</v>
      </c>
      <c r="P129" s="160">
        <f>+(SUM(C126:C129)+SUM(B130:B137))/12</f>
        <v>57311.530224479146</v>
      </c>
      <c r="Q129" s="160">
        <f t="shared" ref="Q129" si="384">+(SUM(D126:D129)+SUM(C130:C137))/12</f>
        <v>64589.450911345215</v>
      </c>
      <c r="R129" s="160">
        <f>+(SUM(E126:E129)+SUM(D130:D137))/12</f>
        <v>39566.938831982909</v>
      </c>
      <c r="S129" s="160">
        <f>+(SUM(F126:F129)+SUM(E130:E137))/12</f>
        <v>26840.627165320737</v>
      </c>
      <c r="T129" s="160">
        <f>+(SUM(G126:G129)+SUM(F130:F137))/12</f>
        <v>40159.547786398187</v>
      </c>
      <c r="U129" s="160">
        <f>+(SUM(H126:H129)+SUM(G130:G137))/12</f>
        <v>55638.096223304274</v>
      </c>
      <c r="V129" s="160">
        <f t="shared" ref="V129" si="385">+(SUM(I126:I129)+SUM(H130:H137))/12</f>
        <v>64101.101057451066</v>
      </c>
      <c r="W129" s="167">
        <f t="shared" ref="W129" si="386">+(SUM(J126:J129)+SUM(I130:I137))/12</f>
        <v>57928.405119298746</v>
      </c>
      <c r="X129" s="168">
        <f t="shared" ref="X129" si="387">+(SUM(K126:K129)+SUM(J130:J137))/12</f>
        <v>41727.349425255663</v>
      </c>
      <c r="Y129" s="117">
        <f>+X129/W129-1</f>
        <v>-0.27967377421626494</v>
      </c>
      <c r="Z129" s="113">
        <f>+POWER(X129/S129,0.2)-1</f>
        <v>9.2258989788770673E-2</v>
      </c>
    </row>
    <row r="130" spans="1:26" x14ac:dyDescent="0.25">
      <c r="A130" s="89" t="s">
        <v>2</v>
      </c>
      <c r="B130" s="166">
        <f>+'[1]10.PRECIO DEL VINO DE TRASLADO'!AC441</f>
        <v>46664.998004440255</v>
      </c>
      <c r="C130" s="160">
        <f>+'[1]10.PRECIO DEL VINO DE TRASLADO'!AC453</f>
        <v>63390.380423393923</v>
      </c>
      <c r="D130" s="160">
        <f>+'[1]10.PRECIO DEL VINO DE TRASLADO'!AC465</f>
        <v>48125.513060119243</v>
      </c>
      <c r="E130" s="160">
        <f>+'[1]10.PRECIO DEL VINO DE TRASLADO'!AC477</f>
        <v>24859.932831842929</v>
      </c>
      <c r="F130" s="160">
        <f>+'[1]10.PRECIO DEL VINO DE TRASLADO'!AC489</f>
        <v>30964.279696718066</v>
      </c>
      <c r="G130" s="160">
        <f>+'[1]10.PRECIO DEL VINO DE TRASLADO'!AC501</f>
        <v>61486.076461197401</v>
      </c>
      <c r="H130" s="160">
        <f>+'[1]10.PRECIO DEL VINO DE TRASLADO'!AC513</f>
        <v>61135.606303963446</v>
      </c>
      <c r="I130" s="160">
        <f>+'[1]10.PRECIO DEL VINO DE TRASLADO'!AC525</f>
        <v>76349.759816133985</v>
      </c>
      <c r="J130" s="160">
        <f>+'[1]10.PRECIO DEL VINO DE TRASLADO'!AC537</f>
        <v>48330.130688445206</v>
      </c>
      <c r="K130" s="166">
        <f>+'[2]10.PRECIO DEL VINO DE TRASLADO'!AC549</f>
        <v>35254.419870930033</v>
      </c>
      <c r="L130" s="91">
        <f>+K130/J130-1</f>
        <v>-0.2705498750211599</v>
      </c>
      <c r="M130" s="2"/>
      <c r="N130" s="89" t="s">
        <v>2</v>
      </c>
      <c r="O130" s="166">
        <f>+AVERAGE('[1]10.PRECIO DEL VINO DE TRASLADO'!AC430:AC441)</f>
        <v>34265.498961064681</v>
      </c>
      <c r="P130" s="160">
        <f>+(SUM(C126:C130)+SUM(B131:B137))/12</f>
        <v>58705.312092725282</v>
      </c>
      <c r="Q130" s="160">
        <f t="shared" ref="Q130" si="388">+(SUM(D126:D130)+SUM(C131:C137))/12</f>
        <v>63317.378631072323</v>
      </c>
      <c r="R130" s="160">
        <f>+(SUM(E126:E130)+SUM(D131:D137))/12</f>
        <v>37628.140479626549</v>
      </c>
      <c r="S130" s="160">
        <f>+(SUM(F126:F130)+SUM(E131:E137))/12</f>
        <v>27349.322737393668</v>
      </c>
      <c r="T130" s="160">
        <f>+(SUM(G126:G130)+SUM(F131:F137))/12</f>
        <v>42703.030850104806</v>
      </c>
      <c r="U130" s="160">
        <f>+(SUM(H126:H130)+SUM(G131:G137))/12</f>
        <v>55608.890376868112</v>
      </c>
      <c r="V130" s="160">
        <f t="shared" ref="V130" si="389">+(SUM(I126:I130)+SUM(H131:H137))/12</f>
        <v>65368.947183465272</v>
      </c>
      <c r="W130" s="167">
        <f t="shared" ref="W130" si="390">+(SUM(J126:J130)+SUM(I131:I137))/12</f>
        <v>55593.436025324685</v>
      </c>
      <c r="X130" s="168">
        <f t="shared" ref="X130" si="391">+(SUM(K126:K130)+SUM(J131:J137))/12</f>
        <v>40637.706857129393</v>
      </c>
      <c r="Y130" s="117">
        <f>+X130/W130-1</f>
        <v>-0.26901969436432127</v>
      </c>
      <c r="Z130" s="113">
        <f>+POWER(X130/S130,0.2)-1</f>
        <v>8.2421782606929117E-2</v>
      </c>
    </row>
    <row r="131" spans="1:26" x14ac:dyDescent="0.25">
      <c r="A131" s="89" t="s">
        <v>3</v>
      </c>
      <c r="B131" s="166">
        <f>+'[1]10.PRECIO DEL VINO DE TRASLADO'!AC442</f>
        <v>49947.717636042536</v>
      </c>
      <c r="C131" s="160">
        <f>+'[1]10.PRECIO DEL VINO DE TRASLADO'!AC454</f>
        <v>70833.320962828686</v>
      </c>
      <c r="D131" s="160">
        <f>+'[1]10.PRECIO DEL VINO DE TRASLADO'!AC466</f>
        <v>51388.627663475578</v>
      </c>
      <c r="E131" s="160">
        <f>+'[1]10.PRECIO DEL VINO DE TRASLADO'!AC478</f>
        <v>30783.136527590497</v>
      </c>
      <c r="F131" s="160">
        <f>+'[1]10.PRECIO DEL VINO DE TRASLADO'!AC490</f>
        <v>32787.520319768861</v>
      </c>
      <c r="G131" s="160">
        <f>+'[1]10.PRECIO DEL VINO DE TRASLADO'!AC502</f>
        <v>56636.467828734043</v>
      </c>
      <c r="H131" s="160">
        <f>+'[1]10.PRECIO DEL VINO DE TRASLADO'!AC514</f>
        <v>65983.39366240942</v>
      </c>
      <c r="I131" s="160">
        <f>+'[1]10.PRECIO DEL VINO DE TRASLADO'!AC526</f>
        <v>67512.435754685692</v>
      </c>
      <c r="J131" s="160">
        <f>+'[1]10.PRECIO DEL VINO DE TRASLADO'!AC538</f>
        <v>48903.086218147109</v>
      </c>
      <c r="K131" s="166"/>
      <c r="L131" s="91"/>
      <c r="M131" s="2"/>
      <c r="N131" s="89" t="s">
        <v>3</v>
      </c>
      <c r="O131" s="166">
        <f>+AVERAGE('[1]10.PRECIO DEL VINO DE TRASLADO'!AC431:AC442)</f>
        <v>35360.977099154952</v>
      </c>
      <c r="P131" s="160">
        <f>+(SUM(C126:C131)+SUM(B132:B137))/12</f>
        <v>60445.779036624132</v>
      </c>
      <c r="Q131" s="160">
        <f t="shared" ref="Q131" si="392">+(SUM(D126:D131)+SUM(C132:C137))/12</f>
        <v>61696.987522792908</v>
      </c>
      <c r="R131" s="160">
        <f>+(SUM(E126:E131)+SUM(D132:D137))/12</f>
        <v>35911.016218302793</v>
      </c>
      <c r="S131" s="160">
        <f>+(SUM(F126:F131)+SUM(E132:E137))/12</f>
        <v>27516.354720075196</v>
      </c>
      <c r="T131" s="160">
        <f>+(SUM(G126:G131)+SUM(F132:F137))/12</f>
        <v>44690.443142518568</v>
      </c>
      <c r="U131" s="160">
        <f>+(SUM(H126:H131)+SUM(G132:G137))/12</f>
        <v>56387.800863007724</v>
      </c>
      <c r="V131" s="160">
        <f t="shared" ref="V131" si="393">+(SUM(I126:I131)+SUM(H132:H137))/12</f>
        <v>65496.367357821633</v>
      </c>
      <c r="W131" s="161">
        <f t="shared" ref="W131" si="394">+(SUM(J126:J131)+SUM(I132:I137))/12</f>
        <v>54042.656897279805</v>
      </c>
      <c r="X131" s="162"/>
      <c r="Y131" s="78"/>
      <c r="Z131" s="7"/>
    </row>
    <row r="132" spans="1:26" x14ac:dyDescent="0.25">
      <c r="A132" s="89" t="s">
        <v>4</v>
      </c>
      <c r="B132" s="166">
        <f>+'[1]10.PRECIO DEL VINO DE TRASLADO'!AC443</f>
        <v>46373.454813566248</v>
      </c>
      <c r="C132" s="160">
        <f>+'[1]10.PRECIO DEL VINO DE TRASLADO'!AC455</f>
        <v>61803.800015382534</v>
      </c>
      <c r="D132" s="160">
        <f>+'[1]10.PRECIO DEL VINO DE TRASLADO'!AC467</f>
        <v>49169.072937096193</v>
      </c>
      <c r="E132" s="160">
        <f>+'[1]10.PRECIO DEL VINO DE TRASLADO'!AC479</f>
        <v>29936.009503350873</v>
      </c>
      <c r="F132" s="160">
        <f>+'[1]10.PRECIO DEL VINO DE TRASLADO'!AC491</f>
        <v>32306.148072798613</v>
      </c>
      <c r="G132" s="160">
        <f>+'[1]10.PRECIO DEL VINO DE TRASLADO'!AC503</f>
        <v>59405.484639463924</v>
      </c>
      <c r="H132" s="160">
        <f>+'[1]10.PRECIO DEL VINO DE TRASLADO'!AC515</f>
        <v>59781.57705425848</v>
      </c>
      <c r="I132" s="160">
        <f>+'[1]10.PRECIO DEL VINO DE TRASLADO'!AC527</f>
        <v>65734.690642641552</v>
      </c>
      <c r="J132" s="160">
        <f>+'[1]10.PRECIO DEL VINO DE TRASLADO'!AC539</f>
        <v>45403.263545338334</v>
      </c>
      <c r="K132" s="166"/>
      <c r="L132" s="91"/>
      <c r="M132" s="2"/>
      <c r="N132" s="89" t="s">
        <v>4</v>
      </c>
      <c r="O132" s="166">
        <f>+AVERAGE('[1]10.PRECIO DEL VINO DE TRASLADO'!AC432:AC443)</f>
        <v>36299.328636496495</v>
      </c>
      <c r="P132" s="160">
        <f>+(SUM(C126:C132)+SUM(B133:B137))/12</f>
        <v>61731.641136775492</v>
      </c>
      <c r="Q132" s="160">
        <f t="shared" ref="Q132" si="395">+(SUM(D126:D132)+SUM(C133:C137))/12</f>
        <v>60644.093599602369</v>
      </c>
      <c r="R132" s="160">
        <f>+(SUM(E126:E132)+SUM(D133:D137))/12</f>
        <v>34308.260932157347</v>
      </c>
      <c r="S132" s="160">
        <f>+(SUM(F126:F132)+SUM(E133:E137))/12</f>
        <v>27713.866267529174</v>
      </c>
      <c r="T132" s="160">
        <f>+(SUM(G126:G132)+SUM(F133:F137))/12</f>
        <v>46948.721189740674</v>
      </c>
      <c r="U132" s="160">
        <f>+(SUM(H126:H132)+SUM(G133:G137))/12</f>
        <v>56419.141897573929</v>
      </c>
      <c r="V132" s="160">
        <f t="shared" ref="V132" si="396">+(SUM(I126:I132)+SUM(H133:H137))/12</f>
        <v>65992.460156853558</v>
      </c>
      <c r="W132" s="167">
        <f t="shared" ref="W132" si="397">+(SUM(J126:J132)+SUM(I133:I137))/12</f>
        <v>52348.371305837878</v>
      </c>
      <c r="X132" s="168"/>
      <c r="Y132" s="117"/>
      <c r="Z132" s="113"/>
    </row>
    <row r="133" spans="1:26" x14ac:dyDescent="0.25">
      <c r="A133" s="89" t="s">
        <v>5</v>
      </c>
      <c r="B133" s="166">
        <f>+'[1]10.PRECIO DEL VINO DE TRASLADO'!AC444</f>
        <v>50222.676935527255</v>
      </c>
      <c r="C133" s="160">
        <f>+'[1]10.PRECIO DEL VINO DE TRASLADO'!AC456</f>
        <v>68934.335999511604</v>
      </c>
      <c r="D133" s="160">
        <f>+'[1]10.PRECIO DEL VINO DE TRASLADO'!AC468</f>
        <v>45258.780916078067</v>
      </c>
      <c r="E133" s="160">
        <f>+'[1]10.PRECIO DEL VINO DE TRASLADO'!AC480</f>
        <v>28285.792960325001</v>
      </c>
      <c r="F133" s="160">
        <f>+'[1]10.PRECIO DEL VINO DE TRASLADO'!AC492</f>
        <v>35656.630278271921</v>
      </c>
      <c r="G133" s="160">
        <f>+'[1]10.PRECIO DEL VINO DE TRASLADO'!AC504</f>
        <v>58772.399303395629</v>
      </c>
      <c r="H133" s="160">
        <f>+'[1]10.PRECIO DEL VINO DE TRASLADO'!AC516</f>
        <v>61531.718980060134</v>
      </c>
      <c r="I133" s="160">
        <f>+'[1]10.PRECIO DEL VINO DE TRASLADO'!AC528</f>
        <v>58167.778942026373</v>
      </c>
      <c r="J133" s="160">
        <f>+'[1]10.PRECIO DEL VINO DE TRASLADO'!AC540</f>
        <v>46358.700291233734</v>
      </c>
      <c r="K133" s="166"/>
      <c r="L133" s="91"/>
      <c r="M133" s="2"/>
      <c r="N133" s="89" t="s">
        <v>5</v>
      </c>
      <c r="O133" s="166">
        <f>+AVERAGE('[1]10.PRECIO DEL VINO DE TRASLADO'!AC433:AC444)</f>
        <v>37733.619562874737</v>
      </c>
      <c r="P133" s="160">
        <f>+(SUM(C126:C133)+SUM(B134:B137))/12</f>
        <v>63290.946058774192</v>
      </c>
      <c r="Q133" s="160">
        <f t="shared" ref="Q133" si="398">+(SUM(D126:D133)+SUM(C134:C137))/12</f>
        <v>58671.130675982917</v>
      </c>
      <c r="R133" s="160">
        <f>+(SUM(E126:E133)+SUM(D134:D137))/12</f>
        <v>32893.845269177924</v>
      </c>
      <c r="S133" s="160">
        <f>+(SUM(F126:F133)+SUM(E134:E137))/12</f>
        <v>28328.102710691415</v>
      </c>
      <c r="T133" s="160">
        <f>+(SUM(G126:G133)+SUM(F134:F137))/12</f>
        <v>48875.035275167662</v>
      </c>
      <c r="U133" s="160">
        <f>+(SUM(H126:H133)+SUM(G134:G137))/12</f>
        <v>56649.085203962641</v>
      </c>
      <c r="V133" s="160">
        <f t="shared" ref="V133" si="399">+(SUM(I126:I133)+SUM(H134:H137))/12</f>
        <v>65712.131820350754</v>
      </c>
      <c r="W133" s="167">
        <f t="shared" ref="W133" si="400">+(SUM(J126:J133)+SUM(I134:I137))/12</f>
        <v>51364.281418271821</v>
      </c>
      <c r="X133" s="168"/>
      <c r="Y133" s="117"/>
      <c r="Z133" s="113"/>
    </row>
    <row r="134" spans="1:26" x14ac:dyDescent="0.25">
      <c r="A134" s="89" t="s">
        <v>6</v>
      </c>
      <c r="B134" s="166">
        <f>+'[1]10.PRECIO DEL VINO DE TRASLADO'!AC445</f>
        <v>51161.777696128003</v>
      </c>
      <c r="C134" s="160">
        <f>+'[1]10.PRECIO DEL VINO DE TRASLADO'!AC457</f>
        <v>66003.118636744242</v>
      </c>
      <c r="D134" s="160">
        <f>+'[1]10.PRECIO DEL VINO DE TRASLADO'!AC469</f>
        <v>42135.221881583071</v>
      </c>
      <c r="E134" s="160">
        <f>+'[1]10.PRECIO DEL VINO DE TRASLADO'!AC481</f>
        <v>25188.743542863049</v>
      </c>
      <c r="F134" s="160">
        <f>+'[1]10.PRECIO DEL VINO DE TRASLADO'!AC493</f>
        <v>33547.159763889576</v>
      </c>
      <c r="G134" s="160">
        <f>+'[1]10.PRECIO DEL VINO DE TRASLADO'!AC505</f>
        <v>53990.072273831487</v>
      </c>
      <c r="H134" s="160">
        <f>+'[1]10.PRECIO DEL VINO DE TRASLADO'!AC517</f>
        <v>59649.42264386444</v>
      </c>
      <c r="I134" s="160">
        <f>+'[1]10.PRECIO DEL VINO DE TRASLADO'!AC529</f>
        <v>61461.682408901805</v>
      </c>
      <c r="J134" s="160">
        <f>+'[1]10.PRECIO DEL VINO DE TRASLADO'!AC541</f>
        <v>40143.073493452794</v>
      </c>
      <c r="K134" s="166"/>
      <c r="L134" s="91"/>
      <c r="M134" s="2"/>
      <c r="N134" s="89" t="s">
        <v>6</v>
      </c>
      <c r="O134" s="166">
        <f>+AVERAGE('[1]10.PRECIO DEL VINO DE TRASLADO'!AC434:AC445)</f>
        <v>39414.407905397376</v>
      </c>
      <c r="P134" s="160">
        <f>+(SUM(C126:C134)+SUM(B135:B137))/12</f>
        <v>64527.724470492198</v>
      </c>
      <c r="Q134" s="160">
        <f t="shared" ref="Q134" si="401">+(SUM(D126:D134)+SUM(C135:C137))/12</f>
        <v>56682.139279719479</v>
      </c>
      <c r="R134" s="160">
        <f>+(SUM(E126:E134)+SUM(D135:D137))/12</f>
        <v>31481.638740951254</v>
      </c>
      <c r="S134" s="160">
        <f>+(SUM(F126:F134)+SUM(E135:E137))/12</f>
        <v>29024.637395776965</v>
      </c>
      <c r="T134" s="160">
        <f>+(SUM(G126:G134)+SUM(F135:F137))/12</f>
        <v>50578.611317662813</v>
      </c>
      <c r="U134" s="160">
        <f>+(SUM(H126:H134)+SUM(G135:G137))/12</f>
        <v>57120.697734798719</v>
      </c>
      <c r="V134" s="160">
        <f t="shared" ref="V134" si="402">+(SUM(I126:I134)+SUM(H135:H137))/12</f>
        <v>65863.153467437194</v>
      </c>
      <c r="W134" s="167">
        <f t="shared" ref="W134" si="403">+(SUM(J126:J134)+SUM(I135:I137))/12</f>
        <v>49587.730675317733</v>
      </c>
      <c r="X134" s="168"/>
      <c r="Y134" s="117"/>
      <c r="Z134" s="113"/>
    </row>
    <row r="135" spans="1:26" x14ac:dyDescent="0.25">
      <c r="A135" s="89" t="s">
        <v>7</v>
      </c>
      <c r="B135" s="166">
        <f>+'[1]10.PRECIO DEL VINO DE TRASLADO'!AC446</f>
        <v>52218.864617938998</v>
      </c>
      <c r="C135" s="160">
        <f>+'[1]10.PRECIO DEL VINO DE TRASLADO'!AC458</f>
        <v>77526.297383403362</v>
      </c>
      <c r="D135" s="160">
        <f>+'[1]10.PRECIO DEL VINO DE TRASLADO'!AC470</f>
        <v>40745.044904731192</v>
      </c>
      <c r="E135" s="160">
        <f>+'[1]10.PRECIO DEL VINO DE TRASLADO'!AC482</f>
        <v>28250.176358684512</v>
      </c>
      <c r="F135" s="160">
        <f>+'[1]10.PRECIO DEL VINO DE TRASLADO'!AC494</f>
        <v>36339.006653134449</v>
      </c>
      <c r="G135" s="160">
        <f>+'[1]10.PRECIO DEL VINO DE TRASLADO'!AC506</f>
        <v>55510.218864353788</v>
      </c>
      <c r="H135" s="160">
        <f>+'[1]10.PRECIO DEL VINO DE TRASLADO'!AC518</f>
        <v>56137.72282742463</v>
      </c>
      <c r="I135" s="160">
        <f>+'[1]10.PRECIO DEL VINO DE TRASLADO'!AC530</f>
        <v>55085.297190463411</v>
      </c>
      <c r="J135" s="160">
        <f>+'[1]10.PRECIO DEL VINO DE TRASLADO'!AC542</f>
        <v>42267.489372159995</v>
      </c>
      <c r="K135" s="166"/>
      <c r="L135" s="91"/>
      <c r="M135" s="2"/>
      <c r="N135" s="89" t="s">
        <v>7</v>
      </c>
      <c r="O135" s="166">
        <f>+AVERAGE('[1]10.PRECIO DEL VINO DE TRASLADO'!AC435:AC446)</f>
        <v>41006.088550648485</v>
      </c>
      <c r="P135" s="160">
        <f>+(SUM(C126:C135)+SUM(B136:B137))/12</f>
        <v>66636.677200947583</v>
      </c>
      <c r="Q135" s="160">
        <f t="shared" ref="Q135" si="404">+(SUM(D126:D135)+SUM(C136:C137))/12</f>
        <v>53617.034906496796</v>
      </c>
      <c r="R135" s="160">
        <f>+(SUM(E126:E135)+SUM(D136:D137))/12</f>
        <v>30440.399695447366</v>
      </c>
      <c r="S135" s="160">
        <f>+(SUM(F126:F135)+SUM(E136:E137))/12</f>
        <v>29698.706586981119</v>
      </c>
      <c r="T135" s="160">
        <f>+(SUM(G126:G135)+SUM(F136:F137))/12</f>
        <v>52176.212335264427</v>
      </c>
      <c r="U135" s="160">
        <f>+(SUM(H126:H135)+SUM(G136:G137))/12</f>
        <v>57172.989731721289</v>
      </c>
      <c r="V135" s="160">
        <f t="shared" ref="V135" si="405">+(SUM(I126:I135)+SUM(H136:H137))/12</f>
        <v>65775.451331023753</v>
      </c>
      <c r="W135" s="167">
        <f t="shared" ref="W135" si="406">+(SUM(J126:J135)+SUM(I136:I137))/12</f>
        <v>48519.580023792449</v>
      </c>
      <c r="X135" s="168"/>
      <c r="Y135" s="117"/>
      <c r="Z135" s="113"/>
    </row>
    <row r="136" spans="1:26" x14ac:dyDescent="0.25">
      <c r="A136" s="89" t="s">
        <v>8</v>
      </c>
      <c r="B136" s="166">
        <f>+'[1]10.PRECIO DEL VINO DE TRASLADO'!AC447</f>
        <v>66324.766730208445</v>
      </c>
      <c r="C136" s="160">
        <f>+'[1]10.PRECIO DEL VINO DE TRASLADO'!AC459</f>
        <v>79062.137399520769</v>
      </c>
      <c r="D136" s="160">
        <f>+'[1]10.PRECIO DEL VINO DE TRASLADO'!AC471</f>
        <v>37553.697052976044</v>
      </c>
      <c r="E136" s="160">
        <f>+'[1]10.PRECIO DEL VINO DE TRASLADO'!AC483</f>
        <v>25519.032477834826</v>
      </c>
      <c r="F136" s="160">
        <f>+'[1]10.PRECIO DEL VINO DE TRASLADO'!AC495</f>
        <v>39617.172968111612</v>
      </c>
      <c r="G136" s="160">
        <f>+'[1]10.PRECIO DEL VINO DE TRASLADO'!AC507</f>
        <v>48317.541280132413</v>
      </c>
      <c r="H136" s="160">
        <f>+'[1]10.PRECIO DEL VINO DE TRASLADO'!AC519</f>
        <v>54580.126109196586</v>
      </c>
      <c r="I136" s="160">
        <f>+'[1]10.PRECIO DEL VINO DE TRASLADO'!AC531</f>
        <v>50779.456284273772</v>
      </c>
      <c r="J136" s="160">
        <f>+'[1]10.PRECIO DEL VINO DE TRASLADO'!AC543</f>
        <v>39120.80236999999</v>
      </c>
      <c r="K136" s="166"/>
      <c r="L136" s="91"/>
      <c r="M136" s="2"/>
      <c r="N136" s="89" t="s">
        <v>8</v>
      </c>
      <c r="O136" s="166">
        <f>+AVERAGE('[1]10.PRECIO DEL VINO DE TRASLADO'!AC436:AC447)</f>
        <v>43947.988563224957</v>
      </c>
      <c r="P136" s="160">
        <f>+(SUM(C126:C136)+SUM(B137))/12</f>
        <v>67698.124756723599</v>
      </c>
      <c r="Q136" s="160">
        <f t="shared" ref="Q136" si="407">+(SUM(D126:D136)+SUM(C137))/12</f>
        <v>50157.998210951402</v>
      </c>
      <c r="R136" s="160">
        <f>+(SUM(E126:E136)+SUM(D137))/12</f>
        <v>29437.510980852265</v>
      </c>
      <c r="S136" s="160">
        <f>+(SUM(F126:F136)+SUM(E137))/12</f>
        <v>30873.551627837514</v>
      </c>
      <c r="T136" s="160">
        <f>+(SUM(G126:G136)+SUM(F137))/12</f>
        <v>52901.243027932825</v>
      </c>
      <c r="U136" s="160">
        <f>+(SUM(H126:H136)+SUM(G137))/12</f>
        <v>57694.871800809975</v>
      </c>
      <c r="V136" s="160">
        <f t="shared" ref="V136" si="408">+(SUM(I126:I136)+SUM(H137))/12</f>
        <v>65458.728845613521</v>
      </c>
      <c r="W136" s="167">
        <f t="shared" ref="W136" si="409">+(SUM(J126:J136)+SUM(I137))/12</f>
        <v>47548.025530936306</v>
      </c>
      <c r="X136" s="168"/>
      <c r="Y136" s="117"/>
      <c r="Z136" s="113"/>
    </row>
    <row r="137" spans="1:26" x14ac:dyDescent="0.25">
      <c r="A137" s="89" t="s">
        <v>9</v>
      </c>
      <c r="B137" s="166">
        <f>+'[1]10.PRECIO DEL VINO DE TRASLADO'!AC448</f>
        <v>67968.318822133617</v>
      </c>
      <c r="C137" s="160">
        <f>+'[1]10.PRECIO DEL VINO DE TRASLADO'!AC460</f>
        <v>64078.187819866536</v>
      </c>
      <c r="D137" s="160">
        <f>+'[1]10.PRECIO DEL VINO DE TRASLADO'!AC472</f>
        <v>34423.601510071523</v>
      </c>
      <c r="E137" s="160">
        <f>+'[1]10.PRECIO DEL VINO DE TRASLADO'!AC484</f>
        <v>23582.686295226649</v>
      </c>
      <c r="F137" s="160">
        <f>+'[1]10.PRECIO DEL VINO DE TRASLADO'!AC496</f>
        <v>40807.101044506715</v>
      </c>
      <c r="G137" s="160">
        <f>+'[1]10.PRECIO DEL VINO DE TRASLADO'!AC508</f>
        <v>47685.124712898854</v>
      </c>
      <c r="H137" s="160">
        <f>+'[1]10.PRECIO DEL VINO DE TRASLADO'!AC520</f>
        <v>59174.839125217695</v>
      </c>
      <c r="I137" s="160">
        <f>+'[1]10.PRECIO DEL VINO DE TRASLADO'!AC532</f>
        <v>47126.567180208949</v>
      </c>
      <c r="J137" s="160">
        <f>+'[2]10.PRECIO DEL VINO DE TRASLADO'!AC544</f>
        <v>37528.51</v>
      </c>
      <c r="K137" s="166"/>
      <c r="L137" s="91"/>
      <c r="M137" s="2"/>
      <c r="N137" s="89" t="s">
        <v>9</v>
      </c>
      <c r="O137" s="166">
        <f>+AVERAGE('[1]10.PRECIO DEL VINO DE TRASLADO'!AC437:AC448)</f>
        <v>47066.110214673645</v>
      </c>
      <c r="P137" s="160">
        <f>+(SUM(C126:C137))/12</f>
        <v>67373.947173201348</v>
      </c>
      <c r="Q137" s="160">
        <f t="shared" ref="Q137" si="410">+(SUM(D126:D137))/12</f>
        <v>47686.782685135149</v>
      </c>
      <c r="R137" s="160">
        <f>+(SUM(E126:E137))/12</f>
        <v>28534.101379615186</v>
      </c>
      <c r="S137" s="160">
        <f>+(SUM(F126:F137))/12</f>
        <v>32308.919523610854</v>
      </c>
      <c r="T137" s="160">
        <f>+(SUM(G126:G137))/12</f>
        <v>53474.411666965498</v>
      </c>
      <c r="U137" s="160">
        <f>+(SUM(H126:H137))/12</f>
        <v>58652.348001836544</v>
      </c>
      <c r="V137" s="160">
        <f t="shared" ref="V137" si="411">+(SUM(I126:I137))/12</f>
        <v>64454.706183529459</v>
      </c>
      <c r="W137" s="167">
        <f t="shared" ref="W137" si="412">+(SUM(J126:J137))/12</f>
        <v>46748.187432585553</v>
      </c>
      <c r="X137" s="168"/>
      <c r="Y137" s="117"/>
      <c r="Z137" s="113"/>
    </row>
    <row r="138" spans="1:26" ht="25.5" x14ac:dyDescent="0.25">
      <c r="A138" s="92" t="s">
        <v>13</v>
      </c>
      <c r="B138" s="169">
        <f>AVERAGE(B126:B137)</f>
        <v>47066.110214673645</v>
      </c>
      <c r="C138" s="170">
        <f t="shared" ref="C138:I138" si="413">AVERAGE(C126:C137)</f>
        <v>67373.947173201348</v>
      </c>
      <c r="D138" s="170">
        <f t="shared" si="413"/>
        <v>47686.782685135149</v>
      </c>
      <c r="E138" s="170">
        <f t="shared" si="413"/>
        <v>28534.101379615186</v>
      </c>
      <c r="F138" s="170">
        <f t="shared" si="413"/>
        <v>32308.919523610854</v>
      </c>
      <c r="G138" s="170">
        <f t="shared" si="413"/>
        <v>53474.411666965498</v>
      </c>
      <c r="H138" s="170">
        <f t="shared" si="413"/>
        <v>58652.348001836544</v>
      </c>
      <c r="I138" s="170">
        <f t="shared" si="413"/>
        <v>64454.706183529459</v>
      </c>
      <c r="J138" s="170">
        <f t="shared" ref="J138" si="414">AVERAGE(J126:J137)</f>
        <v>46748.187432585553</v>
      </c>
      <c r="K138" s="169"/>
      <c r="L138" s="174"/>
      <c r="M138" s="3"/>
      <c r="N138" s="92" t="s">
        <v>14</v>
      </c>
      <c r="O138" s="169">
        <f t="shared" ref="O138" si="415">+AVERAGE(O126:O137)</f>
        <v>37189.027526988844</v>
      </c>
      <c r="P138" s="170">
        <f>+AVERAGE(P126:P137)</f>
        <v>60561.108040356085</v>
      </c>
      <c r="Q138" s="170">
        <f t="shared" ref="Q138:X138" si="416">+AVERAGE(Q126:Q137)</f>
        <v>59527.5604921798</v>
      </c>
      <c r="R138" s="170">
        <f t="shared" si="416"/>
        <v>36008.738249600246</v>
      </c>
      <c r="S138" s="170">
        <f t="shared" si="416"/>
        <v>28329.338467752863</v>
      </c>
      <c r="T138" s="170">
        <f t="shared" si="416"/>
        <v>44959.108165319187</v>
      </c>
      <c r="U138" s="170">
        <f t="shared" si="416"/>
        <v>56281.342972842096</v>
      </c>
      <c r="V138" s="170">
        <f t="shared" si="416"/>
        <v>64440.458399655407</v>
      </c>
      <c r="W138" s="171">
        <f t="shared" si="416"/>
        <v>54137.229779391862</v>
      </c>
      <c r="X138" s="172">
        <f t="shared" si="416"/>
        <v>42945.862049569645</v>
      </c>
      <c r="Y138" s="119">
        <f>+W138/V138-1</f>
        <v>-0.15988757492014738</v>
      </c>
      <c r="Z138" s="173">
        <f>+POWER(W138/R138,0.2)-1</f>
        <v>8.4969738043112475E-2</v>
      </c>
    </row>
    <row r="139" spans="1:26" ht="26.25" thickBot="1" x14ac:dyDescent="0.3">
      <c r="A139" s="98" t="s">
        <v>12</v>
      </c>
      <c r="B139" s="110"/>
      <c r="C139" s="85">
        <f>+C138/B138-1</f>
        <v>0.43147472493268402</v>
      </c>
      <c r="D139" s="85">
        <f t="shared" ref="D139:F139" si="417">+D138/C138-1</f>
        <v>-0.29220737857996482</v>
      </c>
      <c r="E139" s="85">
        <f t="shared" si="417"/>
        <v>-0.4016350071670951</v>
      </c>
      <c r="F139" s="85">
        <f t="shared" si="417"/>
        <v>0.13229146745418108</v>
      </c>
      <c r="G139" s="85">
        <f>+G138/F138-1</f>
        <v>0.6550974918207102</v>
      </c>
      <c r="H139" s="85">
        <f>+H138/G138-1</f>
        <v>9.6830169298894431E-2</v>
      </c>
      <c r="I139" s="85">
        <f t="shared" ref="I139:J139" si="418">+I138/H138-1</f>
        <v>9.892797781107121E-2</v>
      </c>
      <c r="J139" s="85">
        <f t="shared" si="418"/>
        <v>-0.2747125818947348</v>
      </c>
      <c r="K139" s="198"/>
      <c r="L139" s="101"/>
      <c r="M139" s="2"/>
      <c r="N139" s="98" t="s">
        <v>12</v>
      </c>
      <c r="O139" s="110"/>
      <c r="P139" s="85">
        <f>+P138/O138-1</f>
        <v>0.62846710622926727</v>
      </c>
      <c r="Q139" s="85">
        <f t="shared" ref="Q139:S139" si="419">+Q138/P138-1</f>
        <v>-1.7066192835962668E-2</v>
      </c>
      <c r="R139" s="85">
        <f t="shared" si="419"/>
        <v>-0.39509131649480655</v>
      </c>
      <c r="S139" s="85">
        <f t="shared" si="419"/>
        <v>-0.21326489499899759</v>
      </c>
      <c r="T139" s="85">
        <f>+T138/S138-1</f>
        <v>0.58701581459432606</v>
      </c>
      <c r="U139" s="85">
        <f>+U138/T138-1</f>
        <v>0.25183406142955289</v>
      </c>
      <c r="V139" s="85">
        <f>+V138/U138-1</f>
        <v>0.14497016232804527</v>
      </c>
      <c r="W139" s="111">
        <f t="shared" ref="W139" si="420">+W138/V138-1</f>
        <v>-0.15988757492014738</v>
      </c>
      <c r="X139" s="100">
        <f t="shared" ref="X139" si="421">+X138/W138-1</f>
        <v>-0.20672220901266691</v>
      </c>
      <c r="Y139" s="99"/>
      <c r="Z139" s="115"/>
    </row>
    <row r="140" spans="1:2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6" x14ac:dyDescent="0.25">
      <c r="A141" s="278"/>
      <c r="B141" s="278"/>
      <c r="C141" s="278"/>
      <c r="D141" s="278"/>
      <c r="E141" s="278"/>
      <c r="F141" s="278"/>
      <c r="G141" s="278"/>
      <c r="H141" s="278"/>
      <c r="I141" s="278"/>
      <c r="J141" s="278"/>
      <c r="K141" s="278"/>
      <c r="L141" s="278"/>
      <c r="M141" s="278"/>
      <c r="N141" s="278"/>
      <c r="O141" s="300"/>
      <c r="P141" s="300"/>
      <c r="Q141" s="300"/>
      <c r="R141" s="300"/>
      <c r="S141" s="300"/>
      <c r="T141" s="300"/>
      <c r="U141" s="300"/>
      <c r="V141" s="300"/>
      <c r="W141" s="300"/>
      <c r="X141" s="278"/>
      <c r="Y141" s="278"/>
      <c r="Z141" s="278"/>
    </row>
    <row r="142" spans="1:26" ht="15.75" thickBot="1" x14ac:dyDescent="0.3"/>
    <row r="143" spans="1:26" ht="15.75" thickBot="1" x14ac:dyDescent="0.3">
      <c r="A143" s="332" t="str">
        <f>+A73</f>
        <v>TINTO FINANCIADO - Pesos Diciembre 2024/Hl</v>
      </c>
      <c r="B143" s="333"/>
      <c r="C143" s="333"/>
      <c r="D143" s="333"/>
      <c r="E143" s="333"/>
      <c r="F143" s="333"/>
      <c r="G143" s="333"/>
      <c r="H143" s="333"/>
      <c r="I143" s="333"/>
      <c r="J143" s="333"/>
      <c r="K143" s="334"/>
      <c r="O143" s="243"/>
      <c r="P143" s="243"/>
      <c r="Q143" s="243"/>
      <c r="R143" s="243"/>
      <c r="S143" s="243"/>
      <c r="T143" s="243"/>
      <c r="U143" s="243"/>
      <c r="V143" s="243"/>
      <c r="W143" s="243"/>
    </row>
    <row r="144" spans="1:26" x14ac:dyDescent="0.25">
      <c r="A144" s="262"/>
      <c r="B144" s="259">
        <v>2016</v>
      </c>
      <c r="C144" s="260">
        <f>+B144+1</f>
        <v>2017</v>
      </c>
      <c r="D144" s="260">
        <f t="shared" ref="D144:H144" si="422">+C144+1</f>
        <v>2018</v>
      </c>
      <c r="E144" s="260">
        <f t="shared" si="422"/>
        <v>2019</v>
      </c>
      <c r="F144" s="260">
        <f t="shared" si="422"/>
        <v>2020</v>
      </c>
      <c r="G144" s="260">
        <f t="shared" si="422"/>
        <v>2021</v>
      </c>
      <c r="H144" s="260">
        <f t="shared" si="422"/>
        <v>2022</v>
      </c>
      <c r="I144" s="260">
        <v>2023</v>
      </c>
      <c r="J144" s="261">
        <v>2024</v>
      </c>
      <c r="K144" s="263">
        <v>2025</v>
      </c>
    </row>
    <row r="145" spans="1:23" x14ac:dyDescent="0.25">
      <c r="A145" s="264" t="s">
        <v>299</v>
      </c>
      <c r="B145" s="275">
        <f>+AVERAGE(B75:B77)</f>
        <v>37715.639083148941</v>
      </c>
      <c r="C145" s="160">
        <f t="shared" ref="C145:K145" si="423">+AVERAGE(C75:C77)</f>
        <v>86543.770295580471</v>
      </c>
      <c r="D145" s="160">
        <f t="shared" si="423"/>
        <v>66548.994291544062</v>
      </c>
      <c r="E145" s="160">
        <f t="shared" si="423"/>
        <v>37052.444795538693</v>
      </c>
      <c r="F145" s="160">
        <f t="shared" si="423"/>
        <v>25979.89842787958</v>
      </c>
      <c r="G145" s="160">
        <f t="shared" si="423"/>
        <v>46581.470111622904</v>
      </c>
      <c r="H145" s="160">
        <f t="shared" si="423"/>
        <v>57484.20276040458</v>
      </c>
      <c r="I145" s="160">
        <f t="shared" si="423"/>
        <v>84023.814124777986</v>
      </c>
      <c r="J145" s="161">
        <f t="shared" si="423"/>
        <v>63904.969615317474</v>
      </c>
      <c r="K145" s="276">
        <f t="shared" si="423"/>
        <v>42494.811625020237</v>
      </c>
      <c r="O145" s="243"/>
      <c r="P145" s="243"/>
      <c r="Q145" s="243"/>
      <c r="R145" s="243"/>
      <c r="S145" s="243"/>
      <c r="T145" s="243"/>
      <c r="U145" s="243"/>
      <c r="V145" s="243"/>
      <c r="W145" s="243"/>
    </row>
    <row r="146" spans="1:23" x14ac:dyDescent="0.25">
      <c r="A146" s="264" t="s">
        <v>300</v>
      </c>
      <c r="B146" s="193"/>
      <c r="C146" s="6"/>
      <c r="D146" s="6"/>
      <c r="E146" s="6"/>
      <c r="F146" s="6"/>
      <c r="G146" s="6"/>
      <c r="H146" s="6"/>
      <c r="I146" s="6"/>
      <c r="J146" s="67"/>
      <c r="K146" s="265"/>
    </row>
    <row r="147" spans="1:23" x14ac:dyDescent="0.25">
      <c r="A147" s="264" t="s">
        <v>301</v>
      </c>
      <c r="B147" s="193"/>
      <c r="C147" s="6"/>
      <c r="D147" s="6"/>
      <c r="E147" s="6"/>
      <c r="F147" s="6"/>
      <c r="G147" s="6"/>
      <c r="H147" s="6"/>
      <c r="I147" s="6"/>
      <c r="J147" s="67"/>
      <c r="K147" s="265"/>
      <c r="O147" s="243"/>
      <c r="P147" s="243"/>
      <c r="Q147" s="243"/>
      <c r="R147" s="243"/>
      <c r="S147" s="243"/>
      <c r="T147" s="243"/>
      <c r="U147" s="243"/>
      <c r="V147" s="243"/>
      <c r="W147" s="243"/>
    </row>
    <row r="148" spans="1:23" x14ac:dyDescent="0.25">
      <c r="A148" s="264" t="s">
        <v>302</v>
      </c>
      <c r="B148" s="193"/>
      <c r="C148" s="6"/>
      <c r="D148" s="6"/>
      <c r="E148" s="6"/>
      <c r="F148" s="6"/>
      <c r="G148" s="6"/>
      <c r="H148" s="6"/>
      <c r="I148" s="6"/>
      <c r="J148" s="67"/>
      <c r="K148" s="265"/>
      <c r="O148" s="242"/>
      <c r="P148" s="242"/>
      <c r="Q148" s="242"/>
      <c r="R148" s="242"/>
      <c r="S148" s="242"/>
      <c r="T148" s="242"/>
      <c r="U148" s="242"/>
      <c r="V148" s="242"/>
      <c r="W148" s="242"/>
    </row>
    <row r="149" spans="1:23" ht="25.5" x14ac:dyDescent="0.25">
      <c r="A149" s="266" t="s">
        <v>13</v>
      </c>
      <c r="B149" s="194">
        <f t="shared" ref="B149:K149" si="424">SUM(B145:B148)</f>
        <v>37715.639083148941</v>
      </c>
      <c r="C149" s="54">
        <f t="shared" si="424"/>
        <v>86543.770295580471</v>
      </c>
      <c r="D149" s="54">
        <f t="shared" si="424"/>
        <v>66548.994291544062</v>
      </c>
      <c r="E149" s="54">
        <f t="shared" si="424"/>
        <v>37052.444795538693</v>
      </c>
      <c r="F149" s="54">
        <f t="shared" si="424"/>
        <v>25979.89842787958</v>
      </c>
      <c r="G149" s="54">
        <f t="shared" si="424"/>
        <v>46581.470111622904</v>
      </c>
      <c r="H149" s="54">
        <f t="shared" si="424"/>
        <v>57484.20276040458</v>
      </c>
      <c r="I149" s="54">
        <f t="shared" si="424"/>
        <v>84023.814124777986</v>
      </c>
      <c r="J149" s="186">
        <f t="shared" si="424"/>
        <v>63904.969615317474</v>
      </c>
      <c r="K149" s="267">
        <f t="shared" si="424"/>
        <v>42494.811625020237</v>
      </c>
    </row>
    <row r="150" spans="1:23" x14ac:dyDescent="0.25">
      <c r="A150" s="268" t="s">
        <v>303</v>
      </c>
      <c r="B150" s="256"/>
      <c r="C150" s="257">
        <f>+C145/B145-1</f>
        <v>1.294638839468786</v>
      </c>
      <c r="D150" s="257">
        <f t="shared" ref="D150:K150" si="425">+D145/C145-1</f>
        <v>-0.2310365718496723</v>
      </c>
      <c r="E150" s="257">
        <f t="shared" si="425"/>
        <v>-0.44323058237039803</v>
      </c>
      <c r="F150" s="257">
        <f t="shared" si="425"/>
        <v>-0.29883443396945042</v>
      </c>
      <c r="G150" s="257">
        <f t="shared" si="425"/>
        <v>0.79298122511654401</v>
      </c>
      <c r="H150" s="257">
        <f t="shared" si="425"/>
        <v>0.23405728979045781</v>
      </c>
      <c r="I150" s="257">
        <f t="shared" si="425"/>
        <v>0.461685299437675</v>
      </c>
      <c r="J150" s="258">
        <f t="shared" si="425"/>
        <v>-0.23944217147276126</v>
      </c>
      <c r="K150" s="269">
        <f t="shared" si="425"/>
        <v>-0.3350311895800574</v>
      </c>
    </row>
    <row r="151" spans="1:23" x14ac:dyDescent="0.25">
      <c r="A151" s="268" t="s">
        <v>304</v>
      </c>
      <c r="B151" s="256"/>
      <c r="C151" s="257"/>
      <c r="D151" s="257"/>
      <c r="E151" s="257"/>
      <c r="F151" s="257"/>
      <c r="G151" s="257"/>
      <c r="H151" s="257"/>
      <c r="I151" s="257"/>
      <c r="J151" s="258"/>
      <c r="K151" s="269"/>
    </row>
    <row r="152" spans="1:23" x14ac:dyDescent="0.25">
      <c r="A152" s="268" t="s">
        <v>305</v>
      </c>
      <c r="B152" s="256"/>
      <c r="C152" s="257"/>
      <c r="D152" s="257"/>
      <c r="E152" s="257"/>
      <c r="F152" s="257"/>
      <c r="G152" s="257"/>
      <c r="H152" s="257"/>
      <c r="I152" s="257"/>
      <c r="J152" s="258"/>
      <c r="K152" s="269"/>
    </row>
    <row r="153" spans="1:23" ht="15.75" thickBot="1" x14ac:dyDescent="0.3">
      <c r="A153" s="270" t="s">
        <v>306</v>
      </c>
      <c r="B153" s="271"/>
      <c r="C153" s="272"/>
      <c r="D153" s="272"/>
      <c r="E153" s="272"/>
      <c r="F153" s="272"/>
      <c r="G153" s="272"/>
      <c r="H153" s="272"/>
      <c r="I153" s="272"/>
      <c r="J153" s="273"/>
      <c r="K153" s="274"/>
    </row>
    <row r="157" spans="1:23" ht="15.75" thickBot="1" x14ac:dyDescent="0.3"/>
    <row r="158" spans="1:23" ht="15.75" thickBot="1" x14ac:dyDescent="0.3">
      <c r="A158" s="332" t="str">
        <f>+A90</f>
        <v>ROSADO FINANCIADO - Pesos Diciembre 2024/Hl</v>
      </c>
      <c r="B158" s="333"/>
      <c r="C158" s="333"/>
      <c r="D158" s="333"/>
      <c r="E158" s="333"/>
      <c r="F158" s="333"/>
      <c r="G158" s="333"/>
      <c r="H158" s="333"/>
      <c r="I158" s="333"/>
      <c r="J158" s="333"/>
      <c r="K158" s="334"/>
    </row>
    <row r="159" spans="1:23" x14ac:dyDescent="0.25">
      <c r="A159" s="262"/>
      <c r="B159" s="259">
        <v>2016</v>
      </c>
      <c r="C159" s="260">
        <f>+B159+1</f>
        <v>2017</v>
      </c>
      <c r="D159" s="260">
        <f t="shared" ref="D159:H159" si="426">+C159+1</f>
        <v>2018</v>
      </c>
      <c r="E159" s="260">
        <f t="shared" si="426"/>
        <v>2019</v>
      </c>
      <c r="F159" s="260">
        <f t="shared" si="426"/>
        <v>2020</v>
      </c>
      <c r="G159" s="260">
        <f t="shared" si="426"/>
        <v>2021</v>
      </c>
      <c r="H159" s="260">
        <f t="shared" si="426"/>
        <v>2022</v>
      </c>
      <c r="I159" s="260">
        <v>2023</v>
      </c>
      <c r="J159" s="261">
        <v>2024</v>
      </c>
      <c r="K159" s="263">
        <v>2025</v>
      </c>
    </row>
    <row r="160" spans="1:23" x14ac:dyDescent="0.25">
      <c r="A160" s="264" t="s">
        <v>299</v>
      </c>
      <c r="B160" s="275">
        <f>+AVERAGE(B92:B94)</f>
        <v>22334.940321441169</v>
      </c>
      <c r="C160" s="160">
        <f t="shared" ref="C160:K160" si="427">+AVERAGE(C92:C94)</f>
        <v>38526.874988593772</v>
      </c>
      <c r="D160" s="160">
        <f t="shared" si="427"/>
        <v>46553.296422371663</v>
      </c>
      <c r="E160" s="160">
        <f t="shared" si="427"/>
        <v>19753.895089540954</v>
      </c>
      <c r="F160" s="160">
        <f t="shared" si="427"/>
        <v>19221.094140370871</v>
      </c>
      <c r="G160" s="160">
        <f t="shared" si="427"/>
        <v>40183.345013514772</v>
      </c>
      <c r="H160" s="160">
        <f t="shared" si="427"/>
        <v>57750.473350240791</v>
      </c>
      <c r="I160" s="160">
        <f t="shared" si="427"/>
        <v>54443.625674730421</v>
      </c>
      <c r="J160" s="161">
        <f t="shared" si="427"/>
        <v>49393.559797222901</v>
      </c>
      <c r="K160" s="276">
        <f t="shared" si="427"/>
        <v>31223.372092203699</v>
      </c>
    </row>
    <row r="161" spans="1:11" x14ac:dyDescent="0.25">
      <c r="A161" s="264" t="s">
        <v>300</v>
      </c>
      <c r="B161" s="193"/>
      <c r="C161" s="6"/>
      <c r="D161" s="6"/>
      <c r="E161" s="6"/>
      <c r="F161" s="6"/>
      <c r="G161" s="6"/>
      <c r="H161" s="6"/>
      <c r="I161" s="6"/>
      <c r="J161" s="67"/>
      <c r="K161" s="265"/>
    </row>
    <row r="162" spans="1:11" x14ac:dyDescent="0.25">
      <c r="A162" s="264" t="s">
        <v>301</v>
      </c>
      <c r="B162" s="193"/>
      <c r="C162" s="6"/>
      <c r="D162" s="6"/>
      <c r="E162" s="6"/>
      <c r="F162" s="6"/>
      <c r="G162" s="6"/>
      <c r="H162" s="6"/>
      <c r="I162" s="6"/>
      <c r="J162" s="67"/>
      <c r="K162" s="265"/>
    </row>
    <row r="163" spans="1:11" x14ac:dyDescent="0.25">
      <c r="A163" s="264" t="s">
        <v>302</v>
      </c>
      <c r="B163" s="193"/>
      <c r="C163" s="6"/>
      <c r="D163" s="6"/>
      <c r="E163" s="6"/>
      <c r="F163" s="6"/>
      <c r="G163" s="6"/>
      <c r="H163" s="6"/>
      <c r="I163" s="6"/>
      <c r="J163" s="67"/>
      <c r="K163" s="265"/>
    </row>
    <row r="164" spans="1:11" ht="25.5" x14ac:dyDescent="0.25">
      <c r="A164" s="266" t="s">
        <v>13</v>
      </c>
      <c r="B164" s="194">
        <f t="shared" ref="B164:K164" si="428">SUM(B160:B163)</f>
        <v>22334.940321441169</v>
      </c>
      <c r="C164" s="54">
        <f t="shared" si="428"/>
        <v>38526.874988593772</v>
      </c>
      <c r="D164" s="54">
        <f t="shared" si="428"/>
        <v>46553.296422371663</v>
      </c>
      <c r="E164" s="54">
        <f t="shared" si="428"/>
        <v>19753.895089540954</v>
      </c>
      <c r="F164" s="54">
        <f t="shared" si="428"/>
        <v>19221.094140370871</v>
      </c>
      <c r="G164" s="54">
        <f t="shared" si="428"/>
        <v>40183.345013514772</v>
      </c>
      <c r="H164" s="54">
        <f t="shared" si="428"/>
        <v>57750.473350240791</v>
      </c>
      <c r="I164" s="54">
        <f t="shared" si="428"/>
        <v>54443.625674730421</v>
      </c>
      <c r="J164" s="186">
        <f t="shared" si="428"/>
        <v>49393.559797222901</v>
      </c>
      <c r="K164" s="267">
        <f t="shared" si="428"/>
        <v>31223.372092203699</v>
      </c>
    </row>
    <row r="165" spans="1:11" x14ac:dyDescent="0.25">
      <c r="A165" s="268" t="s">
        <v>303</v>
      </c>
      <c r="B165" s="256"/>
      <c r="C165" s="257">
        <f>+C160/B160-1</f>
        <v>0.72495983576050205</v>
      </c>
      <c r="D165" s="257">
        <f t="shared" ref="D165:K165" si="429">+D160/C160-1</f>
        <v>0.20833305156865656</v>
      </c>
      <c r="E165" s="257">
        <f t="shared" si="429"/>
        <v>-0.57567140014497409</v>
      </c>
      <c r="F165" s="257">
        <f t="shared" si="429"/>
        <v>-2.6971943849807278E-2</v>
      </c>
      <c r="G165" s="257">
        <f t="shared" si="429"/>
        <v>1.0905857242078643</v>
      </c>
      <c r="H165" s="257">
        <f t="shared" si="429"/>
        <v>0.43717436492202699</v>
      </c>
      <c r="I165" s="257">
        <f t="shared" si="429"/>
        <v>-5.7260962268746218E-2</v>
      </c>
      <c r="J165" s="258">
        <f t="shared" si="429"/>
        <v>-9.2757706984446298E-2</v>
      </c>
      <c r="K165" s="269">
        <f t="shared" si="429"/>
        <v>-0.3678655229469977</v>
      </c>
    </row>
    <row r="166" spans="1:11" x14ac:dyDescent="0.25">
      <c r="A166" s="268" t="s">
        <v>304</v>
      </c>
      <c r="B166" s="256"/>
      <c r="C166" s="257"/>
      <c r="D166" s="257"/>
      <c r="E166" s="257"/>
      <c r="F166" s="257"/>
      <c r="G166" s="257"/>
      <c r="H166" s="257"/>
      <c r="I166" s="257"/>
      <c r="J166" s="258"/>
      <c r="K166" s="269"/>
    </row>
    <row r="167" spans="1:11" x14ac:dyDescent="0.25">
      <c r="A167" s="268" t="s">
        <v>305</v>
      </c>
      <c r="B167" s="256"/>
      <c r="C167" s="257"/>
      <c r="D167" s="257"/>
      <c r="E167" s="257"/>
      <c r="F167" s="257"/>
      <c r="G167" s="257"/>
      <c r="H167" s="257"/>
      <c r="I167" s="257"/>
      <c r="J167" s="258"/>
      <c r="K167" s="269"/>
    </row>
    <row r="168" spans="1:11" ht="15.75" thickBot="1" x14ac:dyDescent="0.3">
      <c r="A168" s="270" t="s">
        <v>306</v>
      </c>
      <c r="B168" s="271"/>
      <c r="C168" s="272"/>
      <c r="D168" s="272"/>
      <c r="E168" s="272"/>
      <c r="F168" s="272"/>
      <c r="G168" s="272"/>
      <c r="H168" s="272"/>
      <c r="I168" s="272"/>
      <c r="J168" s="273"/>
      <c r="K168" s="274"/>
    </row>
    <row r="172" spans="1:11" ht="15.75" thickBot="1" x14ac:dyDescent="0.3"/>
    <row r="173" spans="1:11" ht="15.75" thickBot="1" x14ac:dyDescent="0.3">
      <c r="A173" s="332" t="str">
        <f>+A107</f>
        <v>BLANCO FINANCIADO - Pesos Diciembre 2024/Hl</v>
      </c>
      <c r="B173" s="333"/>
      <c r="C173" s="333"/>
      <c r="D173" s="333"/>
      <c r="E173" s="333"/>
      <c r="F173" s="333"/>
      <c r="G173" s="333"/>
      <c r="H173" s="333"/>
      <c r="I173" s="333"/>
      <c r="J173" s="333"/>
      <c r="K173" s="334"/>
    </row>
    <row r="174" spans="1:11" x14ac:dyDescent="0.25">
      <c r="A174" s="262"/>
      <c r="B174" s="259">
        <v>2016</v>
      </c>
      <c r="C174" s="260">
        <f>+B174+1</f>
        <v>2017</v>
      </c>
      <c r="D174" s="260">
        <f t="shared" ref="D174:H174" si="430">+C174+1</f>
        <v>2018</v>
      </c>
      <c r="E174" s="260">
        <f t="shared" si="430"/>
        <v>2019</v>
      </c>
      <c r="F174" s="260">
        <f t="shared" si="430"/>
        <v>2020</v>
      </c>
      <c r="G174" s="260">
        <f t="shared" si="430"/>
        <v>2021</v>
      </c>
      <c r="H174" s="260">
        <f t="shared" si="430"/>
        <v>2022</v>
      </c>
      <c r="I174" s="260">
        <v>2023</v>
      </c>
      <c r="J174" s="261">
        <v>2024</v>
      </c>
      <c r="K174" s="263">
        <v>2025</v>
      </c>
    </row>
    <row r="175" spans="1:11" x14ac:dyDescent="0.25">
      <c r="A175" s="264" t="s">
        <v>299</v>
      </c>
      <c r="B175" s="275">
        <f>+AVERAGE(B109:B111)</f>
        <v>21152.901974246768</v>
      </c>
      <c r="C175" s="160">
        <f t="shared" ref="C175:K175" si="431">+AVERAGE(C109:C111)</f>
        <v>34056.94114856331</v>
      </c>
      <c r="D175" s="160">
        <f t="shared" si="431"/>
        <v>42899.712322167827</v>
      </c>
      <c r="E175" s="160">
        <f t="shared" si="431"/>
        <v>26875.639038965863</v>
      </c>
      <c r="F175" s="160">
        <f t="shared" si="431"/>
        <v>21062.983848612606</v>
      </c>
      <c r="G175" s="160">
        <f t="shared" si="431"/>
        <v>45559.05305798613</v>
      </c>
      <c r="H175" s="160">
        <f t="shared" si="431"/>
        <v>43774.839644497675</v>
      </c>
      <c r="I175" s="160">
        <f t="shared" si="431"/>
        <v>53101.104494291474</v>
      </c>
      <c r="J175" s="161">
        <f t="shared" si="431"/>
        <v>35298.949257989494</v>
      </c>
      <c r="K175" s="276">
        <f t="shared" si="431"/>
        <v>26141.461794644725</v>
      </c>
    </row>
    <row r="176" spans="1:11" x14ac:dyDescent="0.25">
      <c r="A176" s="264" t="s">
        <v>300</v>
      </c>
      <c r="B176" s="193"/>
      <c r="C176" s="6"/>
      <c r="D176" s="6"/>
      <c r="E176" s="6"/>
      <c r="F176" s="6"/>
      <c r="G176" s="6"/>
      <c r="H176" s="6"/>
      <c r="I176" s="6"/>
      <c r="J176" s="67"/>
      <c r="K176" s="265"/>
    </row>
    <row r="177" spans="1:11" x14ac:dyDescent="0.25">
      <c r="A177" s="264" t="s">
        <v>301</v>
      </c>
      <c r="B177" s="193"/>
      <c r="C177" s="6"/>
      <c r="D177" s="6"/>
      <c r="E177" s="6"/>
      <c r="F177" s="6"/>
      <c r="G177" s="6"/>
      <c r="H177" s="6"/>
      <c r="I177" s="6"/>
      <c r="J177" s="67"/>
      <c r="K177" s="265"/>
    </row>
    <row r="178" spans="1:11" x14ac:dyDescent="0.25">
      <c r="A178" s="264" t="s">
        <v>302</v>
      </c>
      <c r="B178" s="193"/>
      <c r="C178" s="6"/>
      <c r="D178" s="6"/>
      <c r="E178" s="6"/>
      <c r="F178" s="6"/>
      <c r="G178" s="6"/>
      <c r="H178" s="6"/>
      <c r="I178" s="6"/>
      <c r="J178" s="67"/>
      <c r="K178" s="265"/>
    </row>
    <row r="179" spans="1:11" ht="25.5" x14ac:dyDescent="0.25">
      <c r="A179" s="266" t="s">
        <v>13</v>
      </c>
      <c r="B179" s="194">
        <f t="shared" ref="B179:K179" si="432">SUM(B175:B178)</f>
        <v>21152.901974246768</v>
      </c>
      <c r="C179" s="54">
        <f t="shared" si="432"/>
        <v>34056.94114856331</v>
      </c>
      <c r="D179" s="54">
        <f t="shared" si="432"/>
        <v>42899.712322167827</v>
      </c>
      <c r="E179" s="54">
        <f t="shared" si="432"/>
        <v>26875.639038965863</v>
      </c>
      <c r="F179" s="54">
        <f t="shared" si="432"/>
        <v>21062.983848612606</v>
      </c>
      <c r="G179" s="54">
        <f t="shared" si="432"/>
        <v>45559.05305798613</v>
      </c>
      <c r="H179" s="54">
        <f t="shared" si="432"/>
        <v>43774.839644497675</v>
      </c>
      <c r="I179" s="54">
        <f t="shared" si="432"/>
        <v>53101.104494291474</v>
      </c>
      <c r="J179" s="186">
        <f t="shared" si="432"/>
        <v>35298.949257989494</v>
      </c>
      <c r="K179" s="267">
        <f t="shared" si="432"/>
        <v>26141.461794644725</v>
      </c>
    </row>
    <row r="180" spans="1:11" x14ac:dyDescent="0.25">
      <c r="A180" s="268" t="s">
        <v>303</v>
      </c>
      <c r="B180" s="256"/>
      <c r="C180" s="257">
        <f>+C175/B175-1</f>
        <v>0.61003635293289538</v>
      </c>
      <c r="D180" s="257">
        <f t="shared" ref="D180:K180" si="433">+D175/C175-1</f>
        <v>0.25964666453838436</v>
      </c>
      <c r="E180" s="257">
        <f t="shared" si="433"/>
        <v>-0.37352402652177574</v>
      </c>
      <c r="F180" s="257">
        <f t="shared" si="433"/>
        <v>-0.21627970155149545</v>
      </c>
      <c r="G180" s="257">
        <f t="shared" si="433"/>
        <v>1.1629914064140086</v>
      </c>
      <c r="H180" s="257">
        <f t="shared" si="433"/>
        <v>-3.9162653605147701E-2</v>
      </c>
      <c r="I180" s="257">
        <f t="shared" si="433"/>
        <v>0.21305080556625344</v>
      </c>
      <c r="J180" s="258">
        <f t="shared" si="433"/>
        <v>-0.33525018746485324</v>
      </c>
      <c r="K180" s="269">
        <f t="shared" si="433"/>
        <v>-0.25942663041937664</v>
      </c>
    </row>
    <row r="181" spans="1:11" x14ac:dyDescent="0.25">
      <c r="A181" s="268" t="s">
        <v>304</v>
      </c>
      <c r="B181" s="256"/>
      <c r="C181" s="257"/>
      <c r="D181" s="257"/>
      <c r="E181" s="257"/>
      <c r="F181" s="257"/>
      <c r="G181" s="257"/>
      <c r="H181" s="257"/>
      <c r="I181" s="257"/>
      <c r="J181" s="258"/>
      <c r="K181" s="269"/>
    </row>
    <row r="182" spans="1:11" x14ac:dyDescent="0.25">
      <c r="A182" s="268" t="s">
        <v>305</v>
      </c>
      <c r="B182" s="256"/>
      <c r="C182" s="257"/>
      <c r="D182" s="257"/>
      <c r="E182" s="257"/>
      <c r="F182" s="257"/>
      <c r="G182" s="257"/>
      <c r="H182" s="257"/>
      <c r="I182" s="257"/>
      <c r="J182" s="258"/>
      <c r="K182" s="269"/>
    </row>
    <row r="183" spans="1:11" ht="15.75" thickBot="1" x14ac:dyDescent="0.3">
      <c r="A183" s="270" t="s">
        <v>306</v>
      </c>
      <c r="B183" s="271"/>
      <c r="C183" s="272"/>
      <c r="D183" s="272"/>
      <c r="E183" s="272"/>
      <c r="F183" s="272"/>
      <c r="G183" s="272"/>
      <c r="H183" s="272"/>
      <c r="I183" s="272"/>
      <c r="J183" s="273"/>
      <c r="K183" s="274"/>
    </row>
    <row r="188" spans="1:11" ht="15.75" thickBot="1" x14ac:dyDescent="0.3"/>
    <row r="189" spans="1:11" ht="15.75" thickBot="1" x14ac:dyDescent="0.3">
      <c r="A189" s="338" t="str">
        <f>+A124</f>
        <v>TOTAL FINANCIADO - Pesos Diciembre 2024/Hl</v>
      </c>
      <c r="B189" s="339"/>
      <c r="C189" s="339"/>
      <c r="D189" s="339"/>
      <c r="E189" s="339"/>
      <c r="F189" s="339"/>
      <c r="G189" s="339"/>
      <c r="H189" s="339"/>
      <c r="I189" s="339"/>
      <c r="J189" s="339"/>
      <c r="K189" s="340"/>
    </row>
    <row r="190" spans="1:11" x14ac:dyDescent="0.25">
      <c r="A190" s="262"/>
      <c r="B190" s="259">
        <v>2016</v>
      </c>
      <c r="C190" s="260">
        <f>+B190+1</f>
        <v>2017</v>
      </c>
      <c r="D190" s="260">
        <f t="shared" ref="D190:H190" si="434">+C190+1</f>
        <v>2018</v>
      </c>
      <c r="E190" s="260">
        <f t="shared" si="434"/>
        <v>2019</v>
      </c>
      <c r="F190" s="260">
        <f t="shared" si="434"/>
        <v>2020</v>
      </c>
      <c r="G190" s="260">
        <f t="shared" si="434"/>
        <v>2021</v>
      </c>
      <c r="H190" s="260">
        <f t="shared" si="434"/>
        <v>2022</v>
      </c>
      <c r="I190" s="260">
        <v>2023</v>
      </c>
      <c r="J190" s="261">
        <v>2024</v>
      </c>
      <c r="K190" s="263">
        <v>2025</v>
      </c>
    </row>
    <row r="191" spans="1:11" x14ac:dyDescent="0.25">
      <c r="A191" s="264" t="s">
        <v>299</v>
      </c>
      <c r="B191" s="275">
        <f>+AVERAGE(B126:B128)</f>
        <v>32075.055728153511</v>
      </c>
      <c r="C191" s="160">
        <f t="shared" ref="C191:K191" si="435">+AVERAGE(C126:C128)</f>
        <v>65467.848533809018</v>
      </c>
      <c r="D191" s="160">
        <f t="shared" si="435"/>
        <v>55694.583427824116</v>
      </c>
      <c r="E191" s="160">
        <f t="shared" si="435"/>
        <v>32965.813263751268</v>
      </c>
      <c r="F191" s="160">
        <f t="shared" si="435"/>
        <v>24423.580223622394</v>
      </c>
      <c r="G191" s="160">
        <f t="shared" si="435"/>
        <v>45780.455170618232</v>
      </c>
      <c r="H191" s="160">
        <f t="shared" si="435"/>
        <v>52323.766477251309</v>
      </c>
      <c r="I191" s="160">
        <f t="shared" si="435"/>
        <v>71437.298596200533</v>
      </c>
      <c r="J191" s="161">
        <f t="shared" si="435"/>
        <v>54689.119704505843</v>
      </c>
      <c r="K191" s="276">
        <f t="shared" si="435"/>
        <v>38674.859956437031</v>
      </c>
    </row>
    <row r="192" spans="1:11" x14ac:dyDescent="0.25">
      <c r="A192" s="264" t="s">
        <v>300</v>
      </c>
      <c r="B192" s="193"/>
      <c r="C192" s="6"/>
      <c r="D192" s="6"/>
      <c r="E192" s="6"/>
      <c r="F192" s="6"/>
      <c r="G192" s="6"/>
      <c r="H192" s="6"/>
      <c r="I192" s="6"/>
      <c r="J192" s="67"/>
      <c r="K192" s="265"/>
    </row>
    <row r="193" spans="1:11" x14ac:dyDescent="0.25">
      <c r="A193" s="264" t="s">
        <v>301</v>
      </c>
      <c r="B193" s="193"/>
      <c r="C193" s="6"/>
      <c r="D193" s="6"/>
      <c r="E193" s="6"/>
      <c r="F193" s="6"/>
      <c r="G193" s="6"/>
      <c r="H193" s="6"/>
      <c r="I193" s="6"/>
      <c r="J193" s="67"/>
      <c r="K193" s="265"/>
    </row>
    <row r="194" spans="1:11" x14ac:dyDescent="0.25">
      <c r="A194" s="264" t="s">
        <v>302</v>
      </c>
      <c r="B194" s="193"/>
      <c r="C194" s="6"/>
      <c r="D194" s="6"/>
      <c r="E194" s="6"/>
      <c r="F194" s="6"/>
      <c r="G194" s="6"/>
      <c r="H194" s="6"/>
      <c r="I194" s="6"/>
      <c r="J194" s="67"/>
      <c r="K194" s="265"/>
    </row>
    <row r="195" spans="1:11" ht="25.5" x14ac:dyDescent="0.25">
      <c r="A195" s="266" t="s">
        <v>13</v>
      </c>
      <c r="B195" s="194">
        <f t="shared" ref="B195:K195" si="436">SUM(B191:B194)</f>
        <v>32075.055728153511</v>
      </c>
      <c r="C195" s="54">
        <f t="shared" si="436"/>
        <v>65467.848533809018</v>
      </c>
      <c r="D195" s="54">
        <f t="shared" si="436"/>
        <v>55694.583427824116</v>
      </c>
      <c r="E195" s="54">
        <f t="shared" si="436"/>
        <v>32965.813263751268</v>
      </c>
      <c r="F195" s="54">
        <f t="shared" si="436"/>
        <v>24423.580223622394</v>
      </c>
      <c r="G195" s="54">
        <f t="shared" si="436"/>
        <v>45780.455170618232</v>
      </c>
      <c r="H195" s="54">
        <f t="shared" si="436"/>
        <v>52323.766477251309</v>
      </c>
      <c r="I195" s="54">
        <f t="shared" si="436"/>
        <v>71437.298596200533</v>
      </c>
      <c r="J195" s="186">
        <f t="shared" si="436"/>
        <v>54689.119704505843</v>
      </c>
      <c r="K195" s="267">
        <f t="shared" si="436"/>
        <v>38674.859956437031</v>
      </c>
    </row>
    <row r="196" spans="1:11" x14ac:dyDescent="0.25">
      <c r="A196" s="268" t="s">
        <v>303</v>
      </c>
      <c r="B196" s="256"/>
      <c r="C196" s="257">
        <f>+C191/B191-1</f>
        <v>1.0410829240226498</v>
      </c>
      <c r="D196" s="257">
        <f t="shared" ref="D196:K196" si="437">+D191/C191-1</f>
        <v>-0.14928343186560922</v>
      </c>
      <c r="E196" s="257">
        <f t="shared" si="437"/>
        <v>-0.40809660051641428</v>
      </c>
      <c r="F196" s="257">
        <f t="shared" si="437"/>
        <v>-0.25912398920010238</v>
      </c>
      <c r="G196" s="257">
        <f t="shared" si="437"/>
        <v>0.87443670221368897</v>
      </c>
      <c r="H196" s="257">
        <f t="shared" si="437"/>
        <v>0.14292805264270414</v>
      </c>
      <c r="I196" s="257">
        <f t="shared" si="437"/>
        <v>0.36529350629334334</v>
      </c>
      <c r="J196" s="258">
        <f t="shared" si="437"/>
        <v>-0.23444585980726684</v>
      </c>
      <c r="K196" s="269">
        <f t="shared" si="437"/>
        <v>-0.29282350556374737</v>
      </c>
    </row>
    <row r="197" spans="1:11" x14ac:dyDescent="0.25">
      <c r="A197" s="268" t="s">
        <v>304</v>
      </c>
      <c r="B197" s="256"/>
      <c r="C197" s="257"/>
      <c r="D197" s="257"/>
      <c r="E197" s="257"/>
      <c r="F197" s="257"/>
      <c r="G197" s="257"/>
      <c r="H197" s="257"/>
      <c r="I197" s="257"/>
      <c r="J197" s="258"/>
      <c r="K197" s="269"/>
    </row>
    <row r="198" spans="1:11" x14ac:dyDescent="0.25">
      <c r="A198" s="268" t="s">
        <v>305</v>
      </c>
      <c r="B198" s="256"/>
      <c r="C198" s="257"/>
      <c r="D198" s="257"/>
      <c r="E198" s="257"/>
      <c r="F198" s="257"/>
      <c r="G198" s="257"/>
      <c r="H198" s="257"/>
      <c r="I198" s="257"/>
      <c r="J198" s="258"/>
      <c r="K198" s="269"/>
    </row>
    <row r="199" spans="1:11" ht="15.75" thickBot="1" x14ac:dyDescent="0.3">
      <c r="A199" s="270" t="s">
        <v>306</v>
      </c>
      <c r="B199" s="271"/>
      <c r="C199" s="272"/>
      <c r="D199" s="272"/>
      <c r="E199" s="272"/>
      <c r="F199" s="272"/>
      <c r="G199" s="272"/>
      <c r="H199" s="272"/>
      <c r="I199" s="272"/>
      <c r="J199" s="273"/>
      <c r="K199" s="274"/>
    </row>
  </sheetData>
  <mergeCells count="23">
    <mergeCell ref="A22:L22"/>
    <mergeCell ref="N22:Z22"/>
    <mergeCell ref="A1:Z1"/>
    <mergeCell ref="A2:Z2"/>
    <mergeCell ref="A3:Z3"/>
    <mergeCell ref="A5:L5"/>
    <mergeCell ref="N5:Z5"/>
    <mergeCell ref="A39:L39"/>
    <mergeCell ref="N39:Z39"/>
    <mergeCell ref="A56:L56"/>
    <mergeCell ref="N56:Z56"/>
    <mergeCell ref="A73:L73"/>
    <mergeCell ref="N73:Z73"/>
    <mergeCell ref="N90:Z90"/>
    <mergeCell ref="A107:L107"/>
    <mergeCell ref="N107:Z107"/>
    <mergeCell ref="A124:L124"/>
    <mergeCell ref="N124:Z124"/>
    <mergeCell ref="A143:K143"/>
    <mergeCell ref="A158:K158"/>
    <mergeCell ref="A173:K173"/>
    <mergeCell ref="A189:K189"/>
    <mergeCell ref="A90:L90"/>
  </mergeCells>
  <hyperlinks>
    <hyperlink ref="AB1" location="INDICE!A1" display="VOLVER INDICE" xr:uid="{00000000-0004-0000-0E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1495"/>
  <sheetViews>
    <sheetView workbookViewId="0">
      <selection activeCell="S2" sqref="S2"/>
    </sheetView>
  </sheetViews>
  <sheetFormatPr baseColWidth="10" defaultRowHeight="15" x14ac:dyDescent="0.25"/>
  <cols>
    <col min="1" max="1" width="1.7109375" style="5" customWidth="1"/>
    <col min="2" max="17" width="10.7109375" style="5" customWidth="1"/>
    <col min="18" max="18" width="6.7109375" style="5" customWidth="1"/>
    <col min="19" max="19" width="14.42578125" style="5" bestFit="1" customWidth="1"/>
    <col min="20" max="16384" width="11.42578125" style="5"/>
  </cols>
  <sheetData>
    <row r="1" spans="2:19" ht="6" customHeight="1" x14ac:dyDescent="0.25"/>
    <row r="2" spans="2:19" ht="18.75" x14ac:dyDescent="0.25">
      <c r="B2" s="307" t="s">
        <v>160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S2" s="177" t="s">
        <v>206</v>
      </c>
    </row>
    <row r="3" spans="2:19" ht="6" customHeight="1" x14ac:dyDescent="0.25"/>
    <row r="4" spans="2:19" ht="18.75" customHeight="1" x14ac:dyDescent="0.25">
      <c r="B4" s="306" t="s">
        <v>218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</row>
    <row r="5" spans="2:19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2"/>
    </row>
    <row r="6" spans="2:19" ht="38.25" x14ac:dyDescent="0.25">
      <c r="N6" s="15"/>
      <c r="O6" s="16" t="s">
        <v>276</v>
      </c>
      <c r="P6" s="16" t="s">
        <v>277</v>
      </c>
      <c r="Q6" s="17" t="s">
        <v>16</v>
      </c>
      <c r="R6" s="2"/>
    </row>
    <row r="7" spans="2:19" ht="12.95" customHeight="1" x14ac:dyDescent="0.25">
      <c r="N7" s="27" t="str">
        <f>+'Despacho por tipo'!A61</f>
        <v>Ene</v>
      </c>
      <c r="O7" s="26">
        <f>+IF('Despacho por tipo'!J61="","",'Despacho por tipo'!J61)</f>
        <v>50.134599999999999</v>
      </c>
      <c r="P7" s="26">
        <f>+IF('Despacho por tipo'!K61="","",'Despacho por tipo'!K61)</f>
        <v>55.140599999999999</v>
      </c>
      <c r="Q7" s="22">
        <f>+IF('Despacho por tipo'!L61="","",'Despacho por tipo'!L61)</f>
        <v>9.985120056807073E-2</v>
      </c>
      <c r="R7" s="2"/>
    </row>
    <row r="8" spans="2:19" ht="12.95" customHeight="1" x14ac:dyDescent="0.25">
      <c r="N8" s="27" t="str">
        <f>+'Despacho por tipo'!A62</f>
        <v>Feb</v>
      </c>
      <c r="O8" s="26">
        <f>+IF('Despacho por tipo'!J62="","",'Despacho por tipo'!J62)</f>
        <v>50.222900000000003</v>
      </c>
      <c r="P8" s="26">
        <f>+IF('Despacho por tipo'!K62="","",'Despacho por tipo'!K62)</f>
        <v>53.282899999999998</v>
      </c>
      <c r="Q8" s="22">
        <f>+IF('Despacho por tipo'!L62="","",'Despacho por tipo'!L62)</f>
        <v>6.0928381276270205E-2</v>
      </c>
      <c r="R8" s="2"/>
    </row>
    <row r="9" spans="2:19" ht="12.95" customHeight="1" x14ac:dyDescent="0.25">
      <c r="N9" s="27" t="str">
        <f>+'Despacho por tipo'!A63</f>
        <v>Mar</v>
      </c>
      <c r="O9" s="26">
        <f>+IF('Despacho por tipo'!J63="","",'Despacho por tipo'!J63)</f>
        <v>54.490099999999998</v>
      </c>
      <c r="P9" s="26">
        <f>+IF('Despacho por tipo'!K63="","",'Despacho por tipo'!K63)</f>
        <v>55.540799999999997</v>
      </c>
      <c r="Q9" s="22">
        <f>+IF('Despacho por tipo'!L63="","",'Despacho por tipo'!L63)</f>
        <v>1.9282401757383383E-2</v>
      </c>
      <c r="R9" s="2"/>
    </row>
    <row r="10" spans="2:19" ht="12.95" customHeight="1" x14ac:dyDescent="0.25">
      <c r="N10" s="27" t="str">
        <f>+'Despacho por tipo'!A64</f>
        <v>Abr</v>
      </c>
      <c r="O10" s="26">
        <f>+IF('Despacho por tipo'!J64="","",'Despacho por tipo'!J64)</f>
        <v>54.186199999999999</v>
      </c>
      <c r="P10" s="26">
        <f>+IF('Despacho por tipo'!K64="","",'Despacho por tipo'!K64)</f>
        <v>58.4756</v>
      </c>
      <c r="Q10" s="22">
        <f>+IF('Despacho por tipo'!L64="","",'Despacho por tipo'!L64)</f>
        <v>7.9160376627259277E-2</v>
      </c>
      <c r="R10" s="2"/>
    </row>
    <row r="11" spans="2:19" ht="12.95" customHeight="1" x14ac:dyDescent="0.25">
      <c r="N11" s="27" t="str">
        <f>+'Despacho por tipo'!A65</f>
        <v>May</v>
      </c>
      <c r="O11" s="26">
        <f>+IF('Despacho por tipo'!J65="","",'Despacho por tipo'!J65)</f>
        <v>66.958799999999997</v>
      </c>
      <c r="P11" s="26">
        <f>+IF('Despacho por tipo'!K65="","",'Despacho por tipo'!K65)</f>
        <v>60.129600000000003</v>
      </c>
      <c r="Q11" s="22">
        <f>+IF('Despacho por tipo'!L65="","",'Despacho por tipo'!L65)</f>
        <v>-0.10199107510887284</v>
      </c>
      <c r="R11" s="2"/>
    </row>
    <row r="12" spans="2:19" ht="12.95" customHeight="1" x14ac:dyDescent="0.25">
      <c r="N12" s="27" t="str">
        <f>+'Despacho por tipo'!A66</f>
        <v>Jun</v>
      </c>
      <c r="O12" s="26">
        <f>+IF('Despacho por tipo'!J66="","",'Despacho por tipo'!J66)</f>
        <v>58.450600000000001</v>
      </c>
      <c r="P12" s="26" t="str">
        <f>+IF('Despacho por tipo'!K66="","",'Despacho por tipo'!K66)</f>
        <v/>
      </c>
      <c r="Q12" s="22" t="str">
        <f>+IF('Despacho por tipo'!L66="","",'Despacho por tipo'!L66)</f>
        <v/>
      </c>
      <c r="R12" s="2"/>
    </row>
    <row r="13" spans="2:19" ht="12.95" customHeight="1" x14ac:dyDescent="0.25">
      <c r="N13" s="27" t="str">
        <f>+'Despacho por tipo'!A67</f>
        <v>Jul</v>
      </c>
      <c r="O13" s="26">
        <f>+IF('Despacho por tipo'!J67="","",'Despacho por tipo'!J67)</f>
        <v>75.423299999999998</v>
      </c>
      <c r="P13" s="26" t="str">
        <f>+IF('Despacho por tipo'!K67="","",'Despacho por tipo'!K67)</f>
        <v/>
      </c>
      <c r="Q13" s="22" t="str">
        <f>+IF('Despacho por tipo'!L67="","",'Despacho por tipo'!L67)</f>
        <v/>
      </c>
      <c r="R13" s="2"/>
    </row>
    <row r="14" spans="2:19" ht="12.95" customHeight="1" x14ac:dyDescent="0.25">
      <c r="N14" s="27" t="str">
        <f>+'Despacho por tipo'!A68</f>
        <v>Ago</v>
      </c>
      <c r="O14" s="26">
        <f>+IF('Despacho por tipo'!J68="","",'Despacho por tipo'!J68)</f>
        <v>81.556600000000003</v>
      </c>
      <c r="P14" s="26" t="str">
        <f>+IF('Despacho por tipo'!K68="","",'Despacho por tipo'!K68)</f>
        <v/>
      </c>
      <c r="Q14" s="22" t="str">
        <f>+IF('Despacho por tipo'!L68="","",'Despacho por tipo'!L68)</f>
        <v/>
      </c>
      <c r="R14" s="2"/>
    </row>
    <row r="15" spans="2:19" ht="12.95" customHeight="1" x14ac:dyDescent="0.25">
      <c r="N15" s="27" t="str">
        <f>+'Despacho por tipo'!A69</f>
        <v>Sep</v>
      </c>
      <c r="O15" s="26">
        <f>+IF('Despacho por tipo'!J69="","",'Despacho por tipo'!J69)</f>
        <v>70.718000000000004</v>
      </c>
      <c r="P15" s="26" t="str">
        <f>+IF('Despacho por tipo'!K69="","",'Despacho por tipo'!K69)</f>
        <v/>
      </c>
      <c r="Q15" s="22" t="str">
        <f>+IF('Despacho por tipo'!L69="","",'Despacho por tipo'!L69)</f>
        <v/>
      </c>
      <c r="R15" s="2"/>
    </row>
    <row r="16" spans="2:19" ht="12.95" customHeight="1" x14ac:dyDescent="0.25">
      <c r="N16" s="27" t="str">
        <f>+'Despacho por tipo'!A70</f>
        <v>Oct</v>
      </c>
      <c r="O16" s="26">
        <f>+IF('Despacho por tipo'!J70="","",'Despacho por tipo'!J70)</f>
        <v>69.681689000000006</v>
      </c>
      <c r="P16" s="26" t="str">
        <f>+IF('Despacho por tipo'!K70="","",'Despacho por tipo'!K70)</f>
        <v/>
      </c>
      <c r="Q16" s="22" t="str">
        <f>+IF('Despacho por tipo'!L70="","",'Despacho por tipo'!L70)</f>
        <v/>
      </c>
      <c r="R16" s="2"/>
    </row>
    <row r="17" spans="8:18" ht="12.95" customHeight="1" x14ac:dyDescent="0.25">
      <c r="N17" s="27" t="str">
        <f>+'Despacho por tipo'!A71</f>
        <v>Nov</v>
      </c>
      <c r="O17" s="26">
        <f>+IF('Despacho por tipo'!J71="","",'Despacho por tipo'!J71)</f>
        <v>71.828000000000003</v>
      </c>
      <c r="P17" s="26" t="str">
        <f>+IF('Despacho por tipo'!K71="","",'Despacho por tipo'!K71)</f>
        <v/>
      </c>
      <c r="Q17" s="22" t="str">
        <f>+IF('Despacho por tipo'!L71="","",'Despacho por tipo'!L71)</f>
        <v/>
      </c>
      <c r="R17" s="2"/>
    </row>
    <row r="18" spans="8:18" ht="12.95" customHeight="1" thickBot="1" x14ac:dyDescent="0.3">
      <c r="N18" s="28" t="str">
        <f>+'Despacho por tipo'!A72</f>
        <v>Dic</v>
      </c>
      <c r="O18" s="179">
        <f>+IF('Despacho por tipo'!J72="","",'Despacho por tipo'!J72)</f>
        <v>58.9818</v>
      </c>
      <c r="P18" s="179" t="str">
        <f>+IF('Despacho por tipo'!K72="","",'Despacho por tipo'!K72)</f>
        <v/>
      </c>
      <c r="Q18" s="29" t="str">
        <f>+IF('Despacho por tipo'!L72="","",'Despacho por tipo'!L72)</f>
        <v/>
      </c>
    </row>
    <row r="19" spans="8:18" ht="6" customHeight="1" thickBot="1" x14ac:dyDescent="0.3"/>
    <row r="20" spans="8:18" x14ac:dyDescent="0.25">
      <c r="H20" s="12"/>
      <c r="I20" s="308" t="s">
        <v>161</v>
      </c>
      <c r="J20" s="309"/>
      <c r="K20" s="310"/>
      <c r="L20" s="308" t="s">
        <v>166</v>
      </c>
      <c r="M20" s="309"/>
      <c r="N20" s="310"/>
      <c r="O20" s="308" t="s">
        <v>162</v>
      </c>
      <c r="P20" s="309"/>
      <c r="Q20" s="311"/>
    </row>
    <row r="21" spans="8:18" ht="38.25" x14ac:dyDescent="0.25">
      <c r="H21" s="13"/>
      <c r="I21" s="205" t="s">
        <v>277</v>
      </c>
      <c r="J21" s="18" t="s">
        <v>280</v>
      </c>
      <c r="K21" s="14" t="s">
        <v>16</v>
      </c>
      <c r="L21" s="205" t="s">
        <v>277</v>
      </c>
      <c r="M21" s="18" t="s">
        <v>280</v>
      </c>
      <c r="N21" s="14" t="s">
        <v>16</v>
      </c>
      <c r="O21" s="205" t="s">
        <v>277</v>
      </c>
      <c r="P21" s="18" t="s">
        <v>280</v>
      </c>
      <c r="Q21" s="14" t="s">
        <v>16</v>
      </c>
    </row>
    <row r="22" spans="8:18" ht="12.95" customHeight="1" x14ac:dyDescent="0.25">
      <c r="H22" s="19" t="str">
        <f>+'Despacho por tipo'!A7</f>
        <v>Ene</v>
      </c>
      <c r="I22" s="26">
        <f>+IF('Despacho por tipo'!J7="","",'Despacho por tipo'!J7)</f>
        <v>12.106</v>
      </c>
      <c r="J22" s="26">
        <f>+IF('Despacho por tipo'!K7="","",'Despacho por tipo'!K7)</f>
        <v>14.529</v>
      </c>
      <c r="K22" s="35">
        <f>+IF('Despacho por tipo'!L7="","",'Despacho por tipo'!L7)</f>
        <v>0.20014868660168506</v>
      </c>
      <c r="L22" s="26">
        <f>+IF('Despacho por tipo'!J25="","",'Despacho por tipo'!J25)</f>
        <v>36.337400000000002</v>
      </c>
      <c r="M22" s="26">
        <f>+IF('Despacho por tipo'!K25="","",'Despacho por tipo'!K25)</f>
        <v>38.938899999999997</v>
      </c>
      <c r="N22" s="35">
        <f>+IF('Despacho por tipo'!L25="","",'Despacho por tipo'!L25)</f>
        <v>7.1592904280438185E-2</v>
      </c>
      <c r="O22" s="26">
        <f>+IF('Despacho por tipo'!J43="","",'Despacho por tipo'!J43)</f>
        <v>1.4072</v>
      </c>
      <c r="P22" s="26">
        <f>+IF('Despacho por tipo'!K43="","",'Despacho por tipo'!K43)</f>
        <v>1.3888</v>
      </c>
      <c r="Q22" s="22">
        <f>+IF('Despacho por tipo'!L43="","",'Despacho por tipo'!L43)</f>
        <v>-1.3075611142694732E-2</v>
      </c>
    </row>
    <row r="23" spans="8:18" ht="12.95" customHeight="1" x14ac:dyDescent="0.25">
      <c r="H23" s="19" t="str">
        <f>+'Despacho por tipo'!A8</f>
        <v>Feb</v>
      </c>
      <c r="I23" s="26">
        <f>+IF('Despacho por tipo'!J8="","",'Despacho por tipo'!J8)</f>
        <v>13.9351</v>
      </c>
      <c r="J23" s="26">
        <f>+IF('Despacho por tipo'!K8="","",'Despacho por tipo'!K8)</f>
        <v>13.2531</v>
      </c>
      <c r="K23" s="35">
        <f>+IF('Despacho por tipo'!L8="","",'Despacho por tipo'!L8)</f>
        <v>-4.8941162962590878E-2</v>
      </c>
      <c r="L23" s="26">
        <f>+IF('Despacho por tipo'!J26="","",'Despacho por tipo'!J26)</f>
        <v>35.052500000000002</v>
      </c>
      <c r="M23" s="26">
        <f>+IF('Despacho por tipo'!K26="","",'Despacho por tipo'!K26)</f>
        <v>38.5732</v>
      </c>
      <c r="N23" s="35">
        <f>+IF('Despacho por tipo'!L26="","",'Despacho por tipo'!L26)</f>
        <v>0.10044076742029806</v>
      </c>
      <c r="O23" s="26">
        <f>+IF('Despacho por tipo'!J44="","",'Despacho por tipo'!J44)</f>
        <v>1.0708</v>
      </c>
      <c r="P23" s="26">
        <f>+IF('Despacho por tipo'!K44="","",'Despacho por tipo'!K44)</f>
        <v>1.36</v>
      </c>
      <c r="Q23" s="22">
        <f>+IF('Despacho por tipo'!L44="","",'Despacho por tipo'!L44)</f>
        <v>0.27007844602166609</v>
      </c>
    </row>
    <row r="24" spans="8:18" ht="12.95" customHeight="1" x14ac:dyDescent="0.25">
      <c r="H24" s="19" t="str">
        <f>+'Despacho por tipo'!A9</f>
        <v>Mar</v>
      </c>
      <c r="I24" s="26">
        <f>+IF('Despacho por tipo'!J9="","",'Despacho por tipo'!J9)</f>
        <v>14.7003</v>
      </c>
      <c r="J24" s="26">
        <f>+IF('Despacho por tipo'!K9="","",'Despacho por tipo'!K9)</f>
        <v>16.894600000000001</v>
      </c>
      <c r="K24" s="35">
        <f>+IF('Despacho por tipo'!L9="","",'Despacho por tipo'!L9)</f>
        <v>0.14926906253613881</v>
      </c>
      <c r="L24" s="26">
        <f>+IF('Despacho por tipo'!J27="","",'Despacho por tipo'!J27)</f>
        <v>38.0672</v>
      </c>
      <c r="M24" s="26">
        <f>+IF('Despacho por tipo'!K27="","",'Despacho por tipo'!K27)</f>
        <v>37.240499999999997</v>
      </c>
      <c r="N24" s="35">
        <f>+IF('Despacho por tipo'!L27="","",'Despacho por tipo'!L27)</f>
        <v>-2.1716858607935485E-2</v>
      </c>
      <c r="O24" s="26">
        <f>+IF('Despacho por tipo'!J45="","",'Despacho por tipo'!J45)</f>
        <v>1.5222</v>
      </c>
      <c r="P24" s="26">
        <f>+IF('Despacho por tipo'!K45="","",'Despacho por tipo'!K45)</f>
        <v>1.2029000000000001</v>
      </c>
      <c r="Q24" s="22">
        <f>+IF('Despacho por tipo'!L45="","",'Despacho por tipo'!L45)</f>
        <v>-0.20976218630928911</v>
      </c>
    </row>
    <row r="25" spans="8:18" ht="12.95" customHeight="1" x14ac:dyDescent="0.25">
      <c r="H25" s="19" t="str">
        <f>+'Despacho por tipo'!A10</f>
        <v>Abr</v>
      </c>
      <c r="I25" s="26">
        <f>+IF('Despacho por tipo'!J10="","",'Despacho por tipo'!J10)</f>
        <v>18.002500000000001</v>
      </c>
      <c r="J25" s="26">
        <f>+IF('Despacho por tipo'!K10="","",'Despacho por tipo'!K10)</f>
        <v>20.9985</v>
      </c>
      <c r="K25" s="35">
        <f>+IF('Despacho por tipo'!L10="","",'Despacho por tipo'!L10)</f>
        <v>0.16642133037078177</v>
      </c>
      <c r="L25" s="26">
        <f>+IF('Despacho por tipo'!J28="","",'Despacho por tipo'!J28)</f>
        <v>34.753799999999998</v>
      </c>
      <c r="M25" s="26">
        <f>+IF('Despacho por tipo'!K28="","",'Despacho por tipo'!K28)</f>
        <v>35.232999999999997</v>
      </c>
      <c r="N25" s="35">
        <f>+IF('Despacho por tipo'!L28="","",'Despacho por tipo'!L28)</f>
        <v>1.3788420259079448E-2</v>
      </c>
      <c r="O25" s="26">
        <f>+IF('Despacho por tipo'!J46="","",'Despacho por tipo'!J46)</f>
        <v>1.3265</v>
      </c>
      <c r="P25" s="26">
        <f>+IF('Despacho por tipo'!K46="","",'Despacho por tipo'!K46)</f>
        <v>2.0623999999999998</v>
      </c>
      <c r="Q25" s="22">
        <f>+IF('Despacho por tipo'!L46="","",'Despacho por tipo'!L46)</f>
        <v>0.55476818695816044</v>
      </c>
    </row>
    <row r="26" spans="8:18" ht="12.95" customHeight="1" x14ac:dyDescent="0.25">
      <c r="H26" s="19" t="str">
        <f>+'Despacho por tipo'!A11</f>
        <v>May</v>
      </c>
      <c r="I26" s="26">
        <f>+IF('Despacho por tipo'!J11="","",'Despacho por tipo'!J11)</f>
        <v>26.363499999999998</v>
      </c>
      <c r="J26" s="26">
        <f>+IF('Despacho por tipo'!K11="","",'Despacho por tipo'!K11)</f>
        <v>26.363499999999998</v>
      </c>
      <c r="K26" s="35">
        <f>+IF('Despacho por tipo'!L11="","",'Despacho por tipo'!L11)</f>
        <v>0</v>
      </c>
      <c r="L26" s="26">
        <f>+IF('Despacho por tipo'!J29="","",'Despacho por tipo'!J29)</f>
        <v>38.913600000000002</v>
      </c>
      <c r="M26" s="26">
        <f>+IF('Despacho por tipo'!K29="","",'Despacho por tipo'!K29)</f>
        <v>30.682400000000001</v>
      </c>
      <c r="N26" s="35">
        <f>+IF('Despacho por tipo'!L29="","",'Despacho por tipo'!L29)</f>
        <v>-0.211525019530447</v>
      </c>
      <c r="O26" s="26">
        <f>+IF('Despacho por tipo'!J47="","",'Despacho por tipo'!J47)</f>
        <v>1.5522</v>
      </c>
      <c r="P26" s="26">
        <f>+IF('Despacho por tipo'!K47="","",'Despacho por tipo'!K47)</f>
        <v>1.1837</v>
      </c>
      <c r="Q26" s="22">
        <f>+IF('Despacho por tipo'!L47="","",'Despacho por tipo'!L47)</f>
        <v>-0.23740497358587809</v>
      </c>
    </row>
    <row r="27" spans="8:18" ht="12.95" customHeight="1" x14ac:dyDescent="0.25">
      <c r="H27" s="19" t="str">
        <f>+'Despacho por tipo'!A12</f>
        <v>Jun</v>
      </c>
      <c r="I27" s="26">
        <f>+IF('Despacho por tipo'!J12="","",'Despacho por tipo'!J12)</f>
        <v>15.931800000000001</v>
      </c>
      <c r="J27" s="26" t="str">
        <f>+IF('Despacho por tipo'!K12="","",'Despacho por tipo'!K12)</f>
        <v/>
      </c>
      <c r="K27" s="35" t="str">
        <f>+IF('Despacho por tipo'!L12="","",'Despacho por tipo'!L12)</f>
        <v/>
      </c>
      <c r="L27" s="26">
        <f>+IF('Despacho por tipo'!J30="","",'Despacho por tipo'!J30)</f>
        <v>40.918599999999998</v>
      </c>
      <c r="M27" s="26" t="str">
        <f>+IF('Despacho por tipo'!K30="","",'Despacho por tipo'!K30)</f>
        <v/>
      </c>
      <c r="N27" s="35" t="str">
        <f>+IF('Despacho por tipo'!L30="","",'Despacho por tipo'!L30)</f>
        <v/>
      </c>
      <c r="O27" s="26">
        <f>+IF('Despacho por tipo'!J48="","",'Despacho por tipo'!J48)</f>
        <v>1.3752</v>
      </c>
      <c r="P27" s="26" t="str">
        <f>+IF('Despacho por tipo'!K48="","",'Despacho por tipo'!K48)</f>
        <v/>
      </c>
      <c r="Q27" s="22" t="str">
        <f>+IF('Despacho por tipo'!L48="","",'Despacho por tipo'!L48)</f>
        <v/>
      </c>
    </row>
    <row r="28" spans="8:18" ht="12.95" customHeight="1" x14ac:dyDescent="0.25">
      <c r="H28" s="19" t="str">
        <f>+'Despacho por tipo'!A13</f>
        <v>Jul</v>
      </c>
      <c r="I28" s="26">
        <f>+IF('Despacho por tipo'!J13="","",'Despacho por tipo'!J13)</f>
        <v>21.844100000000001</v>
      </c>
      <c r="J28" s="26" t="str">
        <f>+IF('Despacho por tipo'!K13="","",'Despacho por tipo'!K13)</f>
        <v/>
      </c>
      <c r="K28" s="35" t="str">
        <f>+IF('Despacho por tipo'!L13="","",'Despacho por tipo'!L13)</f>
        <v/>
      </c>
      <c r="L28" s="26">
        <f>+IF('Despacho por tipo'!J31="","",'Despacho por tipo'!J31)</f>
        <v>51.483199999999997</v>
      </c>
      <c r="M28" s="26" t="str">
        <f>+IF('Despacho por tipo'!K31="","",'Despacho por tipo'!K31)</f>
        <v/>
      </c>
      <c r="N28" s="35" t="str">
        <f>+IF('Despacho por tipo'!L31="","",'Despacho por tipo'!L31)</f>
        <v/>
      </c>
      <c r="O28" s="26">
        <f>+IF('Despacho por tipo'!J49="","",'Despacho por tipo'!J49)</f>
        <v>1.8946000000000001</v>
      </c>
      <c r="P28" s="26" t="str">
        <f>+IF('Despacho por tipo'!K49="","",'Despacho por tipo'!K49)</f>
        <v/>
      </c>
      <c r="Q28" s="22" t="str">
        <f>+IF('Despacho por tipo'!L49="","",'Despacho por tipo'!L49)</f>
        <v/>
      </c>
    </row>
    <row r="29" spans="8:18" ht="12.95" customHeight="1" x14ac:dyDescent="0.25">
      <c r="H29" s="19" t="str">
        <f>+'Despacho por tipo'!A14</f>
        <v>Ago</v>
      </c>
      <c r="I29" s="26">
        <f>+IF('Despacho por tipo'!J14="","",'Despacho por tipo'!J14)</f>
        <v>23.2133</v>
      </c>
      <c r="J29" s="26" t="str">
        <f>+IF('Despacho por tipo'!K14="","",'Despacho por tipo'!K14)</f>
        <v/>
      </c>
      <c r="K29" s="35" t="str">
        <f>+IF('Despacho por tipo'!L14="","",'Despacho por tipo'!L14)</f>
        <v/>
      </c>
      <c r="L29" s="26">
        <f>+IF('Despacho por tipo'!J32="","",'Despacho por tipo'!J32)</f>
        <v>55.452199999999998</v>
      </c>
      <c r="M29" s="26" t="str">
        <f>+IF('Despacho por tipo'!K32="","",'Despacho por tipo'!K32)</f>
        <v/>
      </c>
      <c r="N29" s="35" t="str">
        <f>+IF('Despacho por tipo'!L32="","",'Despacho por tipo'!L32)</f>
        <v/>
      </c>
      <c r="O29" s="26">
        <f>+IF('Despacho por tipo'!J50="","",'Despacho por tipo'!J50)</f>
        <v>2.5535999999999999</v>
      </c>
      <c r="P29" s="26" t="str">
        <f>+IF('Despacho por tipo'!K50="","",'Despacho por tipo'!K50)</f>
        <v/>
      </c>
      <c r="Q29" s="22" t="str">
        <f>+IF('Despacho por tipo'!L50="","",'Despacho por tipo'!L50)</f>
        <v/>
      </c>
    </row>
    <row r="30" spans="8:18" ht="12.95" customHeight="1" x14ac:dyDescent="0.25">
      <c r="H30" s="19" t="str">
        <f>+'Despacho por tipo'!A15</f>
        <v>Sep</v>
      </c>
      <c r="I30" s="26">
        <f>+IF('Despacho por tipo'!J15="","",'Despacho por tipo'!J15)</f>
        <v>23.1845</v>
      </c>
      <c r="J30" s="26" t="str">
        <f>+IF('Despacho por tipo'!K15="","",'Despacho por tipo'!K15)</f>
        <v/>
      </c>
      <c r="K30" s="35" t="str">
        <f>+IF('Despacho por tipo'!L15="","",'Despacho por tipo'!L15)</f>
        <v/>
      </c>
      <c r="L30" s="26">
        <f>+IF('Despacho por tipo'!J33="","",'Despacho por tipo'!J33)</f>
        <v>43.411900000000003</v>
      </c>
      <c r="M30" s="26" t="str">
        <f>+IF('Despacho por tipo'!K33="","",'Despacho por tipo'!K33)</f>
        <v/>
      </c>
      <c r="N30" s="35" t="str">
        <f>+IF('Despacho por tipo'!L33="","",'Despacho por tipo'!L33)</f>
        <v/>
      </c>
      <c r="O30" s="26">
        <f>+IF('Despacho por tipo'!J51="","",'Despacho por tipo'!J51)</f>
        <v>3.8283</v>
      </c>
      <c r="P30" s="26" t="str">
        <f>+IF('Despacho por tipo'!K51="","",'Despacho por tipo'!K51)</f>
        <v/>
      </c>
      <c r="Q30" s="22" t="str">
        <f>+IF('Despacho por tipo'!L51="","",'Despacho por tipo'!L51)</f>
        <v/>
      </c>
    </row>
    <row r="31" spans="8:18" ht="12.95" customHeight="1" x14ac:dyDescent="0.25">
      <c r="H31" s="19" t="str">
        <f>+'Despacho por tipo'!A16</f>
        <v>Oct</v>
      </c>
      <c r="I31" s="26">
        <f>+IF('Despacho por tipo'!J16="","",'Despacho por tipo'!J16)</f>
        <v>19.173100000000002</v>
      </c>
      <c r="J31" s="26" t="str">
        <f>+IF('Despacho por tipo'!K16="","",'Despacho por tipo'!K16)</f>
        <v/>
      </c>
      <c r="K31" s="35" t="str">
        <f>+IF('Despacho por tipo'!L16="","",'Despacho por tipo'!L16)</f>
        <v/>
      </c>
      <c r="L31" s="26">
        <f>+IF('Despacho por tipo'!J34="","",'Despacho por tipo'!J34)</f>
        <v>46.086399999999998</v>
      </c>
      <c r="M31" s="26" t="str">
        <f>+IF('Despacho por tipo'!K34="","",'Despacho por tipo'!K34)</f>
        <v/>
      </c>
      <c r="N31" s="35" t="str">
        <f>+IF('Despacho por tipo'!L34="","",'Despacho por tipo'!L34)</f>
        <v/>
      </c>
      <c r="O31" s="26">
        <f>+IF('Despacho por tipo'!J52="","",'Despacho por tipo'!J52)</f>
        <v>4.1843000000000004</v>
      </c>
      <c r="P31" s="26" t="str">
        <f>+IF('Despacho por tipo'!K52="","",'Despacho por tipo'!K52)</f>
        <v/>
      </c>
      <c r="Q31" s="22" t="str">
        <f>+IF('Despacho por tipo'!L52="","",'Despacho por tipo'!L52)</f>
        <v/>
      </c>
    </row>
    <row r="32" spans="8:18" ht="12.95" customHeight="1" x14ac:dyDescent="0.25">
      <c r="H32" s="19" t="str">
        <f>+'Despacho por tipo'!A17</f>
        <v>Nov</v>
      </c>
      <c r="I32" s="26">
        <f>+IF('Despacho por tipo'!J17="","",'Despacho por tipo'!J17)</f>
        <v>20.6539</v>
      </c>
      <c r="J32" s="26" t="str">
        <f>+IF('Despacho por tipo'!K17="","",'Despacho por tipo'!K17)</f>
        <v/>
      </c>
      <c r="K32" s="35" t="str">
        <f>+IF('Despacho por tipo'!L17="","",'Despacho por tipo'!L17)</f>
        <v/>
      </c>
      <c r="L32" s="26">
        <f>+IF('Despacho por tipo'!J35="","",'Despacho por tipo'!J35)</f>
        <v>46.478200000000001</v>
      </c>
      <c r="M32" s="26" t="str">
        <f>+IF('Despacho por tipo'!K35="","",'Despacho por tipo'!K35)</f>
        <v/>
      </c>
      <c r="N32" s="35" t="str">
        <f>+IF('Despacho por tipo'!L35="","",'Despacho por tipo'!L35)</f>
        <v/>
      </c>
      <c r="O32" s="26">
        <f>+IF('Despacho por tipo'!J53="","",'Despacho por tipo'!J53)</f>
        <v>4.3548</v>
      </c>
      <c r="P32" s="26" t="str">
        <f>+IF('Despacho por tipo'!K53="","",'Despacho por tipo'!K53)</f>
        <v/>
      </c>
      <c r="Q32" s="22" t="str">
        <f>+IF('Despacho por tipo'!L53="","",'Despacho por tipo'!L53)</f>
        <v/>
      </c>
    </row>
    <row r="33" spans="8:17" ht="12.95" customHeight="1" thickBot="1" x14ac:dyDescent="0.3">
      <c r="H33" s="23" t="str">
        <f>+'Despacho por tipo'!A18</f>
        <v>Dic</v>
      </c>
      <c r="I33" s="179">
        <f>+IF('Despacho por tipo'!J18="","",'Despacho por tipo'!J18)</f>
        <v>15.230499999999999</v>
      </c>
      <c r="J33" s="179" t="str">
        <f>+IF('Despacho por tipo'!K18="","",'Despacho por tipo'!K18)</f>
        <v/>
      </c>
      <c r="K33" s="36" t="str">
        <f>+IF('Despacho por tipo'!L18="","",'Despacho por tipo'!L18)</f>
        <v/>
      </c>
      <c r="L33" s="179">
        <f>+IF('Despacho por tipo'!J36="","",'Despacho por tipo'!J36)</f>
        <v>40.921799999999998</v>
      </c>
      <c r="M33" s="179" t="str">
        <f>+IF('Despacho por tipo'!K36="","",'Despacho por tipo'!K36)</f>
        <v/>
      </c>
      <c r="N33" s="36" t="str">
        <f>+IF('Despacho por tipo'!L36="","",'Despacho por tipo'!L36)</f>
        <v/>
      </c>
      <c r="O33" s="179">
        <f>+IF('Despacho por tipo'!J54="","",'Despacho por tipo'!J54)</f>
        <v>2.5255999999999998</v>
      </c>
      <c r="P33" s="179" t="str">
        <f>+IF('Despacho por tipo'!K54="","",'Despacho por tipo'!K54)</f>
        <v/>
      </c>
      <c r="Q33" s="29" t="str">
        <f>+IF('Despacho por tipo'!L54="","",'Despacho por tipo'!L54)</f>
        <v/>
      </c>
    </row>
    <row r="34" spans="8:17" ht="6" customHeight="1" thickBot="1" x14ac:dyDescent="0.3"/>
    <row r="35" spans="8:17" x14ac:dyDescent="0.25">
      <c r="H35" s="12"/>
      <c r="I35" s="308" t="s">
        <v>163</v>
      </c>
      <c r="J35" s="309"/>
      <c r="K35" s="310"/>
      <c r="L35" s="308" t="s">
        <v>164</v>
      </c>
      <c r="M35" s="309"/>
      <c r="N35" s="310"/>
      <c r="O35" s="308" t="s">
        <v>165</v>
      </c>
      <c r="P35" s="309"/>
      <c r="Q35" s="311"/>
    </row>
    <row r="36" spans="8:17" ht="38.25" x14ac:dyDescent="0.25">
      <c r="H36" s="13"/>
      <c r="I36" s="205" t="s">
        <v>277</v>
      </c>
      <c r="J36" s="18" t="s">
        <v>280</v>
      </c>
      <c r="K36" s="14" t="s">
        <v>16</v>
      </c>
      <c r="L36" s="205" t="s">
        <v>277</v>
      </c>
      <c r="M36" s="18" t="s">
        <v>280</v>
      </c>
      <c r="N36" s="14" t="s">
        <v>16</v>
      </c>
      <c r="O36" s="205" t="s">
        <v>277</v>
      </c>
      <c r="P36" s="18" t="s">
        <v>280</v>
      </c>
      <c r="Q36" s="11" t="s">
        <v>16</v>
      </c>
    </row>
    <row r="37" spans="8:17" ht="12.95" customHeight="1" x14ac:dyDescent="0.25">
      <c r="H37" s="19" t="str">
        <f>+H22</f>
        <v>Ene</v>
      </c>
      <c r="I37" s="26">
        <f>+IF('Despacho por envase'!J7="","",'Despacho por envase'!J7)</f>
        <v>1.4602999999999999</v>
      </c>
      <c r="J37" s="26">
        <f>+IF('Despacho por envase'!K7="","",'Despacho por envase'!K7)</f>
        <v>1.64</v>
      </c>
      <c r="K37" s="35">
        <f>+IF('Despacho por envase'!L7="","",'Despacho por envase'!L7)</f>
        <v>0.12305690611518183</v>
      </c>
      <c r="L37" s="26">
        <f>+IF('Despacho por envase'!J25="","",'Despacho por envase'!J25)</f>
        <v>29.323499999999999</v>
      </c>
      <c r="M37" s="26">
        <f>+IF('Despacho por envase'!K25="","",'Despacho por envase'!K25)</f>
        <v>33.132800000000003</v>
      </c>
      <c r="N37" s="35">
        <f>+IF('Despacho por envase'!L25="","",'Despacho por envase'!L25)</f>
        <v>0.12990604805019879</v>
      </c>
      <c r="O37" s="26">
        <f>+IF('Despacho por envase'!J43="","",'Despacho por envase'!J43)</f>
        <v>19.224900000000002</v>
      </c>
      <c r="P37" s="26">
        <f>+IF('Despacho por envase'!K43="","",'Despacho por envase'!K43)</f>
        <v>19.9558</v>
      </c>
      <c r="Q37" s="22">
        <f>+IF('Despacho por envase'!L43="","",'Despacho por envase'!L43)</f>
        <v>3.8018403216661723E-2</v>
      </c>
    </row>
    <row r="38" spans="8:17" ht="12.95" customHeight="1" x14ac:dyDescent="0.25">
      <c r="H38" s="19" t="str">
        <f t="shared" ref="H38:H48" si="0">+H23</f>
        <v>Feb</v>
      </c>
      <c r="I38" s="26">
        <f>+IF('Despacho por envase'!J8="","",'Despacho por envase'!J8)</f>
        <v>1.6157999999999999</v>
      </c>
      <c r="J38" s="26">
        <f>+IF('Despacho por envase'!K8="","",'Despacho por envase'!K8)</f>
        <v>1.5243</v>
      </c>
      <c r="K38" s="35">
        <f>+IF('Despacho por envase'!L8="","",'Despacho por envase'!L8)</f>
        <v>-5.6628295581136245E-2</v>
      </c>
      <c r="L38" s="26">
        <f>+IF('Despacho por envase'!J26="","",'Despacho por envase'!J26)</f>
        <v>30.081600000000002</v>
      </c>
      <c r="M38" s="26">
        <f>+IF('Despacho por envase'!K26="","",'Despacho por envase'!K26)</f>
        <v>31.765499999999999</v>
      </c>
      <c r="N38" s="35">
        <f>+IF('Despacho por envase'!L26="","",'Despacho por envase'!L26)</f>
        <v>5.5977740545715582E-2</v>
      </c>
      <c r="O38" s="26">
        <f>+IF('Despacho por envase'!J44="","",'Despacho por envase'!J44)</f>
        <v>18.220300000000002</v>
      </c>
      <c r="P38" s="26">
        <f>+IF('Despacho por envase'!K44="","",'Despacho por envase'!K44)</f>
        <v>19.9558</v>
      </c>
      <c r="Q38" s="22">
        <f>+IF('Despacho por envase'!L44="","",'Despacho por envase'!L44)</f>
        <v>9.5250901467044846E-2</v>
      </c>
    </row>
    <row r="39" spans="8:17" ht="12.95" customHeight="1" x14ac:dyDescent="0.25">
      <c r="H39" s="19" t="str">
        <f t="shared" si="0"/>
        <v>Mar</v>
      </c>
      <c r="I39" s="26">
        <f>+IF('Despacho por envase'!J9="","",'Despacho por envase'!J9)</f>
        <v>1.3333999999999999</v>
      </c>
      <c r="J39" s="26">
        <f>+IF('Despacho por envase'!K9="","",'Despacho por envase'!K9)</f>
        <v>1.6298999999999999</v>
      </c>
      <c r="K39" s="35">
        <f>+IF('Despacho por envase'!L9="","",'Despacho por envase'!L9)</f>
        <v>0.22236388180590971</v>
      </c>
      <c r="L39" s="26">
        <f>+IF('Despacho por envase'!J27="","",'Despacho por envase'!J27)</f>
        <v>31.396899999999999</v>
      </c>
      <c r="M39" s="26">
        <f>+IF('Despacho por envase'!K27="","",'Despacho por envase'!K27)</f>
        <v>34.076599999999999</v>
      </c>
      <c r="N39" s="35">
        <f>+IF('Despacho por envase'!L27="","",'Despacho por envase'!L27)</f>
        <v>8.5349190525179308E-2</v>
      </c>
      <c r="O39" s="26">
        <f>+IF('Despacho por envase'!J45="","",'Despacho por envase'!J45)</f>
        <v>21.413799999999998</v>
      </c>
      <c r="P39" s="26">
        <f>+IF('Despacho por envase'!K45="","",'Despacho por envase'!K45)</f>
        <v>19.666499999999999</v>
      </c>
      <c r="Q39" s="22">
        <f>+IF('Despacho por envase'!L45="","",'Despacho por envase'!L45)</f>
        <v>-8.1596914139480115E-2</v>
      </c>
    </row>
    <row r="40" spans="8:17" ht="12.95" customHeight="1" x14ac:dyDescent="0.25">
      <c r="H40" s="19" t="str">
        <f t="shared" si="0"/>
        <v>Abr</v>
      </c>
      <c r="I40" s="26">
        <f>+IF('Despacho por envase'!J10="","",'Despacho por envase'!J10)</f>
        <v>1.7138</v>
      </c>
      <c r="J40" s="26">
        <f>+IF('Despacho por envase'!K10="","",'Despacho por envase'!K10)</f>
        <v>1.2457</v>
      </c>
      <c r="K40" s="35">
        <f>+IF('Despacho por envase'!L10="","",'Despacho por envase'!L10)</f>
        <v>-0.27313572178783985</v>
      </c>
      <c r="L40" s="26">
        <f>+IF('Despacho por envase'!J28="","",'Despacho por envase'!J28)</f>
        <v>32.819400000000002</v>
      </c>
      <c r="M40" s="26">
        <f>+IF('Despacho por envase'!K28="","",'Despacho por envase'!K28)</f>
        <v>38.941299999999998</v>
      </c>
      <c r="N40" s="35">
        <f>+IF('Despacho por envase'!L28="","",'Despacho por envase'!L28)</f>
        <v>0.18653296525835317</v>
      </c>
      <c r="O40" s="26">
        <f>+IF('Despacho por envase'!J46="","",'Despacho por envase'!J46)</f>
        <v>19.494599999999998</v>
      </c>
      <c r="P40" s="26">
        <f>+IF('Despacho por envase'!K46="","",'Despacho por envase'!K46)</f>
        <v>18.0671</v>
      </c>
      <c r="Q40" s="22">
        <f>+IF('Despacho por envase'!L46="","",'Despacho por envase'!L46)</f>
        <v>-7.3225406009869376E-2</v>
      </c>
    </row>
    <row r="41" spans="8:17" ht="12.95" customHeight="1" x14ac:dyDescent="0.25">
      <c r="H41" s="19" t="str">
        <f t="shared" si="0"/>
        <v>May</v>
      </c>
      <c r="I41" s="26">
        <f>+IF('Despacho por envase'!J11="","",'Despacho por envase'!J11)</f>
        <v>1.8435999999999999</v>
      </c>
      <c r="J41" s="26">
        <f>+IF('Despacho por envase'!K11="","",'Despacho por envase'!K11)</f>
        <v>1.3838999999999999</v>
      </c>
      <c r="K41" s="35">
        <f>+IF('Despacho por envase'!L11="","",'Despacho por envase'!L11)</f>
        <v>-0.24934909958776308</v>
      </c>
      <c r="L41" s="26">
        <f>+IF('Despacho por envase'!J29="","",'Despacho por envase'!J29)</f>
        <v>40.042200000000001</v>
      </c>
      <c r="M41" s="26">
        <f>+IF('Despacho por envase'!K29="","",'Despacho por envase'!K29)</f>
        <v>40.884799999999998</v>
      </c>
      <c r="N41" s="35">
        <f>+IF('Despacho por envase'!L29="","",'Despacho por envase'!L29)</f>
        <v>2.1042799846162197E-2</v>
      </c>
      <c r="O41" s="26">
        <f>+IF('Despacho por envase'!J47="","",'Despacho por envase'!J47)</f>
        <v>24.751200000000001</v>
      </c>
      <c r="P41" s="26">
        <f>+IF('Despacho por envase'!K47="","",'Despacho por envase'!K47)</f>
        <v>17.616800000000001</v>
      </c>
      <c r="Q41" s="22">
        <f>+IF('Despacho por envase'!L47="","",'Despacho por envase'!L47)</f>
        <v>-0.28824461036232585</v>
      </c>
    </row>
    <row r="42" spans="8:17" ht="12.95" customHeight="1" x14ac:dyDescent="0.25">
      <c r="H42" s="19" t="str">
        <f t="shared" si="0"/>
        <v>Jun</v>
      </c>
      <c r="I42" s="26">
        <f>+IF('Despacho por envase'!J12="","",'Despacho por envase'!J12)</f>
        <v>1.9673</v>
      </c>
      <c r="J42" s="26" t="str">
        <f>+IF('Despacho por envase'!K12="","",'Despacho por envase'!K12)</f>
        <v/>
      </c>
      <c r="K42" s="35" t="str">
        <f>+IF('Despacho por envase'!L12="","",'Despacho por envase'!L12)</f>
        <v/>
      </c>
      <c r="L42" s="26">
        <f>+IF('Despacho por envase'!J30="","",'Despacho por envase'!J30)</f>
        <v>35.665900000000001</v>
      </c>
      <c r="M42" s="26" t="str">
        <f>+IF('Despacho por envase'!K30="","",'Despacho por envase'!K30)</f>
        <v/>
      </c>
      <c r="N42" s="35" t="str">
        <f>+IF('Despacho por envase'!L30="","",'Despacho por envase'!L30)</f>
        <v/>
      </c>
      <c r="O42" s="26">
        <f>+IF('Despacho por envase'!J48="","",'Despacho por envase'!J48)</f>
        <v>20.602</v>
      </c>
      <c r="P42" s="26" t="str">
        <f>+IF('Despacho por envase'!K48="","",'Despacho por envase'!K48)</f>
        <v/>
      </c>
      <c r="Q42" s="22" t="str">
        <f>+IF('Despacho por envase'!L48="","",'Despacho por envase'!L48)</f>
        <v/>
      </c>
    </row>
    <row r="43" spans="8:17" ht="12.95" customHeight="1" x14ac:dyDescent="0.25">
      <c r="H43" s="19" t="str">
        <f t="shared" si="0"/>
        <v>Jul</v>
      </c>
      <c r="I43" s="26">
        <f>+IF('Despacho por envase'!J13="","",'Despacho por envase'!J13)</f>
        <v>2.2254999999999998</v>
      </c>
      <c r="J43" s="26" t="str">
        <f>+IF('Despacho por envase'!K13="","",'Despacho por envase'!K13)</f>
        <v/>
      </c>
      <c r="K43" s="35" t="str">
        <f>+IF('Despacho por envase'!L13="","",'Despacho por envase'!L13)</f>
        <v/>
      </c>
      <c r="L43" s="26">
        <f>+IF('Despacho por envase'!J31="","",'Despacho por envase'!J31)</f>
        <v>50.517400000000002</v>
      </c>
      <c r="M43" s="26" t="str">
        <f>+IF('Despacho por envase'!K31="","",'Despacho por envase'!K31)</f>
        <v/>
      </c>
      <c r="N43" s="35" t="str">
        <f>+IF('Despacho por envase'!L31="","",'Despacho por envase'!L31)</f>
        <v/>
      </c>
      <c r="O43" s="26">
        <f>+IF('Despacho por envase'!J49="","",'Despacho por envase'!J49)</f>
        <v>21.936399999999999</v>
      </c>
      <c r="P43" s="26" t="str">
        <f>+IF('Despacho por envase'!K49="","",'Despacho por envase'!K49)</f>
        <v/>
      </c>
      <c r="Q43" s="22" t="str">
        <f>+IF('Despacho por envase'!L49="","",'Despacho por envase'!L49)</f>
        <v/>
      </c>
    </row>
    <row r="44" spans="8:17" ht="12.95" customHeight="1" x14ac:dyDescent="0.25">
      <c r="H44" s="19" t="str">
        <f t="shared" si="0"/>
        <v>Ago</v>
      </c>
      <c r="I44" s="26">
        <f>+IF('Despacho por envase'!J14="","",'Despacho por envase'!J14)</f>
        <v>2.0857000000000001</v>
      </c>
      <c r="J44" s="26" t="str">
        <f>+IF('Despacho por envase'!K14="","",'Despacho por envase'!K14)</f>
        <v/>
      </c>
      <c r="K44" s="35" t="str">
        <f>+IF('Despacho por envase'!L14="","",'Despacho por envase'!L14)</f>
        <v/>
      </c>
      <c r="L44" s="26">
        <f>+IF('Despacho por envase'!J32="","",'Despacho por envase'!J32)</f>
        <v>55.869599999999998</v>
      </c>
      <c r="M44" s="26" t="str">
        <f>+IF('Despacho por envase'!K32="","",'Despacho por envase'!K32)</f>
        <v/>
      </c>
      <c r="N44" s="35" t="str">
        <f>+IF('Despacho por envase'!L32="","",'Despacho por envase'!L32)</f>
        <v/>
      </c>
      <c r="O44" s="26">
        <f>+IF('Despacho por envase'!J50="","",'Despacho por envase'!J50)</f>
        <v>23.2318</v>
      </c>
      <c r="P44" s="26" t="str">
        <f>+IF('Despacho por envase'!K50="","",'Despacho por envase'!K50)</f>
        <v/>
      </c>
      <c r="Q44" s="22" t="str">
        <f>+IF('Despacho por envase'!L50="","",'Despacho por envase'!L50)</f>
        <v/>
      </c>
    </row>
    <row r="45" spans="8:17" ht="12.95" customHeight="1" x14ac:dyDescent="0.25">
      <c r="H45" s="19" t="str">
        <f t="shared" si="0"/>
        <v>Sep</v>
      </c>
      <c r="I45" s="26">
        <f>+IF('Despacho por envase'!J15="","",'Despacho por envase'!J15)</f>
        <v>1.9762999999999999</v>
      </c>
      <c r="J45" s="26" t="str">
        <f>+IF('Despacho por envase'!K15="","",'Despacho por envase'!K15)</f>
        <v/>
      </c>
      <c r="K45" s="35" t="str">
        <f>+IF('Despacho por envase'!L15="","",'Despacho por envase'!L15)</f>
        <v/>
      </c>
      <c r="L45" s="26">
        <f>+IF('Despacho por envase'!J33="","",'Despacho por envase'!J33)</f>
        <v>47.7316</v>
      </c>
      <c r="M45" s="26" t="str">
        <f>+IF('Despacho por envase'!K33="","",'Despacho por envase'!K33)</f>
        <v/>
      </c>
      <c r="N45" s="35" t="str">
        <f>+IF('Despacho por envase'!L33="","",'Despacho por envase'!L33)</f>
        <v/>
      </c>
      <c r="O45" s="26">
        <f>+IF('Despacho por envase'!J51="","",'Despacho por envase'!J51)</f>
        <v>20.831299999999999</v>
      </c>
      <c r="P45" s="26" t="str">
        <f>+IF('Despacho por envase'!K51="","",'Despacho por envase'!K51)</f>
        <v/>
      </c>
      <c r="Q45" s="22" t="str">
        <f>+IF('Despacho por envase'!L51="","",'Despacho por envase'!L51)</f>
        <v/>
      </c>
    </row>
    <row r="46" spans="8:17" ht="12.95" customHeight="1" x14ac:dyDescent="0.25">
      <c r="H46" s="19" t="str">
        <f t="shared" si="0"/>
        <v>Oct</v>
      </c>
      <c r="I46" s="26">
        <f>+IF('Despacho por envase'!J16="","",'Despacho por envase'!J16)</f>
        <v>1.9073</v>
      </c>
      <c r="J46" s="26" t="str">
        <f>+IF('Despacho por envase'!K16="","",'Despacho por envase'!K16)</f>
        <v/>
      </c>
      <c r="K46" s="35" t="str">
        <f>+IF('Despacho por envase'!L16="","",'Despacho por envase'!L16)</f>
        <v/>
      </c>
      <c r="L46" s="26">
        <f>+IF('Despacho por envase'!J34="","",'Despacho por envase'!J34)</f>
        <v>44.731000000000002</v>
      </c>
      <c r="M46" s="26" t="str">
        <f>+IF('Despacho por envase'!K34="","",'Despacho por envase'!K34)</f>
        <v/>
      </c>
      <c r="N46" s="35" t="str">
        <f>+IF('Despacho por envase'!L34="","",'Despacho por envase'!L34)</f>
        <v/>
      </c>
      <c r="O46" s="26">
        <f>+IF('Despacho por envase'!J52="","",'Despacho por envase'!J52)</f>
        <v>22.7315</v>
      </c>
      <c r="P46" s="26" t="str">
        <f>+IF('Despacho por envase'!K52="","",'Despacho por envase'!K52)</f>
        <v/>
      </c>
      <c r="Q46" s="22" t="str">
        <f>+IF('Despacho por envase'!L52="","",'Despacho por envase'!L52)</f>
        <v/>
      </c>
    </row>
    <row r="47" spans="8:17" ht="12.95" customHeight="1" x14ac:dyDescent="0.25">
      <c r="H47" s="19" t="str">
        <f t="shared" si="0"/>
        <v>Nov</v>
      </c>
      <c r="I47" s="26">
        <f>+IF('Despacho por envase'!J17="","",'Despacho por envase'!J17)</f>
        <v>2.2210999999999999</v>
      </c>
      <c r="J47" s="26" t="str">
        <f>+IF('Despacho por envase'!K17="","",'Despacho por envase'!K17)</f>
        <v/>
      </c>
      <c r="K47" s="35" t="str">
        <f>+IF('Despacho por envase'!L17="","",'Despacho por envase'!L17)</f>
        <v/>
      </c>
      <c r="L47" s="26">
        <f>+IF('Despacho por envase'!J35="","",'Despacho por envase'!J35)</f>
        <v>47.844099999999997</v>
      </c>
      <c r="M47" s="26" t="str">
        <f>+IF('Despacho por envase'!K35="","",'Despacho por envase'!K35)</f>
        <v/>
      </c>
      <c r="N47" s="35" t="str">
        <f>+IF('Despacho por envase'!L35="","",'Despacho por envase'!L35)</f>
        <v/>
      </c>
      <c r="O47" s="26">
        <f>+IF('Despacho por envase'!J53="","",'Despacho por envase'!J53)</f>
        <v>21.5763</v>
      </c>
      <c r="P47" s="26" t="str">
        <f>+IF('Despacho por envase'!K53="","",'Despacho por envase'!K53)</f>
        <v/>
      </c>
      <c r="Q47" s="22" t="str">
        <f>+IF('Despacho por envase'!L53="","",'Despacho por envase'!L53)</f>
        <v/>
      </c>
    </row>
    <row r="48" spans="8:17" ht="12.95" customHeight="1" thickBot="1" x14ac:dyDescent="0.3">
      <c r="H48" s="23" t="str">
        <f t="shared" si="0"/>
        <v>Dic</v>
      </c>
      <c r="I48" s="179">
        <f>+IF('Despacho por envase'!J18="","",'Despacho por envase'!J18)</f>
        <v>1.9646999999999999</v>
      </c>
      <c r="J48" s="179" t="str">
        <f>+IF('Despacho por envase'!K18="","",'Despacho por envase'!K18)</f>
        <v/>
      </c>
      <c r="K48" s="36" t="str">
        <f>+IF('Despacho por envase'!L18="","",'Despacho por envase'!L18)</f>
        <v/>
      </c>
      <c r="L48" s="179">
        <f>+IF('Despacho por envase'!J36="","",'Despacho por envase'!J36)</f>
        <v>35.570399999999999</v>
      </c>
      <c r="M48" s="179" t="str">
        <f>+IF('Despacho por envase'!K36="","",'Despacho por envase'!K36)</f>
        <v/>
      </c>
      <c r="N48" s="36" t="str">
        <f>+IF('Despacho por envase'!L36="","",'Despacho por envase'!L36)</f>
        <v/>
      </c>
      <c r="O48" s="179">
        <f>+IF('Despacho por envase'!J54="","",'Despacho por envase'!J54)</f>
        <v>21.1248</v>
      </c>
      <c r="P48" s="179" t="str">
        <f>+IF('Despacho por envase'!K54="","",'Despacho por envase'!K54)</f>
        <v/>
      </c>
      <c r="Q48" s="29" t="str">
        <f>+IF('Despacho por envase'!L54="","",'Despacho por envase'!L54)</f>
        <v/>
      </c>
    </row>
    <row r="49" spans="8:17" ht="8.1" customHeight="1" thickBot="1" x14ac:dyDescent="0.3"/>
    <row r="50" spans="8:17" ht="15" customHeight="1" x14ac:dyDescent="0.25">
      <c r="H50" s="12"/>
      <c r="I50" s="308" t="s">
        <v>167</v>
      </c>
      <c r="J50" s="309"/>
      <c r="K50" s="310"/>
      <c r="L50" s="308" t="s">
        <v>168</v>
      </c>
      <c r="M50" s="309"/>
      <c r="N50" s="310"/>
      <c r="O50" s="308" t="s">
        <v>169</v>
      </c>
      <c r="P50" s="309"/>
      <c r="Q50" s="311"/>
    </row>
    <row r="51" spans="8:17" ht="38.25" x14ac:dyDescent="0.25">
      <c r="H51" s="13"/>
      <c r="I51" s="205" t="s">
        <v>277</v>
      </c>
      <c r="J51" s="18" t="s">
        <v>280</v>
      </c>
      <c r="K51" s="14" t="s">
        <v>16</v>
      </c>
      <c r="L51" s="205" t="s">
        <v>277</v>
      </c>
      <c r="M51" s="18" t="s">
        <v>280</v>
      </c>
      <c r="N51" s="14" t="s">
        <v>16</v>
      </c>
      <c r="O51" s="205" t="s">
        <v>277</v>
      </c>
      <c r="P51" s="18" t="s">
        <v>280</v>
      </c>
      <c r="Q51" s="11" t="s">
        <v>16</v>
      </c>
    </row>
    <row r="52" spans="8:17" ht="12.95" customHeight="1" x14ac:dyDescent="0.25">
      <c r="H52" s="19" t="str">
        <f>+H37</f>
        <v>Ene</v>
      </c>
      <c r="I52" s="26">
        <f>+IF('Despacho por color'!J7="","",'Despacho por color'!J7)</f>
        <v>12.1046</v>
      </c>
      <c r="J52" s="26">
        <f>+IF('Despacho por color'!K7="","",'Despacho por color'!K7)</f>
        <v>14.5138</v>
      </c>
      <c r="K52" s="35">
        <f>+IF('Despacho por color'!L7="","",'Despacho por color'!L7)</f>
        <v>-0.15871339013914176</v>
      </c>
      <c r="L52" s="26">
        <f>+IF('Despacho por color'!J25="","",'Despacho por color'!J25)</f>
        <v>2.2999000000000001</v>
      </c>
      <c r="M52" s="26">
        <f>+IF('Despacho por color'!K25="","",'Despacho por color'!K25)</f>
        <v>2.6387</v>
      </c>
      <c r="N52" s="35">
        <f>+IF('Despacho por color'!L25="","",'Despacho por color'!L25)</f>
        <v>0.13513646907852528</v>
      </c>
      <c r="O52" s="26">
        <f>+IF('Despacho por color'!J61="","",'Despacho por color'!J61)</f>
        <v>15.661799999999999</v>
      </c>
      <c r="P52" s="26">
        <f>+IF('Despacho por color'!K61="","",'Despacho por color'!K61)</f>
        <v>13.6374</v>
      </c>
      <c r="Q52" s="22">
        <f>+IF('Despacho por color'!L61="","",'Despacho por color'!L61)</f>
        <v>-3.0042918454935563E-2</v>
      </c>
    </row>
    <row r="53" spans="8:17" ht="12.95" customHeight="1" x14ac:dyDescent="0.25">
      <c r="H53" s="19" t="str">
        <f t="shared" ref="H53:H63" si="1">+H38</f>
        <v>Feb</v>
      </c>
      <c r="I53" s="26">
        <f>+IF('Despacho por color'!J8="","",'Despacho por color'!J8)</f>
        <v>13.9244</v>
      </c>
      <c r="J53" s="26">
        <f>+IF('Despacho por color'!K8="","",'Despacho por color'!K8)</f>
        <v>13.2531</v>
      </c>
      <c r="K53" s="35">
        <f>+IF('Despacho por color'!L8="","",'Despacho por color'!L8)</f>
        <v>4.9219843824426235E-3</v>
      </c>
      <c r="L53" s="26">
        <f>+IF('Despacho por color'!J26="","",'Despacho por color'!J26)</f>
        <v>1.7882</v>
      </c>
      <c r="M53" s="26">
        <f>+IF('Despacho por color'!K26="","",'Despacho por color'!K26)</f>
        <v>1.9581999999999999</v>
      </c>
      <c r="N53" s="35">
        <f>+IF('Despacho por color'!L26="","",'Despacho por color'!L26)</f>
        <v>-5.0395624236631131E-2</v>
      </c>
      <c r="O53" s="26">
        <f>+IF('Despacho por color'!J62="","",'Despacho por color'!J62)</f>
        <v>13.198399999999999</v>
      </c>
      <c r="P53" s="26">
        <f>+IF('Despacho por color'!K62="","",'Despacho por color'!K62)</f>
        <v>14.662000000000001</v>
      </c>
      <c r="Q53" s="22">
        <f>+IF('Despacho por color'!L62="","",'Despacho por color'!L62)</f>
        <v>-8.000083646426559E-2</v>
      </c>
    </row>
    <row r="54" spans="8:17" ht="12.95" customHeight="1" x14ac:dyDescent="0.25">
      <c r="H54" s="19" t="str">
        <f t="shared" si="1"/>
        <v>Mar</v>
      </c>
      <c r="I54" s="26">
        <f>+IF('Despacho por color'!J9="","",'Despacho por color'!J9)</f>
        <v>14.7433</v>
      </c>
      <c r="J54" s="26">
        <f>+IF('Despacho por color'!K9="","",'Despacho por color'!K9)</f>
        <v>16.894600000000001</v>
      </c>
      <c r="K54" s="35">
        <f>+IF('Despacho por color'!L9="","",'Despacho por color'!L9)</f>
        <v>-0.12565457445988348</v>
      </c>
      <c r="L54" s="26">
        <f>+IF('Despacho por color'!J27="","",'Despacho por color'!J27)</f>
        <v>1.8684000000000001</v>
      </c>
      <c r="M54" s="26">
        <f>+IF('Despacho por color'!K27="","",'Despacho por color'!K27)</f>
        <v>2.5257999999999998</v>
      </c>
      <c r="N54" s="35">
        <f>+IF('Despacho por color'!L27="","",'Despacho por color'!L27)</f>
        <v>-4.9208691669635152E-2</v>
      </c>
      <c r="O54" s="26">
        <f>+IF('Despacho por color'!J63="","",'Despacho por color'!J63)</f>
        <v>17.8308</v>
      </c>
      <c r="P54" s="26">
        <f>+IF('Despacho por color'!K63="","",'Despacho por color'!K63)</f>
        <v>13.2887</v>
      </c>
      <c r="Q54" s="22">
        <f>+IF('Despacho por color'!L63="","",'Despacho por color'!L63)</f>
        <v>8.2984603237268084E-2</v>
      </c>
    </row>
    <row r="55" spans="8:17" ht="12.95" customHeight="1" x14ac:dyDescent="0.25">
      <c r="H55" s="19" t="str">
        <f t="shared" si="1"/>
        <v>Abr</v>
      </c>
      <c r="I55" s="26">
        <f>+IF('Despacho por color'!J10="","",'Despacho por color'!J10)</f>
        <v>17.9559</v>
      </c>
      <c r="J55" s="26">
        <f>+IF('Despacho por color'!K10="","",'Despacho por color'!K10)</f>
        <v>20.9985</v>
      </c>
      <c r="K55" s="35">
        <f>+IF('Despacho por color'!L10="","",'Despacho por color'!L10)</f>
        <v>6.2642773444435251E-2</v>
      </c>
      <c r="L55" s="26">
        <f>+IF('Despacho por color'!J28="","",'Despacho por color'!J28)</f>
        <v>2.6128999999999998</v>
      </c>
      <c r="M55" s="26">
        <f>+IF('Despacho por color'!K28="","",'Despacho por color'!K28)</f>
        <v>3.3853</v>
      </c>
      <c r="N55" s="35">
        <f>+IF('Despacho por color'!L28="","",'Despacho por color'!L28)</f>
        <v>9.4958722708796017E-2</v>
      </c>
      <c r="O55" s="26">
        <f>+IF('Despacho por color'!J64="","",'Despacho por color'!J64)</f>
        <v>17.434899999999999</v>
      </c>
      <c r="P55" s="26">
        <f>+IF('Despacho por color'!K64="","",'Despacho por color'!K64)</f>
        <v>15.644</v>
      </c>
      <c r="Q55" s="22">
        <f>+IF('Despacho por color'!L64="","",'Despacho por color'!L64)</f>
        <v>-0.13288970452929094</v>
      </c>
    </row>
    <row r="56" spans="8:17" ht="12.95" customHeight="1" x14ac:dyDescent="0.25">
      <c r="H56" s="19" t="str">
        <f t="shared" si="1"/>
        <v>May</v>
      </c>
      <c r="I56" s="26">
        <f>+IF('Despacho por color'!J11="","",'Despacho por color'!J11)</f>
        <v>26.308199999999999</v>
      </c>
      <c r="J56" s="26">
        <f>+IF('Despacho por color'!K11="","",'Despacho por color'!K11)</f>
        <v>26.363499999999998</v>
      </c>
      <c r="K56" s="35">
        <f>+IF('Despacho por color'!L11="","",'Despacho por color'!L11)</f>
        <v>0.27937636468854699</v>
      </c>
      <c r="L56" s="26">
        <f>+IF('Despacho por color'!J29="","",'Despacho por color'!J29)</f>
        <v>5.1193</v>
      </c>
      <c r="M56" s="26">
        <f>+IF('Despacho por color'!K29="","",'Despacho por color'!K29)</f>
        <v>3.7806999999999999</v>
      </c>
      <c r="N56" s="35">
        <f>+IF('Despacho por color'!L29="","",'Despacho por color'!L29)</f>
        <v>0.84432755701264539</v>
      </c>
      <c r="O56" s="26">
        <f>+IF('Despacho por color'!J65="","",'Despacho por color'!J65)</f>
        <v>18.9192</v>
      </c>
      <c r="P56" s="26">
        <f>+IF('Despacho por color'!K65="","",'Despacho por color'!K65)</f>
        <v>12.928900000000001</v>
      </c>
      <c r="Q56" s="22">
        <f>+IF('Despacho por color'!L65="","",'Despacho por color'!L65)</f>
        <v>-5.0341078500760528E-2</v>
      </c>
    </row>
    <row r="57" spans="8:17" ht="12.95" customHeight="1" x14ac:dyDescent="0.25">
      <c r="H57" s="19" t="str">
        <f t="shared" si="1"/>
        <v>Jun</v>
      </c>
      <c r="I57" s="26">
        <f>+IF('Despacho por color'!J12="","",'Despacho por color'!J12)</f>
        <v>15.931800000000001</v>
      </c>
      <c r="J57" s="26" t="str">
        <f>+IF('Despacho por color'!K12="","",'Despacho por color'!K12)</f>
        <v/>
      </c>
      <c r="K57" s="35" t="str">
        <f>+IF('Despacho por color'!L12="","",'Despacho por color'!L12)</f>
        <v/>
      </c>
      <c r="L57" s="26">
        <f>+IF('Despacho por color'!J30="","",'Despacho por color'!J30)</f>
        <v>2.2744</v>
      </c>
      <c r="M57" s="26" t="str">
        <f>+IF('Despacho por color'!K30="","",'Despacho por color'!K30)</f>
        <v/>
      </c>
      <c r="N57" s="35" t="str">
        <f>+IF('Despacho por color'!L30="","",'Despacho por color'!L30)</f>
        <v/>
      </c>
      <c r="O57" s="26">
        <f>+IF('Despacho por color'!J66="","",'Despacho por color'!J66)</f>
        <v>13.989599999999999</v>
      </c>
      <c r="P57" s="26" t="str">
        <f>+IF('Despacho por color'!K66="","",'Despacho por color'!K66)</f>
        <v/>
      </c>
      <c r="Q57" s="22" t="str">
        <f>+IF('Despacho por color'!L66="","",'Despacho por color'!L66)</f>
        <v/>
      </c>
    </row>
    <row r="58" spans="8:17" ht="12.95" customHeight="1" x14ac:dyDescent="0.25">
      <c r="H58" s="19" t="str">
        <f t="shared" si="1"/>
        <v>Jul</v>
      </c>
      <c r="I58" s="26">
        <f>+IF('Despacho por color'!J13="","",'Despacho por color'!J13)</f>
        <v>21.844100000000001</v>
      </c>
      <c r="J58" s="26" t="str">
        <f>+IF('Despacho por color'!K13="","",'Despacho por color'!K13)</f>
        <v/>
      </c>
      <c r="K58" s="35" t="str">
        <f>+IF('Despacho por color'!L13="","",'Despacho por color'!L13)</f>
        <v/>
      </c>
      <c r="L58" s="26">
        <f>+IF('Despacho por color'!J31="","",'Despacho por color'!J31)</f>
        <v>3.2766999999999999</v>
      </c>
      <c r="M58" s="26" t="str">
        <f>+IF('Despacho por color'!K31="","",'Despacho por color'!K31)</f>
        <v/>
      </c>
      <c r="N58" s="35" t="str">
        <f>+IF('Despacho por color'!L31="","",'Despacho por color'!L31)</f>
        <v/>
      </c>
      <c r="O58" s="26">
        <f>+IF('Despacho por color'!J67="","",'Despacho por color'!J67)</f>
        <v>16.7074</v>
      </c>
      <c r="P58" s="26" t="str">
        <f>+IF('Despacho por color'!K67="","",'Despacho por color'!K67)</f>
        <v/>
      </c>
      <c r="Q58" s="22" t="str">
        <f>+IF('Despacho por color'!L67="","",'Despacho por color'!L67)</f>
        <v/>
      </c>
    </row>
    <row r="59" spans="8:17" ht="12.95" customHeight="1" x14ac:dyDescent="0.25">
      <c r="H59" s="19" t="str">
        <f t="shared" si="1"/>
        <v>Ago</v>
      </c>
      <c r="I59" s="26">
        <f>+IF('Despacho por color'!J14="","",'Despacho por color'!J14)</f>
        <v>23.2133</v>
      </c>
      <c r="J59" s="26" t="str">
        <f>+IF('Despacho por color'!K14="","",'Despacho por color'!K14)</f>
        <v/>
      </c>
      <c r="K59" s="35" t="str">
        <f>+IF('Despacho por color'!L14="","",'Despacho por color'!L14)</f>
        <v/>
      </c>
      <c r="L59" s="26">
        <f>+IF('Despacho por color'!J32="","",'Despacho por color'!J32)</f>
        <v>3.7685</v>
      </c>
      <c r="M59" s="26" t="str">
        <f>+IF('Despacho por color'!K32="","",'Despacho por color'!K32)</f>
        <v/>
      </c>
      <c r="N59" s="35" t="str">
        <f>+IF('Despacho por color'!L32="","",'Despacho por color'!L32)</f>
        <v/>
      </c>
      <c r="O59" s="26">
        <f>+IF('Despacho por color'!J68="","",'Despacho por color'!J68)</f>
        <v>20.506900000000002</v>
      </c>
      <c r="P59" s="26" t="str">
        <f>+IF('Despacho por color'!K68="","",'Despacho por color'!K68)</f>
        <v/>
      </c>
      <c r="Q59" s="22" t="str">
        <f>+IF('Despacho por color'!L68="","",'Despacho por color'!L68)</f>
        <v/>
      </c>
    </row>
    <row r="60" spans="8:17" ht="12.95" customHeight="1" x14ac:dyDescent="0.25">
      <c r="H60" s="19" t="str">
        <f t="shared" si="1"/>
        <v>Sep</v>
      </c>
      <c r="I60" s="26">
        <f>+IF('Despacho por color'!J15="","",'Despacho por color'!J15)</f>
        <v>23.1845</v>
      </c>
      <c r="J60" s="26" t="str">
        <f>+IF('Despacho por color'!K15="","",'Despacho por color'!K15)</f>
        <v/>
      </c>
      <c r="K60" s="35" t="str">
        <f>+IF('Despacho por color'!L15="","",'Despacho por color'!L15)</f>
        <v/>
      </c>
      <c r="L60" s="26">
        <f>+IF('Despacho por color'!J33="","",'Despacho por color'!J33)</f>
        <v>3.6909999999999998</v>
      </c>
      <c r="M60" s="26" t="str">
        <f>+IF('Despacho por color'!K33="","",'Despacho por color'!K33)</f>
        <v/>
      </c>
      <c r="N60" s="35" t="str">
        <f>+IF('Despacho por color'!L33="","",'Despacho por color'!L33)</f>
        <v/>
      </c>
      <c r="O60" s="26">
        <f>+IF('Despacho por color'!J69="","",'Despacho por color'!J69)</f>
        <v>17.067</v>
      </c>
      <c r="P60" s="26" t="str">
        <f>+IF('Despacho por color'!K69="","",'Despacho por color'!K69)</f>
        <v/>
      </c>
      <c r="Q60" s="22" t="str">
        <f>+IF('Despacho por color'!L69="","",'Despacho por color'!L69)</f>
        <v/>
      </c>
    </row>
    <row r="61" spans="8:17" ht="12.95" customHeight="1" x14ac:dyDescent="0.25">
      <c r="H61" s="19" t="str">
        <f t="shared" si="1"/>
        <v>Oct</v>
      </c>
      <c r="I61" s="26">
        <f>+IF('Despacho por color'!J16="","",'Despacho por color'!J16)</f>
        <v>19.173100000000002</v>
      </c>
      <c r="J61" s="26" t="str">
        <f>+IF('Despacho por color'!K16="","",'Despacho por color'!K16)</f>
        <v/>
      </c>
      <c r="K61" s="35" t="str">
        <f>+IF('Despacho por color'!L16="","",'Despacho por color'!L16)</f>
        <v/>
      </c>
      <c r="L61" s="26">
        <f>+IF('Despacho por color'!J34="","",'Despacho por color'!J34)</f>
        <v>2.9203000000000001</v>
      </c>
      <c r="M61" s="26" t="str">
        <f>+IF('Despacho por color'!K34="","",'Despacho por color'!K34)</f>
        <v/>
      </c>
      <c r="N61" s="35" t="str">
        <f>+IF('Despacho por color'!L34="","",'Despacho por color'!L34)</f>
        <v/>
      </c>
      <c r="O61" s="26">
        <f>+IF('Despacho por color'!J70="","",'Despacho por color'!J70)</f>
        <v>17.944500000000001</v>
      </c>
      <c r="P61" s="26" t="str">
        <f>+IF('Despacho por color'!K70="","",'Despacho por color'!K70)</f>
        <v/>
      </c>
      <c r="Q61" s="22" t="str">
        <f>+IF('Despacho por color'!L70="","",'Despacho por color'!L70)</f>
        <v/>
      </c>
    </row>
    <row r="62" spans="8:17" ht="12.95" customHeight="1" x14ac:dyDescent="0.25">
      <c r="H62" s="19" t="str">
        <f t="shared" si="1"/>
        <v>Nov</v>
      </c>
      <c r="I62" s="26">
        <f>+IF('Despacho por color'!J17="","",'Despacho por color'!J17)</f>
        <v>20.632999999999999</v>
      </c>
      <c r="J62" s="26" t="str">
        <f>+IF('Despacho por color'!K17="","",'Despacho por color'!K17)</f>
        <v/>
      </c>
      <c r="K62" s="35" t="str">
        <f>+IF('Despacho por color'!L17="","",'Despacho por color'!L17)</f>
        <v/>
      </c>
      <c r="L62" s="26">
        <f>+IF('Despacho por color'!J35="","",'Despacho por color'!J35)</f>
        <v>3.1905999999999999</v>
      </c>
      <c r="M62" s="26" t="str">
        <f>+IF('Despacho por color'!K35="","",'Despacho por color'!K35)</f>
        <v/>
      </c>
      <c r="N62" s="35" t="str">
        <f>+IF('Despacho por color'!L35="","",'Despacho por color'!L35)</f>
        <v/>
      </c>
      <c r="O62" s="26">
        <f>+IF('Despacho por color'!J71="","",'Despacho por color'!J71)</f>
        <v>18.6938</v>
      </c>
      <c r="P62" s="26" t="str">
        <f>+IF('Despacho por color'!K71="","",'Despacho por color'!K71)</f>
        <v/>
      </c>
      <c r="Q62" s="22" t="str">
        <f>+IF('Despacho por color'!L71="","",'Despacho por color'!L71)</f>
        <v/>
      </c>
    </row>
    <row r="63" spans="8:17" ht="12.95" customHeight="1" thickBot="1" x14ac:dyDescent="0.3">
      <c r="H63" s="23" t="str">
        <f t="shared" si="1"/>
        <v>Dic</v>
      </c>
      <c r="I63" s="179">
        <f>+IF('Despacho por color'!J18="","",'Despacho por color'!J18)</f>
        <v>15.165900000000001</v>
      </c>
      <c r="J63" s="179" t="str">
        <f>+IF('Despacho por color'!K18="","",'Despacho por color'!K18)</f>
        <v/>
      </c>
      <c r="K63" s="36" t="str">
        <f>+IF('Despacho por color'!L18="","",'Despacho por color'!L18)</f>
        <v/>
      </c>
      <c r="L63" s="179">
        <f>+IF('Despacho por color'!J36="","",'Despacho por color'!J36)</f>
        <v>2.6591999999999998</v>
      </c>
      <c r="M63" s="179" t="str">
        <f>+IF('Despacho por color'!K36="","",'Despacho por color'!K36)</f>
        <v/>
      </c>
      <c r="N63" s="36" t="str">
        <f>+IF('Despacho por color'!L36="","",'Despacho por color'!L36)</f>
        <v/>
      </c>
      <c r="O63" s="179">
        <f>+IF('Despacho por color'!J72="","",'Despacho por color'!J72)</f>
        <v>15.6244</v>
      </c>
      <c r="P63" s="179" t="str">
        <f>+IF('Despacho por color'!K72="","",'Despacho por color'!K72)</f>
        <v/>
      </c>
      <c r="Q63" s="29" t="str">
        <f>+IF('Despacho por color'!L72="","",'Despacho por color'!L72)</f>
        <v/>
      </c>
    </row>
    <row r="64" spans="8:17" ht="8.1" customHeight="1" thickBot="1" x14ac:dyDescent="0.3"/>
    <row r="65" spans="8:17" x14ac:dyDescent="0.25">
      <c r="H65" s="12"/>
      <c r="I65" s="308" t="s">
        <v>170</v>
      </c>
      <c r="J65" s="309"/>
      <c r="K65" s="310"/>
      <c r="L65" s="308" t="s">
        <v>171</v>
      </c>
      <c r="M65" s="309"/>
      <c r="N65" s="310"/>
      <c r="O65" s="308" t="s">
        <v>172</v>
      </c>
      <c r="P65" s="309"/>
      <c r="Q65" s="311"/>
    </row>
    <row r="66" spans="8:17" ht="38.25" x14ac:dyDescent="0.25">
      <c r="H66" s="13"/>
      <c r="I66" s="205" t="s">
        <v>277</v>
      </c>
      <c r="J66" s="18" t="s">
        <v>280</v>
      </c>
      <c r="K66" s="14" t="s">
        <v>16</v>
      </c>
      <c r="L66" s="205" t="s">
        <v>277</v>
      </c>
      <c r="M66" s="18" t="s">
        <v>280</v>
      </c>
      <c r="N66" s="14" t="s">
        <v>16</v>
      </c>
      <c r="O66" s="205" t="s">
        <v>277</v>
      </c>
      <c r="P66" s="18" t="s">
        <v>280</v>
      </c>
      <c r="Q66" s="11" t="s">
        <v>16</v>
      </c>
    </row>
    <row r="67" spans="8:17" ht="12.95" customHeight="1" x14ac:dyDescent="0.25">
      <c r="H67" s="19" t="str">
        <f>+H52</f>
        <v>Ene</v>
      </c>
      <c r="I67" s="26">
        <f>+IF('Despacho por color'!J79="","",'Despacho por color'!J79)</f>
        <v>24.3826</v>
      </c>
      <c r="J67" s="26">
        <f>+IF('Despacho por color'!K79="","",'Despacho por color'!K79)</f>
        <v>29.133700000000001</v>
      </c>
      <c r="K67" s="35">
        <f>+IF('Despacho por color'!L79="","",'Despacho por color'!L79)</f>
        <v>-7.2816807681338469E-2</v>
      </c>
      <c r="L67" s="26">
        <f>+IF('Despacho por color'!J97="","",'Despacho por color'!J97)</f>
        <v>9.8062000000000005</v>
      </c>
      <c r="M67" s="26">
        <f>+IF('Despacho por color'!K97="","",'Despacho por color'!K97)</f>
        <v>11.8903</v>
      </c>
      <c r="N67" s="35">
        <f>+IF('Despacho por color'!L97="","",'Despacho por color'!L97)</f>
        <v>-0.20675289797040952</v>
      </c>
      <c r="O67" s="26">
        <f>+IF('Despacho por color'!J133="","",'Despacho por color'!J133)</f>
        <v>34.526800000000001</v>
      </c>
      <c r="P67" s="26">
        <f>+IF('Despacho por color'!K133="","",'Despacho por color'!K133)</f>
        <v>41.491700000000002</v>
      </c>
      <c r="Q67" s="22">
        <f>+IF('Despacho por color'!L133="","",'Despacho por color'!L133)</f>
        <v>-0.11470424586477546</v>
      </c>
    </row>
    <row r="68" spans="8:17" ht="12.95" customHeight="1" x14ac:dyDescent="0.25">
      <c r="H68" s="19" t="str">
        <f t="shared" ref="H68:H78" si="2">+H53</f>
        <v>Feb</v>
      </c>
      <c r="I68" s="26">
        <f>+IF('Despacho por color'!J80="","",'Despacho por color'!J80)</f>
        <v>24.6905</v>
      </c>
      <c r="J68" s="26">
        <f>+IF('Despacho por color'!K80="","",'Despacho por color'!K80)</f>
        <v>27.055900000000001</v>
      </c>
      <c r="K68" s="35">
        <f>+IF('Despacho por color'!L80="","",'Despacho por color'!L80)</f>
        <v>8.0027120423428411E-2</v>
      </c>
      <c r="L68" s="26">
        <f>+IF('Despacho por color'!J98="","",'Despacho por color'!J98)</f>
        <v>12.1469</v>
      </c>
      <c r="M68" s="26">
        <f>+IF('Despacho por color'!K98="","",'Despacho por color'!K98)</f>
        <v>11.2949</v>
      </c>
      <c r="N68" s="35">
        <f>+IF('Despacho por color'!L98="","",'Despacho por color'!L98)</f>
        <v>1.451587308215907E-2</v>
      </c>
      <c r="O68" s="26">
        <f>+IF('Despacho por color'!J134="","",'Despacho por color'!J134)</f>
        <v>37.0244</v>
      </c>
      <c r="P68" s="26">
        <f>+IF('Despacho por color'!K134="","",'Despacho por color'!K134)</f>
        <v>38.620899999999999</v>
      </c>
      <c r="Q68" s="22">
        <f>+IF('Despacho por color'!L134="","",'Despacho por color'!L134)</f>
        <v>5.6460564348836062E-2</v>
      </c>
    </row>
    <row r="69" spans="8:17" ht="12.95" customHeight="1" x14ac:dyDescent="0.25">
      <c r="H69" s="19" t="str">
        <f t="shared" si="2"/>
        <v>Mar</v>
      </c>
      <c r="I69" s="26">
        <f>+IF('Despacho por color'!J81="","",'Despacho por color'!J81)</f>
        <v>23.4741</v>
      </c>
      <c r="J69" s="26">
        <f>+IF('Despacho por color'!K81="","",'Despacho por color'!K81)</f>
        <v>27.485499999999998</v>
      </c>
      <c r="K69" s="35">
        <f>+IF('Despacho por color'!L81="","",'Despacho por color'!L81)</f>
        <v>-6.7911087816267202E-2</v>
      </c>
      <c r="L69" s="26">
        <f>+IF('Despacho por color'!J99="","",'Despacho por color'!J99)</f>
        <v>12.831899999999999</v>
      </c>
      <c r="M69" s="26">
        <f>+IF('Despacho por color'!K99="","",'Despacho por color'!K99)</f>
        <v>14.3688</v>
      </c>
      <c r="N69" s="35">
        <f>+IF('Despacho por color'!L99="","",'Despacho por color'!L99)</f>
        <v>-0.13738025612584459</v>
      </c>
      <c r="O69" s="26">
        <f>+IF('Despacho por color'!J135="","",'Despacho por color'!J135)</f>
        <v>36.597700000000003</v>
      </c>
      <c r="P69" s="26">
        <f>+IF('Despacho por color'!K135="","",'Despacho por color'!K135)</f>
        <v>42.252200000000002</v>
      </c>
      <c r="Q69" s="22">
        <f>+IF('Despacho por color'!L135="","",'Despacho por color'!L135)</f>
        <v>-9.2467502839316928E-2</v>
      </c>
    </row>
    <row r="70" spans="8:17" ht="12.95" customHeight="1" x14ac:dyDescent="0.25">
      <c r="H70" s="19" t="str">
        <f t="shared" si="2"/>
        <v>Abr</v>
      </c>
      <c r="I70" s="26">
        <f>+IF('Despacho por color'!J82="","",'Despacho por color'!J82)</f>
        <v>21.150300000000001</v>
      </c>
      <c r="J70" s="26">
        <f>+IF('Despacho por color'!K82="","",'Despacho por color'!K82)</f>
        <v>24.7896</v>
      </c>
      <c r="K70" s="35">
        <f>+IF('Despacho por color'!L82="","",'Despacho por color'!L82)</f>
        <v>-0.17174577067669172</v>
      </c>
      <c r="L70" s="26">
        <f>+IF('Despacho por color'!J100="","",'Despacho por color'!J100)</f>
        <v>15.3896</v>
      </c>
      <c r="M70" s="26">
        <f>+IF('Despacho por color'!K100="","",'Despacho por color'!K100)</f>
        <v>17.613199999999999</v>
      </c>
      <c r="N70" s="35">
        <f>+IF('Despacho por color'!L100="","",'Despacho por color'!L100)</f>
        <v>6.0539862587949855E-2</v>
      </c>
      <c r="O70" s="26">
        <f>+IF('Despacho por color'!J136="","",'Despacho por color'!J136)</f>
        <v>36.751199999999997</v>
      </c>
      <c r="P70" s="26">
        <f>+IF('Despacho por color'!K136="","",'Despacho por color'!K136)</f>
        <v>42.831600000000002</v>
      </c>
      <c r="Q70" s="22">
        <f>+IF('Despacho por color'!L136="","",'Despacho por color'!L136)</f>
        <v>-9.5415197020751852E-2</v>
      </c>
    </row>
    <row r="71" spans="8:17" ht="12.95" customHeight="1" x14ac:dyDescent="0.25">
      <c r="H71" s="19" t="str">
        <f t="shared" si="2"/>
        <v>May</v>
      </c>
      <c r="I71" s="26">
        <f>+IF('Despacho por color'!J83="","",'Despacho por color'!J83)</f>
        <v>26.4846</v>
      </c>
      <c r="J71" s="26">
        <f>+IF('Despacho por color'!K83="","",'Despacho por color'!K83)</f>
        <v>22.610099999999999</v>
      </c>
      <c r="K71" s="35">
        <f>+IF('Despacho por color'!L83="","",'Despacho por color'!L83)</f>
        <v>7.5486179073082305E-2</v>
      </c>
      <c r="L71" s="26">
        <f>+IF('Despacho por color'!J101="","",'Despacho por color'!J101)</f>
        <v>21.244199999999999</v>
      </c>
      <c r="M71" s="26">
        <f>+IF('Despacho por color'!K101="","",'Despacho por color'!K101)</f>
        <v>24.3048</v>
      </c>
      <c r="N71" s="35">
        <f>+IF('Despacho por color'!L101="","",'Despacho por color'!L101)</f>
        <v>0.19432638467246832</v>
      </c>
      <c r="O71" s="26">
        <f>+IF('Despacho por color'!J137="","",'Despacho por color'!J137)</f>
        <v>48.0396</v>
      </c>
      <c r="P71" s="26">
        <f>+IF('Despacho por color'!K137="","",'Despacho por color'!K137)</f>
        <v>47.2057</v>
      </c>
      <c r="Q71" s="22">
        <f>+IF('Despacho por color'!L137="","",'Despacho por color'!L137)</f>
        <v>0.11815433172032885</v>
      </c>
    </row>
    <row r="72" spans="8:17" ht="12.95" customHeight="1" x14ac:dyDescent="0.25">
      <c r="H72" s="19" t="str">
        <f t="shared" si="2"/>
        <v>Jun</v>
      </c>
      <c r="I72" s="26">
        <f>+IF('Despacho por color'!J84="","",'Despacho por color'!J84)</f>
        <v>30.365200000000002</v>
      </c>
      <c r="J72" s="26" t="str">
        <f>+IF('Despacho por color'!K84="","",'Despacho por color'!K84)</f>
        <v/>
      </c>
      <c r="K72" s="35" t="str">
        <f>+IF('Despacho por color'!L84="","",'Despacho por color'!L84)</f>
        <v/>
      </c>
      <c r="L72" s="26">
        <f>+IF('Despacho por color'!J102="","",'Despacho por color'!J102)</f>
        <v>13.657400000000001</v>
      </c>
      <c r="M72" s="26" t="str">
        <f>+IF('Despacho por color'!K102="","",'Despacho por color'!K102)</f>
        <v/>
      </c>
      <c r="N72" s="35" t="str">
        <f>+IF('Despacho por color'!L102="","",'Despacho por color'!L102)</f>
        <v/>
      </c>
      <c r="O72" s="26">
        <f>+IF('Despacho por color'!J138="","",'Despacho por color'!J138)</f>
        <v>44.460999999999999</v>
      </c>
      <c r="P72" s="26" t="str">
        <f>+IF('Despacho por color'!K138="","",'Despacho por color'!K138)</f>
        <v/>
      </c>
      <c r="Q72" s="22" t="str">
        <f>+IF('Despacho por color'!L138="","",'Despacho por color'!L138)</f>
        <v/>
      </c>
    </row>
    <row r="73" spans="8:17" ht="12.95" customHeight="1" x14ac:dyDescent="0.25">
      <c r="H73" s="19" t="str">
        <f t="shared" si="2"/>
        <v>Jul</v>
      </c>
      <c r="I73" s="26">
        <f>+IF('Despacho por color'!J85="","",'Despacho por color'!J85)</f>
        <v>39.670999999999999</v>
      </c>
      <c r="J73" s="26" t="str">
        <f>+IF('Despacho por color'!K85="","",'Despacho por color'!K85)</f>
        <v/>
      </c>
      <c r="K73" s="35" t="str">
        <f>+IF('Despacho por color'!L85="","",'Despacho por color'!L85)</f>
        <v/>
      </c>
      <c r="L73" s="26">
        <f>+IF('Despacho por color'!J103="","",'Despacho por color'!J103)</f>
        <v>18.567399999999999</v>
      </c>
      <c r="M73" s="26" t="str">
        <f>+IF('Despacho por color'!K103="","",'Despacho por color'!K103)</f>
        <v/>
      </c>
      <c r="N73" s="35" t="str">
        <f>+IF('Despacho por color'!L103="","",'Despacho por color'!L103)</f>
        <v/>
      </c>
      <c r="O73" s="26">
        <f>+IF('Despacho por color'!J139="","",'Despacho por color'!J139)</f>
        <v>58.624099999999999</v>
      </c>
      <c r="P73" s="26" t="str">
        <f>+IF('Despacho por color'!K139="","",'Despacho por color'!K139)</f>
        <v/>
      </c>
      <c r="Q73" s="22" t="str">
        <f>+IF('Despacho por color'!L139="","",'Despacho por color'!L139)</f>
        <v/>
      </c>
    </row>
    <row r="74" spans="8:17" ht="12.95" customHeight="1" x14ac:dyDescent="0.25">
      <c r="H74" s="19" t="str">
        <f t="shared" si="2"/>
        <v>Ago</v>
      </c>
      <c r="I74" s="26">
        <f>+IF('Despacho por color'!J86="","",'Despacho por color'!J86)</f>
        <v>40.913499999999999</v>
      </c>
      <c r="J74" s="26" t="str">
        <f>+IF('Despacho por color'!K86="","",'Despacho por color'!K86)</f>
        <v/>
      </c>
      <c r="K74" s="35" t="str">
        <f>+IF('Despacho por color'!L86="","",'Despacho por color'!L86)</f>
        <v/>
      </c>
      <c r="L74" s="26">
        <f>+IF('Despacho por color'!J104="","",'Despacho por color'!J104)</f>
        <v>19.444800000000001</v>
      </c>
      <c r="M74" s="26" t="str">
        <f>+IF('Despacho por color'!K104="","",'Despacho por color'!K104)</f>
        <v/>
      </c>
      <c r="N74" s="35" t="str">
        <f>+IF('Despacho por color'!L104="","",'Despacho por color'!L104)</f>
        <v/>
      </c>
      <c r="O74" s="26">
        <f>+IF('Despacho por color'!J140="","",'Despacho por color'!J140)</f>
        <v>60.903500000000001</v>
      </c>
      <c r="P74" s="26" t="str">
        <f>+IF('Despacho por color'!K140="","",'Despacho por color'!K140)</f>
        <v/>
      </c>
      <c r="Q74" s="22" t="str">
        <f>+IF('Despacho por color'!L140="","",'Despacho por color'!L140)</f>
        <v/>
      </c>
    </row>
    <row r="75" spans="8:17" ht="12.95" customHeight="1" x14ac:dyDescent="0.25">
      <c r="H75" s="19" t="str">
        <f t="shared" si="2"/>
        <v>Sep</v>
      </c>
      <c r="I75" s="26">
        <f>+IF('Despacho por color'!J87="","",'Despacho por color'!J87)</f>
        <v>33.348500000000001</v>
      </c>
      <c r="J75" s="26" t="str">
        <f>+IF('Despacho por color'!K87="","",'Despacho por color'!K87)</f>
        <v/>
      </c>
      <c r="K75" s="35" t="str">
        <f>+IF('Despacho por color'!L87="","",'Despacho por color'!L87)</f>
        <v/>
      </c>
      <c r="L75" s="26">
        <f>+IF('Despacho por color'!J105="","",'Despacho por color'!J105)</f>
        <v>19.493500000000001</v>
      </c>
      <c r="M75" s="26" t="str">
        <f>+IF('Despacho por color'!K105="","",'Despacho por color'!K105)</f>
        <v/>
      </c>
      <c r="N75" s="35" t="str">
        <f>+IF('Despacho por color'!L105="","",'Despacho por color'!L105)</f>
        <v/>
      </c>
      <c r="O75" s="26">
        <f>+IF('Despacho por color'!J141="","",'Despacho por color'!J141)</f>
        <v>53.597200000000001</v>
      </c>
      <c r="P75" s="26" t="str">
        <f>+IF('Despacho por color'!K141="","",'Despacho por color'!K141)</f>
        <v/>
      </c>
      <c r="Q75" s="22" t="str">
        <f>+IF('Despacho por color'!L141="","",'Despacho por color'!L141)</f>
        <v/>
      </c>
    </row>
    <row r="76" spans="8:17" ht="12.95" customHeight="1" x14ac:dyDescent="0.25">
      <c r="H76" s="19" t="str">
        <f t="shared" si="2"/>
        <v>Oct</v>
      </c>
      <c r="I76" s="26">
        <f>+IF('Despacho por color'!J88="","",'Despacho por color'!J88)</f>
        <v>34.801900000000003</v>
      </c>
      <c r="J76" s="26" t="str">
        <f>+IF('Despacho por color'!K88="","",'Despacho por color'!K88)</f>
        <v/>
      </c>
      <c r="K76" s="35" t="str">
        <f>+IF('Despacho por color'!L88="","",'Despacho por color'!L88)</f>
        <v/>
      </c>
      <c r="L76" s="26">
        <f>+IF('Despacho por color'!J106="","",'Despacho por color'!J106)</f>
        <v>16.252800000000001</v>
      </c>
      <c r="M76" s="26" t="str">
        <f>+IF('Despacho por color'!K106="","",'Despacho por color'!K106)</f>
        <v/>
      </c>
      <c r="N76" s="35" t="str">
        <f>+IF('Despacho por color'!L106="","",'Despacho por color'!L106)</f>
        <v/>
      </c>
      <c r="O76" s="26">
        <f>+IF('Despacho por color'!J142="","",'Despacho por color'!J142)</f>
        <v>51.617600000000003</v>
      </c>
      <c r="P76" s="26" t="str">
        <f>+IF('Despacho por color'!K142="","",'Despacho por color'!K142)</f>
        <v/>
      </c>
      <c r="Q76" s="22" t="str">
        <f>+IF('Despacho por color'!L142="","",'Despacho por color'!L142)</f>
        <v/>
      </c>
    </row>
    <row r="77" spans="8:17" ht="12.95" customHeight="1" x14ac:dyDescent="0.25">
      <c r="H77" s="19" t="str">
        <f t="shared" si="2"/>
        <v>Nov</v>
      </c>
      <c r="I77" s="26">
        <f>+IF('Despacho por color'!J89="","",'Despacho por color'!J89)</f>
        <v>34.806899999999999</v>
      </c>
      <c r="J77" s="26" t="str">
        <f>+IF('Despacho por color'!K89="","",'Despacho por color'!K89)</f>
        <v/>
      </c>
      <c r="K77" s="35" t="str">
        <f>+IF('Despacho por color'!L89="","",'Despacho por color'!L89)</f>
        <v/>
      </c>
      <c r="L77" s="26">
        <f>+IF('Despacho por color'!J107="","",'Despacho por color'!J107)</f>
        <v>17.4633</v>
      </c>
      <c r="M77" s="26" t="str">
        <f>+IF('Despacho por color'!K107="","",'Despacho por color'!K107)</f>
        <v/>
      </c>
      <c r="N77" s="35" t="str">
        <f>+IF('Despacho por color'!L107="","",'Despacho por color'!L107)</f>
        <v/>
      </c>
      <c r="O77" s="26">
        <f>+IF('Despacho por color'!J143="","",'Despacho por color'!J143)</f>
        <v>53.014699999999998</v>
      </c>
      <c r="P77" s="26" t="str">
        <f>+IF('Despacho por color'!K143="","",'Despacho por color'!K143)</f>
        <v/>
      </c>
      <c r="Q77" s="22" t="str">
        <f>+IF('Despacho por color'!L143="","",'Despacho por color'!L143)</f>
        <v/>
      </c>
    </row>
    <row r="78" spans="8:17" ht="12.95" customHeight="1" thickBot="1" x14ac:dyDescent="0.3">
      <c r="H78" s="23" t="str">
        <f t="shared" si="2"/>
        <v>Dic</v>
      </c>
      <c r="I78" s="179">
        <f>+IF('Despacho por color'!J90="","",'Despacho por color'!J90)</f>
        <v>29.868300000000001</v>
      </c>
      <c r="J78" s="179" t="str">
        <f>+IF('Despacho por color'!K90="","",'Despacho por color'!K90)</f>
        <v/>
      </c>
      <c r="K78" s="36" t="str">
        <f>+IF('Despacho por color'!L90="","",'Despacho por color'!L90)</f>
        <v/>
      </c>
      <c r="L78" s="179">
        <f>+IF('Despacho por color'!J108="","",'Despacho por color'!J108)</f>
        <v>12.5067</v>
      </c>
      <c r="M78" s="179" t="str">
        <f>+IF('Despacho por color'!K108="","",'Despacho por color'!K108)</f>
        <v/>
      </c>
      <c r="N78" s="36" t="str">
        <f>+IF('Despacho por color'!L108="","",'Despacho por color'!L108)</f>
        <v/>
      </c>
      <c r="O78" s="179">
        <f>+IF('Despacho por color'!J144="","",'Despacho por color'!J144)</f>
        <v>43.042299999999997</v>
      </c>
      <c r="P78" s="179" t="str">
        <f>+IF('Despacho por color'!K144="","",'Despacho por color'!K144)</f>
        <v/>
      </c>
      <c r="Q78" s="29" t="str">
        <f>+IF('Despacho por color'!L144="","",'Despacho por color'!L144)</f>
        <v/>
      </c>
    </row>
    <row r="79" spans="8:17" ht="8.1" customHeight="1" thickBot="1" x14ac:dyDescent="0.3"/>
    <row r="80" spans="8:17" ht="38.25" x14ac:dyDescent="0.25">
      <c r="N80" s="15"/>
      <c r="O80" s="16" t="s">
        <v>276</v>
      </c>
      <c r="P80" s="16" t="s">
        <v>277</v>
      </c>
      <c r="Q80" s="17" t="s">
        <v>16</v>
      </c>
    </row>
    <row r="81" spans="14:17" ht="12.95" customHeight="1" x14ac:dyDescent="0.25">
      <c r="N81" s="27" t="str">
        <f t="shared" ref="N81:N92" si="3">+H67</f>
        <v>Ene</v>
      </c>
      <c r="O81" s="203">
        <f>+IF('Despacho por variedad'!I7="","",'Despacho por variedad'!I7)</f>
        <v>8.0364000000000004</v>
      </c>
      <c r="P81" s="203">
        <f>+IF('Despacho por variedad'!J7="","",'Despacho por variedad'!J7)</f>
        <v>6.7897999999999996</v>
      </c>
      <c r="Q81" s="22">
        <f>+IF('Despacho por variedad'!K7="","",'Despacho por variedad'!K7)</f>
        <v>-0.15511920760539555</v>
      </c>
    </row>
    <row r="82" spans="14:17" ht="12.95" customHeight="1" x14ac:dyDescent="0.25">
      <c r="N82" s="27" t="str">
        <f t="shared" si="3"/>
        <v>Feb</v>
      </c>
      <c r="O82" s="203">
        <f>+IF('Despacho por variedad'!I8="","",'Despacho por variedad'!I8)</f>
        <v>8.2022999999999993</v>
      </c>
      <c r="P82" s="203">
        <f>+IF('Despacho por variedad'!J8="","",'Despacho por variedad'!J8)</f>
        <v>7.6760999999999999</v>
      </c>
      <c r="Q82" s="22">
        <f>+IF('Despacho por variedad'!K8="","",'Despacho por variedad'!K8)</f>
        <v>-6.4152737646757552E-2</v>
      </c>
    </row>
    <row r="83" spans="14:17" ht="12.95" customHeight="1" x14ac:dyDescent="0.25">
      <c r="N83" s="27" t="str">
        <f t="shared" si="3"/>
        <v>Mar</v>
      </c>
      <c r="O83" s="203">
        <f>+IF('Despacho por variedad'!I9="","",'Despacho por variedad'!I9)</f>
        <v>9.1654</v>
      </c>
      <c r="P83" s="203">
        <f>+IF('Despacho por variedad'!J9="","",'Despacho por variedad'!J9)</f>
        <v>8.0850000000000009</v>
      </c>
      <c r="Q83" s="22">
        <f>+IF('Despacho por variedad'!K9="","",'Despacho por variedad'!K9)</f>
        <v>-0.11787810679293853</v>
      </c>
    </row>
    <row r="84" spans="14:17" ht="12.95" customHeight="1" x14ac:dyDescent="0.25">
      <c r="N84" s="27" t="str">
        <f t="shared" si="3"/>
        <v>Abr</v>
      </c>
      <c r="O84" s="203">
        <f>+IF('Despacho por variedad'!I10="","",'Despacho por variedad'!I10)</f>
        <v>9.2568999999999999</v>
      </c>
      <c r="P84" s="203">
        <f>+IF('Despacho por variedad'!J10="","",'Despacho por variedad'!J10)</f>
        <v>8.4770000000000003</v>
      </c>
      <c r="Q84" s="22">
        <f>+IF('Despacho por variedad'!K10="","",'Despacho por variedad'!K10)</f>
        <v>-8.425066706996942E-2</v>
      </c>
    </row>
    <row r="85" spans="14:17" ht="12.95" customHeight="1" x14ac:dyDescent="0.25">
      <c r="N85" s="27" t="str">
        <f t="shared" si="3"/>
        <v>May</v>
      </c>
      <c r="O85" s="203">
        <f>+IF('Despacho por variedad'!I11="","",'Despacho por variedad'!I11)</f>
        <v>12.3523</v>
      </c>
      <c r="P85" s="203">
        <f>+IF('Despacho por variedad'!J11="","",'Despacho por variedad'!J11)</f>
        <v>10.8626</v>
      </c>
      <c r="Q85" s="22">
        <f>+IF('Despacho por variedad'!K11="","",'Despacho por variedad'!K11)</f>
        <v>-0.1206010216720772</v>
      </c>
    </row>
    <row r="86" spans="14:17" ht="12.95" customHeight="1" x14ac:dyDescent="0.25">
      <c r="N86" s="27" t="str">
        <f t="shared" si="3"/>
        <v>Jun</v>
      </c>
      <c r="O86" s="203">
        <f>+IF('Despacho por variedad'!I12="","",'Despacho por variedad'!I12)</f>
        <v>9.7934000000000001</v>
      </c>
      <c r="P86" s="203">
        <f>+IF('Despacho por variedad'!J12="","",'Despacho por variedad'!J12)</f>
        <v>3.8306</v>
      </c>
      <c r="Q86" s="22">
        <f>+IF('Despacho por variedad'!K12="","",'Despacho por variedad'!K12)</f>
        <v>-0.60885902750832188</v>
      </c>
    </row>
    <row r="87" spans="14:17" ht="12.95" customHeight="1" x14ac:dyDescent="0.25">
      <c r="N87" s="27" t="str">
        <f t="shared" si="3"/>
        <v>Jul</v>
      </c>
      <c r="O87" s="203">
        <f>+IF('Despacho por variedad'!I13="","",'Despacho por variedad'!I13)</f>
        <v>10.980600000000001</v>
      </c>
      <c r="P87" s="203">
        <f>+IF('Despacho por variedad'!J13="","",'Despacho por variedad'!J13)</f>
        <v>13.0215</v>
      </c>
      <c r="Q87" s="22">
        <f>+IF('Despacho por variedad'!K13="","",'Despacho por variedad'!K13)</f>
        <v>0.18586416042839171</v>
      </c>
    </row>
    <row r="88" spans="14:17" ht="12.95" customHeight="1" x14ac:dyDescent="0.25">
      <c r="N88" s="27" t="str">
        <f t="shared" si="3"/>
        <v>Ago</v>
      </c>
      <c r="O88" s="203">
        <f>+IF('Despacho por variedad'!I14="","",'Despacho por variedad'!I14)</f>
        <v>13.2622</v>
      </c>
      <c r="P88" s="203">
        <f>+IF('Despacho por variedad'!J14="","",'Despacho por variedad'!J14)</f>
        <v>13.107699999999999</v>
      </c>
      <c r="Q88" s="22">
        <f>+IF('Despacho por variedad'!K14="","",'Despacho por variedad'!K14)</f>
        <v>-1.1649650887484819E-2</v>
      </c>
    </row>
    <row r="89" spans="14:17" ht="12.95" customHeight="1" x14ac:dyDescent="0.25">
      <c r="N89" s="27" t="str">
        <f t="shared" si="3"/>
        <v>Sep</v>
      </c>
      <c r="O89" s="203">
        <f>+IF('Despacho por variedad'!I15="","",'Despacho por variedad'!I15)</f>
        <v>13.0915</v>
      </c>
      <c r="P89" s="203">
        <f>+IF('Despacho por variedad'!J15="","",'Despacho por variedad'!J15)</f>
        <v>14.1411</v>
      </c>
      <c r="Q89" s="22">
        <f>+IF('Despacho por variedad'!K15="","",'Despacho por variedad'!K15)</f>
        <v>8.0174158805331741E-2</v>
      </c>
    </row>
    <row r="90" spans="14:17" ht="12.95" customHeight="1" x14ac:dyDescent="0.25">
      <c r="N90" s="27" t="str">
        <f t="shared" si="3"/>
        <v>Oct</v>
      </c>
      <c r="O90" s="203">
        <f>+IF('Despacho por variedad'!I16="","",'Despacho por variedad'!I16)</f>
        <v>13.3369</v>
      </c>
      <c r="P90" s="203">
        <f>+IF('Despacho por variedad'!J16="","",'Despacho por variedad'!J16)</f>
        <v>13.025399999999999</v>
      </c>
      <c r="Q90" s="22">
        <f>+IF('Despacho por variedad'!K16="","",'Despacho por variedad'!K16)</f>
        <v>-2.3356252202535899E-2</v>
      </c>
    </row>
    <row r="91" spans="14:17" ht="12.95" customHeight="1" x14ac:dyDescent="0.25">
      <c r="N91" s="27" t="str">
        <f t="shared" si="3"/>
        <v>Nov</v>
      </c>
      <c r="O91" s="203">
        <f>+IF('Despacho por variedad'!I17="","",'Despacho por variedad'!I17)</f>
        <v>14.699</v>
      </c>
      <c r="P91" s="203" t="str">
        <f>+IF('Despacho por variedad'!J17="","",'Despacho por variedad'!J17)</f>
        <v/>
      </c>
      <c r="Q91" s="22" t="str">
        <f>+IF('Despacho por variedad'!K17="","",'Despacho por variedad'!K17)</f>
        <v/>
      </c>
    </row>
    <row r="92" spans="14:17" ht="12.95" customHeight="1" thickBot="1" x14ac:dyDescent="0.3">
      <c r="N92" s="28" t="str">
        <f t="shared" si="3"/>
        <v>Dic</v>
      </c>
      <c r="O92" s="207">
        <f>+IF('Despacho por variedad'!I18="","",'Despacho por variedad'!I18)</f>
        <v>9.7933000000000003</v>
      </c>
      <c r="P92" s="207" t="str">
        <f>+IF('Despacho por variedad'!J18="","",'Despacho por variedad'!J18)</f>
        <v/>
      </c>
      <c r="Q92" s="29" t="str">
        <f>+IF('Despacho por variedad'!K18="","",'Despacho por variedad'!K18)</f>
        <v/>
      </c>
    </row>
    <row r="93" spans="14:17" ht="8.1" customHeight="1" thickBot="1" x14ac:dyDescent="0.3">
      <c r="N93" s="206"/>
      <c r="O93" s="204"/>
    </row>
    <row r="94" spans="14:17" ht="38.25" x14ac:dyDescent="0.25">
      <c r="N94" s="15"/>
      <c r="O94" s="16" t="s">
        <v>276</v>
      </c>
      <c r="P94" s="16" t="s">
        <v>277</v>
      </c>
      <c r="Q94" s="17" t="s">
        <v>16</v>
      </c>
    </row>
    <row r="95" spans="14:17" ht="12.95" customHeight="1" x14ac:dyDescent="0.25">
      <c r="N95" s="27" t="str">
        <f>+N81</f>
        <v>Ene</v>
      </c>
      <c r="O95" s="203">
        <f>+IF('Despacho por variedad'!I25="","",'Despacho por variedad'!I25)</f>
        <v>1.7836000000000001</v>
      </c>
      <c r="P95" s="203">
        <f>+IF('Despacho por variedad'!J25="","",'Despacho por variedad'!J25)</f>
        <v>1.52</v>
      </c>
      <c r="Q95" s="22">
        <f>+IF('Despacho por variedad'!K25="","",'Despacho por variedad'!K25)</f>
        <v>-0.1477909845256784</v>
      </c>
    </row>
    <row r="96" spans="14:17" ht="12.95" customHeight="1" x14ac:dyDescent="0.25">
      <c r="N96" s="27" t="str">
        <f t="shared" ref="N96:N106" si="4">+N82</f>
        <v>Feb</v>
      </c>
      <c r="O96" s="203">
        <f>+IF('Despacho por variedad'!I26="","",'Despacho por variedad'!I26)</f>
        <v>1.5615000000000001</v>
      </c>
      <c r="P96" s="203">
        <f>+IF('Despacho por variedad'!J26="","",'Despacho por variedad'!J26)</f>
        <v>2.1265999999999998</v>
      </c>
      <c r="Q96" s="22">
        <f>+IF('Despacho por variedad'!K26="","",'Despacho por variedad'!K26)</f>
        <v>0.3618956131924429</v>
      </c>
    </row>
    <row r="97" spans="14:17" ht="12.95" customHeight="1" x14ac:dyDescent="0.25">
      <c r="N97" s="27" t="str">
        <f t="shared" si="4"/>
        <v>Mar</v>
      </c>
      <c r="O97" s="203">
        <f>+IF('Despacho por variedad'!I27="","",'Despacho por variedad'!I27)</f>
        <v>2.0169000000000001</v>
      </c>
      <c r="P97" s="203">
        <f>+IF('Despacho por variedad'!J27="","",'Despacho por variedad'!J27)</f>
        <v>1.7093</v>
      </c>
      <c r="Q97" s="22">
        <f>+IF('Despacho por variedad'!K27="","",'Despacho por variedad'!K27)</f>
        <v>-0.1525112796866479</v>
      </c>
    </row>
    <row r="98" spans="14:17" ht="12.95" customHeight="1" x14ac:dyDescent="0.25">
      <c r="N98" s="27" t="str">
        <f t="shared" si="4"/>
        <v>Abr</v>
      </c>
      <c r="O98" s="203">
        <f>+IF('Despacho por variedad'!I28="","",'Despacho por variedad'!I28)</f>
        <v>1.98</v>
      </c>
      <c r="P98" s="203">
        <f>+IF('Despacho por variedad'!J28="","",'Despacho por variedad'!J28)</f>
        <v>2.3081999999999998</v>
      </c>
      <c r="Q98" s="22">
        <f>+IF('Despacho por variedad'!K28="","",'Despacho por variedad'!K28)</f>
        <v>0.16575757575757577</v>
      </c>
    </row>
    <row r="99" spans="14:17" ht="12.95" customHeight="1" x14ac:dyDescent="0.25">
      <c r="N99" s="27" t="str">
        <f t="shared" si="4"/>
        <v>May</v>
      </c>
      <c r="O99" s="203">
        <f>+IF('Despacho por variedad'!I29="","",'Despacho por variedad'!I29)</f>
        <v>2.4704000000000002</v>
      </c>
      <c r="P99" s="203">
        <f>+IF('Despacho por variedad'!J29="","",'Despacho por variedad'!J29)</f>
        <v>2.9531999999999998</v>
      </c>
      <c r="Q99" s="22">
        <f>+IF('Despacho por variedad'!K29="","",'Despacho por variedad'!K29)</f>
        <v>0.19543393782383411</v>
      </c>
    </row>
    <row r="100" spans="14:17" ht="12.95" customHeight="1" x14ac:dyDescent="0.25">
      <c r="N100" s="27" t="str">
        <f t="shared" si="4"/>
        <v>Jun</v>
      </c>
      <c r="O100" s="203">
        <f>+IF('Despacho por variedad'!I30="","",'Despacho por variedad'!I30)</f>
        <v>1.7794000000000001</v>
      </c>
      <c r="P100" s="203">
        <f>+IF('Despacho por variedad'!J30="","",'Despacho por variedad'!J30)</f>
        <v>0.36320000000000002</v>
      </c>
      <c r="Q100" s="22">
        <f>+IF('Despacho por variedad'!K30="","",'Despacho por variedad'!K30)</f>
        <v>-0.79588625379341349</v>
      </c>
    </row>
    <row r="101" spans="14:17" ht="12.95" customHeight="1" x14ac:dyDescent="0.25">
      <c r="N101" s="27" t="str">
        <f t="shared" si="4"/>
        <v>Jul</v>
      </c>
      <c r="O101" s="203">
        <f>+IF('Despacho por variedad'!I31="","",'Despacho por variedad'!I31)</f>
        <v>2.0952999999999999</v>
      </c>
      <c r="P101" s="203">
        <f>+IF('Despacho por variedad'!J31="","",'Despacho por variedad'!J31)</f>
        <v>2.5832000000000002</v>
      </c>
      <c r="Q101" s="22">
        <f>+IF('Despacho por variedad'!K31="","",'Despacho por variedad'!K31)</f>
        <v>0.23285448384479568</v>
      </c>
    </row>
    <row r="102" spans="14:17" ht="12.95" customHeight="1" x14ac:dyDescent="0.25">
      <c r="N102" s="27" t="str">
        <f t="shared" si="4"/>
        <v>Ago</v>
      </c>
      <c r="O102" s="203">
        <f>+IF('Despacho por variedad'!I32="","",'Despacho por variedad'!I32)</f>
        <v>2.5985</v>
      </c>
      <c r="P102" s="203">
        <f>+IF('Despacho por variedad'!J32="","",'Despacho por variedad'!J32)</f>
        <v>2.9561999999999999</v>
      </c>
      <c r="Q102" s="22">
        <f>+IF('Despacho por variedad'!K32="","",'Despacho por variedad'!K32)</f>
        <v>0.13765634019626694</v>
      </c>
    </row>
    <row r="103" spans="14:17" ht="12.95" customHeight="1" x14ac:dyDescent="0.25">
      <c r="N103" s="27" t="str">
        <f t="shared" si="4"/>
        <v>Sep</v>
      </c>
      <c r="O103" s="203">
        <f>+IF('Despacho por variedad'!I33="","",'Despacho por variedad'!I33)</f>
        <v>2.8233000000000001</v>
      </c>
      <c r="P103" s="203">
        <f>+IF('Despacho por variedad'!J33="","",'Despacho por variedad'!J33)</f>
        <v>2.1724999999999999</v>
      </c>
      <c r="Q103" s="22">
        <f>+IF('Despacho por variedad'!K33="","",'Despacho por variedad'!K33)</f>
        <v>-0.23051039563631215</v>
      </c>
    </row>
    <row r="104" spans="14:17" ht="12.95" customHeight="1" x14ac:dyDescent="0.25">
      <c r="N104" s="27" t="str">
        <f t="shared" si="4"/>
        <v>Oct</v>
      </c>
      <c r="O104" s="203">
        <f>+IF('Despacho por variedad'!I34="","",'Despacho por variedad'!I34)</f>
        <v>2.8054999999999999</v>
      </c>
      <c r="P104" s="203">
        <f>+IF('Despacho por variedad'!J34="","",'Despacho por variedad'!J34)</f>
        <v>2.4647999999999999</v>
      </c>
      <c r="Q104" s="22">
        <f>+IF('Despacho por variedad'!K34="","",'Despacho por variedad'!K34)</f>
        <v>-0.12144002851541613</v>
      </c>
    </row>
    <row r="105" spans="14:17" ht="12.95" customHeight="1" x14ac:dyDescent="0.25">
      <c r="N105" s="27" t="str">
        <f t="shared" si="4"/>
        <v>Nov</v>
      </c>
      <c r="O105" s="203">
        <f>+IF('Despacho por variedad'!I35="","",'Despacho por variedad'!I35)</f>
        <v>2.2170000000000001</v>
      </c>
      <c r="P105" s="203" t="str">
        <f>+IF('Despacho por variedad'!J35="","",'Despacho por variedad'!J35)</f>
        <v/>
      </c>
      <c r="Q105" s="22" t="str">
        <f>+IF('Despacho por variedad'!K35="","",'Despacho por variedad'!K35)</f>
        <v/>
      </c>
    </row>
    <row r="106" spans="14:17" ht="12.95" customHeight="1" thickBot="1" x14ac:dyDescent="0.3">
      <c r="N106" s="28" t="str">
        <f t="shared" si="4"/>
        <v>Dic</v>
      </c>
      <c r="O106" s="207">
        <f>+IF('Despacho por variedad'!I36="","",'Despacho por variedad'!I36)</f>
        <v>1.6692</v>
      </c>
      <c r="P106" s="207" t="str">
        <f>+IF('Despacho por variedad'!J36="","",'Despacho por variedad'!J36)</f>
        <v/>
      </c>
      <c r="Q106" s="29" t="str">
        <f>+IF('Despacho por variedad'!K36="","",'Despacho por variedad'!K36)</f>
        <v/>
      </c>
    </row>
    <row r="107" spans="14:17" ht="8.1" customHeight="1" thickBot="1" x14ac:dyDescent="0.3"/>
    <row r="108" spans="14:17" ht="38.25" x14ac:dyDescent="0.25">
      <c r="N108" s="15"/>
      <c r="O108" s="16" t="s">
        <v>276</v>
      </c>
      <c r="P108" s="16" t="s">
        <v>277</v>
      </c>
      <c r="Q108" s="17" t="s">
        <v>16</v>
      </c>
    </row>
    <row r="109" spans="14:17" ht="12.95" customHeight="1" x14ac:dyDescent="0.25">
      <c r="N109" s="27" t="str">
        <f>+N95</f>
        <v>Ene</v>
      </c>
      <c r="O109" s="203">
        <f>+IF('Despacho por variedad'!I43="","",'Despacho por variedad'!I43)</f>
        <v>0.58489999999999998</v>
      </c>
      <c r="P109" s="203">
        <f>+IF('Despacho por variedad'!J43="","",'Despacho por variedad'!J43)</f>
        <v>0.16900000000000001</v>
      </c>
      <c r="Q109" s="22">
        <f>+IF('Despacho por variedad'!K43="","",'Despacho por variedad'!K43)</f>
        <v>-0.71106171995212852</v>
      </c>
    </row>
    <row r="110" spans="14:17" ht="12.95" customHeight="1" x14ac:dyDescent="0.25">
      <c r="N110" s="27" t="str">
        <f t="shared" ref="N110:N120" si="5">+N96</f>
        <v>Feb</v>
      </c>
      <c r="O110" s="203">
        <f>+IF('Despacho por variedad'!I44="","",'Despacho por variedad'!I44)</f>
        <v>0.46710000000000002</v>
      </c>
      <c r="P110" s="203">
        <f>+IF('Despacho por variedad'!J44="","",'Despacho por variedad'!J44)</f>
        <v>0.28220000000000001</v>
      </c>
      <c r="Q110" s="22">
        <f>+IF('Despacho por variedad'!K44="","",'Despacho por variedad'!K44)</f>
        <v>-0.39584671376578895</v>
      </c>
    </row>
    <row r="111" spans="14:17" ht="12.95" customHeight="1" x14ac:dyDescent="0.25">
      <c r="N111" s="27" t="str">
        <f t="shared" si="5"/>
        <v>Mar</v>
      </c>
      <c r="O111" s="203">
        <f>+IF('Despacho por variedad'!I45="","",'Despacho por variedad'!I45)</f>
        <v>0.60250000000000004</v>
      </c>
      <c r="P111" s="203">
        <f>+IF('Despacho por variedad'!J45="","",'Despacho por variedad'!J45)</f>
        <v>0.52090000000000003</v>
      </c>
      <c r="Q111" s="22">
        <f>+IF('Despacho por variedad'!K45="","",'Despacho por variedad'!K45)</f>
        <v>-0.13543568464730293</v>
      </c>
    </row>
    <row r="112" spans="14:17" ht="12.95" customHeight="1" x14ac:dyDescent="0.25">
      <c r="N112" s="27" t="str">
        <f t="shared" si="5"/>
        <v>Abr</v>
      </c>
      <c r="O112" s="203">
        <f>+IF('Despacho por variedad'!I46="","",'Despacho por variedad'!I46)</f>
        <v>0.3528</v>
      </c>
      <c r="P112" s="203">
        <f>+IF('Despacho por variedad'!J46="","",'Despacho por variedad'!J46)</f>
        <v>0.23569999999999999</v>
      </c>
      <c r="Q112" s="22">
        <f>+IF('Despacho por variedad'!K46="","",'Despacho por variedad'!K46)</f>
        <v>-0.33191609977324266</v>
      </c>
    </row>
    <row r="113" spans="14:17" ht="12.95" customHeight="1" x14ac:dyDescent="0.25">
      <c r="N113" s="27" t="str">
        <f t="shared" si="5"/>
        <v>May</v>
      </c>
      <c r="O113" s="203">
        <f>+IF('Despacho por variedad'!I47="","",'Despacho por variedad'!I47)</f>
        <v>0.3402</v>
      </c>
      <c r="P113" s="203">
        <f>+IF('Despacho por variedad'!J47="","",'Despacho por variedad'!J47)</f>
        <v>0.99509999999999998</v>
      </c>
      <c r="Q113" s="22">
        <f>+IF('Despacho por variedad'!K47="","",'Despacho por variedad'!K47)</f>
        <v>1.9250440917107583</v>
      </c>
    </row>
    <row r="114" spans="14:17" ht="12.95" customHeight="1" x14ac:dyDescent="0.25">
      <c r="N114" s="27" t="str">
        <f t="shared" si="5"/>
        <v>Jun</v>
      </c>
      <c r="O114" s="203">
        <f>+IF('Despacho por variedad'!I48="","",'Despacho por variedad'!I48)</f>
        <v>0.34949999999999998</v>
      </c>
      <c r="P114" s="203">
        <f>+IF('Despacho por variedad'!J48="","",'Despacho por variedad'!J48)</f>
        <v>9.1700000000000004E-2</v>
      </c>
      <c r="Q114" s="22">
        <f>+IF('Despacho por variedad'!K48="","",'Despacho por variedad'!K48)</f>
        <v>-0.73762517882689549</v>
      </c>
    </row>
    <row r="115" spans="14:17" ht="12.95" customHeight="1" x14ac:dyDescent="0.25">
      <c r="N115" s="27" t="str">
        <f t="shared" si="5"/>
        <v>Jul</v>
      </c>
      <c r="O115" s="203">
        <f>+IF('Despacho por variedad'!I49="","",'Despacho por variedad'!I49)</f>
        <v>0.41589999999999999</v>
      </c>
      <c r="P115" s="203">
        <f>+IF('Despacho por variedad'!J49="","",'Despacho por variedad'!J49)</f>
        <v>0.58440000000000003</v>
      </c>
      <c r="Q115" s="22">
        <f>+IF('Despacho por variedad'!K49="","",'Despacho por variedad'!K49)</f>
        <v>0.40514546766049531</v>
      </c>
    </row>
    <row r="116" spans="14:17" ht="12.95" customHeight="1" x14ac:dyDescent="0.25">
      <c r="N116" s="27" t="str">
        <f t="shared" si="5"/>
        <v>Ago</v>
      </c>
      <c r="O116" s="203">
        <f>+IF('Despacho por variedad'!I50="","",'Despacho por variedad'!I50)</f>
        <v>0.69979999999999998</v>
      </c>
      <c r="P116" s="203">
        <f>+IF('Despacho por variedad'!J50="","",'Despacho por variedad'!J50)</f>
        <v>0.27810000000000001</v>
      </c>
      <c r="Q116" s="22">
        <f>+IF('Despacho por variedad'!K50="","",'Despacho por variedad'!K50)</f>
        <v>-0.60260074306944844</v>
      </c>
    </row>
    <row r="117" spans="14:17" ht="12.95" customHeight="1" x14ac:dyDescent="0.25">
      <c r="N117" s="27" t="str">
        <f t="shared" si="5"/>
        <v>Sep</v>
      </c>
      <c r="O117" s="203">
        <f>+IF('Despacho por variedad'!I51="","",'Despacho por variedad'!I51)</f>
        <v>0.57630000000000003</v>
      </c>
      <c r="P117" s="203">
        <f>+IF('Despacho por variedad'!J51="","",'Despacho por variedad'!J51)</f>
        <v>0.3155</v>
      </c>
      <c r="Q117" s="22">
        <f>+IF('Despacho por variedad'!K51="","",'Despacho por variedad'!K51)</f>
        <v>-0.45254207877841401</v>
      </c>
    </row>
    <row r="118" spans="14:17" ht="12.95" customHeight="1" x14ac:dyDescent="0.25">
      <c r="N118" s="27" t="str">
        <f t="shared" si="5"/>
        <v>Oct</v>
      </c>
      <c r="O118" s="203">
        <f>+IF('Despacho por variedad'!I52="","",'Despacho por variedad'!I52)</f>
        <v>0.31419999999999998</v>
      </c>
      <c r="P118" s="203">
        <f>+IF('Despacho por variedad'!J52="","",'Despacho por variedad'!J52)</f>
        <v>0.26960000000000001</v>
      </c>
      <c r="Q118" s="22">
        <f>+IF('Despacho por variedad'!K52="","",'Despacho por variedad'!K52)</f>
        <v>-0.14194780394653084</v>
      </c>
    </row>
    <row r="119" spans="14:17" ht="12.95" customHeight="1" x14ac:dyDescent="0.25">
      <c r="N119" s="27" t="str">
        <f t="shared" si="5"/>
        <v>Nov</v>
      </c>
      <c r="O119" s="203">
        <f>+IF('Despacho por variedad'!I53="","",'Despacho por variedad'!I53)</f>
        <v>0.3765</v>
      </c>
      <c r="P119" s="203" t="str">
        <f>+IF('Despacho por variedad'!J53="","",'Despacho por variedad'!J53)</f>
        <v/>
      </c>
      <c r="Q119" s="22" t="str">
        <f>+IF('Despacho por variedad'!K53="","",'Despacho por variedad'!K53)</f>
        <v/>
      </c>
    </row>
    <row r="120" spans="14:17" ht="12.95" customHeight="1" thickBot="1" x14ac:dyDescent="0.3">
      <c r="N120" s="28" t="str">
        <f t="shared" si="5"/>
        <v>Dic</v>
      </c>
      <c r="O120" s="207">
        <f>+IF('Despacho por variedad'!I54="","",'Despacho por variedad'!I54)</f>
        <v>0.32579999999999998</v>
      </c>
      <c r="P120" s="207" t="str">
        <f>+IF('Despacho por variedad'!J54="","",'Despacho por variedad'!J54)</f>
        <v/>
      </c>
      <c r="Q120" s="29" t="str">
        <f>+IF('Despacho por variedad'!K54="","",'Despacho por variedad'!K54)</f>
        <v/>
      </c>
    </row>
    <row r="121" spans="14:17" ht="8.1" customHeight="1" thickBot="1" x14ac:dyDescent="0.3"/>
    <row r="122" spans="14:17" ht="38.25" x14ac:dyDescent="0.25">
      <c r="N122" s="15"/>
      <c r="O122" s="16" t="s">
        <v>276</v>
      </c>
      <c r="P122" s="16" t="s">
        <v>277</v>
      </c>
      <c r="Q122" s="17" t="s">
        <v>16</v>
      </c>
    </row>
    <row r="123" spans="14:17" ht="12.95" customHeight="1" x14ac:dyDescent="0.25">
      <c r="N123" s="27" t="str">
        <f>+N109</f>
        <v>Ene</v>
      </c>
      <c r="O123" s="203">
        <f>+IF('Despacho por variedad'!I61="","",'Despacho por variedad'!I61)</f>
        <v>0.33739999999999998</v>
      </c>
      <c r="P123" s="203">
        <f>+IF('Despacho por variedad'!J61="","",'Despacho por variedad'!J61)</f>
        <v>0.3453</v>
      </c>
      <c r="Q123" s="22">
        <f>+IF('Despacho por variedad'!K61="","",'Despacho por variedad'!K61)</f>
        <v>2.3414344991108615E-2</v>
      </c>
    </row>
    <row r="124" spans="14:17" ht="12.95" customHeight="1" x14ac:dyDescent="0.25">
      <c r="N124" s="27" t="str">
        <f t="shared" ref="N124:N134" si="6">+N110</f>
        <v>Feb</v>
      </c>
      <c r="O124" s="203">
        <f>+IF('Despacho por variedad'!I62="","",'Despacho por variedad'!I62)</f>
        <v>0.42049999999999998</v>
      </c>
      <c r="P124" s="203">
        <f>+IF('Despacho por variedad'!J62="","",'Despacho por variedad'!J62)</f>
        <v>0.35570000000000002</v>
      </c>
      <c r="Q124" s="22">
        <f>+IF('Despacho por variedad'!K62="","",'Despacho por variedad'!K62)</f>
        <v>-0.15410225921521992</v>
      </c>
    </row>
    <row r="125" spans="14:17" ht="12.95" customHeight="1" x14ac:dyDescent="0.25">
      <c r="N125" s="27" t="str">
        <f t="shared" si="6"/>
        <v>Mar</v>
      </c>
      <c r="O125" s="203">
        <f>+IF('Despacho por variedad'!I63="","",'Despacho por variedad'!I63)</f>
        <v>1.2935000000000001</v>
      </c>
      <c r="P125" s="203">
        <f>+IF('Despacho por variedad'!J63="","",'Despacho por variedad'!J63)</f>
        <v>0.9415</v>
      </c>
      <c r="Q125" s="22">
        <f>+IF('Despacho por variedad'!K63="","",'Despacho por variedad'!K63)</f>
        <v>-0.27212988017008122</v>
      </c>
    </row>
    <row r="126" spans="14:17" ht="12.95" customHeight="1" x14ac:dyDescent="0.25">
      <c r="N126" s="27" t="str">
        <f t="shared" si="6"/>
        <v>Abr</v>
      </c>
      <c r="O126" s="203">
        <f>+IF('Despacho por variedad'!I64="","",'Despacho por variedad'!I64)</f>
        <v>0.54969999999999997</v>
      </c>
      <c r="P126" s="203">
        <f>+IF('Despacho por variedad'!J64="","",'Despacho por variedad'!J64)</f>
        <v>1.6883999999999999</v>
      </c>
      <c r="Q126" s="22">
        <f>+IF('Despacho por variedad'!K64="","",'Despacho por variedad'!K64)</f>
        <v>2.0714935419319631</v>
      </c>
    </row>
    <row r="127" spans="14:17" ht="12.95" customHeight="1" x14ac:dyDescent="0.25">
      <c r="N127" s="27" t="str">
        <f t="shared" si="6"/>
        <v>May</v>
      </c>
      <c r="O127" s="203">
        <f>+IF('Despacho por variedad'!I65="","",'Despacho por variedad'!I65)</f>
        <v>0.94199999999999995</v>
      </c>
      <c r="P127" s="203">
        <f>+IF('Despacho por variedad'!J65="","",'Despacho por variedad'!J65)</f>
        <v>3.2378</v>
      </c>
      <c r="Q127" s="22">
        <f>+IF('Despacho por variedad'!K65="","",'Despacho por variedad'!K65)</f>
        <v>2.4371549893842888</v>
      </c>
    </row>
    <row r="128" spans="14:17" ht="12.95" customHeight="1" x14ac:dyDescent="0.25">
      <c r="N128" s="27" t="str">
        <f t="shared" si="6"/>
        <v>Jun</v>
      </c>
      <c r="O128" s="203">
        <f>+IF('Despacho por variedad'!I66="","",'Despacho por variedad'!I66)</f>
        <v>0.76500000000000001</v>
      </c>
      <c r="P128" s="203">
        <f>+IF('Despacho por variedad'!J66="","",'Despacho por variedad'!J66)</f>
        <v>0.32069999999999999</v>
      </c>
      <c r="Q128" s="22">
        <f>+IF('Despacho por variedad'!K66="","",'Despacho por variedad'!K66)</f>
        <v>-0.58078431372549022</v>
      </c>
    </row>
    <row r="129" spans="14:17" ht="12.95" customHeight="1" x14ac:dyDescent="0.25">
      <c r="N129" s="27" t="str">
        <f t="shared" si="6"/>
        <v>Jul</v>
      </c>
      <c r="O129" s="203">
        <f>+IF('Despacho por variedad'!I67="","",'Despacho por variedad'!I67)</f>
        <v>0.92259999999999998</v>
      </c>
      <c r="P129" s="203">
        <f>+IF('Despacho por variedad'!J67="","",'Despacho por variedad'!J67)</f>
        <v>0.7349</v>
      </c>
      <c r="Q129" s="22">
        <f>+IF('Despacho por variedad'!K67="","",'Despacho por variedad'!K67)</f>
        <v>-0.20344678083676559</v>
      </c>
    </row>
    <row r="130" spans="14:17" ht="12.95" customHeight="1" x14ac:dyDescent="0.25">
      <c r="N130" s="27" t="str">
        <f t="shared" si="6"/>
        <v>Ago</v>
      </c>
      <c r="O130" s="203">
        <f>+IF('Despacho por variedad'!I68="","",'Despacho por variedad'!I68)</f>
        <v>0.80500000000000005</v>
      </c>
      <c r="P130" s="203">
        <f>+IF('Despacho por variedad'!J68="","",'Despacho por variedad'!J68)</f>
        <v>1.3129</v>
      </c>
      <c r="Q130" s="22">
        <f>+IF('Despacho por variedad'!K68="","",'Despacho por variedad'!K68)</f>
        <v>0.63093167701863329</v>
      </c>
    </row>
    <row r="131" spans="14:17" ht="12.95" customHeight="1" x14ac:dyDescent="0.25">
      <c r="N131" s="27" t="str">
        <f t="shared" si="6"/>
        <v>Sep</v>
      </c>
      <c r="O131" s="203">
        <f>+IF('Despacho por variedad'!I69="","",'Despacho por variedad'!I69)</f>
        <v>0.67920000000000003</v>
      </c>
      <c r="P131" s="203">
        <f>+IF('Despacho por variedad'!J69="","",'Despacho por variedad'!J69)</f>
        <v>0.95030000000000003</v>
      </c>
      <c r="Q131" s="22">
        <f>+IF('Despacho por variedad'!K69="","",'Despacho por variedad'!K69)</f>
        <v>0.39914605418138982</v>
      </c>
    </row>
    <row r="132" spans="14:17" ht="12.95" customHeight="1" x14ac:dyDescent="0.25">
      <c r="N132" s="27" t="str">
        <f t="shared" si="6"/>
        <v>Oct</v>
      </c>
      <c r="O132" s="203">
        <f>+IF('Despacho por variedad'!I70="","",'Despacho por variedad'!I70)</f>
        <v>0.69020000000000004</v>
      </c>
      <c r="P132" s="203">
        <f>+IF('Despacho por variedad'!J70="","",'Despacho por variedad'!J70)</f>
        <v>1.093</v>
      </c>
      <c r="Q132" s="22">
        <f>+IF('Despacho por variedad'!K70="","",'Despacho por variedad'!K70)</f>
        <v>0.58359895682410889</v>
      </c>
    </row>
    <row r="133" spans="14:17" ht="12.95" customHeight="1" x14ac:dyDescent="0.25">
      <c r="N133" s="27" t="str">
        <f t="shared" si="6"/>
        <v>Nov</v>
      </c>
      <c r="O133" s="203">
        <f>+IF('Despacho por variedad'!I71="","",'Despacho por variedad'!I71)</f>
        <v>0.64559999999999995</v>
      </c>
      <c r="P133" s="203" t="str">
        <f>+IF('Despacho por variedad'!J71="","",'Despacho por variedad'!J71)</f>
        <v/>
      </c>
      <c r="Q133" s="22" t="str">
        <f>+IF('Despacho por variedad'!K71="","",'Despacho por variedad'!K71)</f>
        <v/>
      </c>
    </row>
    <row r="134" spans="14:17" ht="12.95" customHeight="1" thickBot="1" x14ac:dyDescent="0.3">
      <c r="N134" s="28" t="str">
        <f t="shared" si="6"/>
        <v>Dic</v>
      </c>
      <c r="O134" s="207">
        <f>+IF('Despacho por variedad'!I72="","",'Despacho por variedad'!I72)</f>
        <v>0.48659999999999998</v>
      </c>
      <c r="P134" s="207" t="str">
        <f>+IF('Despacho por variedad'!J72="","",'Despacho por variedad'!J72)</f>
        <v/>
      </c>
      <c r="Q134" s="29" t="str">
        <f>+IF('Despacho por variedad'!K72="","",'Despacho por variedad'!K72)</f>
        <v/>
      </c>
    </row>
    <row r="135" spans="14:17" ht="8.1" customHeight="1" thickBot="1" x14ac:dyDescent="0.3"/>
    <row r="136" spans="14:17" ht="38.25" x14ac:dyDescent="0.25">
      <c r="N136" s="15"/>
      <c r="O136" s="16" t="s">
        <v>276</v>
      </c>
      <c r="P136" s="16" t="s">
        <v>277</v>
      </c>
      <c r="Q136" s="17" t="s">
        <v>16</v>
      </c>
    </row>
    <row r="137" spans="14:17" ht="12.95" customHeight="1" x14ac:dyDescent="0.25">
      <c r="N137" s="27" t="str">
        <f>+N123</f>
        <v>Ene</v>
      </c>
      <c r="O137" s="203">
        <f>+IF('Despacho por variedad'!I79="","",'Despacho por variedad'!I79)</f>
        <v>0.35110000000000002</v>
      </c>
      <c r="P137" s="203">
        <f>+IF('Despacho por variedad'!J79="","",'Despacho por variedad'!J79)</f>
        <v>0.26169999999999999</v>
      </c>
      <c r="Q137" s="22">
        <f>+IF('Despacho por variedad'!K79="","",'Despacho por variedad'!K79)</f>
        <v>-0.25462831102250083</v>
      </c>
    </row>
    <row r="138" spans="14:17" ht="12.95" customHeight="1" x14ac:dyDescent="0.25">
      <c r="N138" s="27" t="str">
        <f t="shared" ref="N138:N148" si="7">+N124</f>
        <v>Feb</v>
      </c>
      <c r="O138" s="203">
        <f>+IF('Despacho por variedad'!I80="","",'Despacho por variedad'!I80)</f>
        <v>0.38109999999999999</v>
      </c>
      <c r="P138" s="203">
        <f>+IF('Despacho por variedad'!J80="","",'Despacho por variedad'!J80)</f>
        <v>0.13919999999999999</v>
      </c>
      <c r="Q138" s="22">
        <f>+IF('Despacho por variedad'!K80="","",'Despacho por variedad'!K80)</f>
        <v>-0.63474153765415897</v>
      </c>
    </row>
    <row r="139" spans="14:17" ht="12.95" customHeight="1" x14ac:dyDescent="0.25">
      <c r="N139" s="27" t="str">
        <f t="shared" si="7"/>
        <v>Mar</v>
      </c>
      <c r="O139" s="203">
        <f>+IF('Despacho por variedad'!I81="","",'Despacho por variedad'!I81)</f>
        <v>0.19040000000000001</v>
      </c>
      <c r="P139" s="203">
        <f>+IF('Despacho por variedad'!J81="","",'Despacho por variedad'!J81)</f>
        <v>0.1961</v>
      </c>
      <c r="Q139" s="22">
        <f>+IF('Despacho por variedad'!K81="","",'Despacho por variedad'!K81)</f>
        <v>2.993697478991586E-2</v>
      </c>
    </row>
    <row r="140" spans="14:17" ht="12.95" customHeight="1" x14ac:dyDescent="0.25">
      <c r="N140" s="27" t="str">
        <f t="shared" si="7"/>
        <v>Abr</v>
      </c>
      <c r="O140" s="203">
        <f>+IF('Despacho por variedad'!I82="","",'Despacho por variedad'!I82)</f>
        <v>0.2596</v>
      </c>
      <c r="P140" s="203">
        <f>+IF('Despacho por variedad'!J82="","",'Despacho por variedad'!J82)</f>
        <v>0.40139999999999998</v>
      </c>
      <c r="Q140" s="22">
        <f>+IF('Despacho por variedad'!K82="","",'Despacho por variedad'!K82)</f>
        <v>0.54622496147919875</v>
      </c>
    </row>
    <row r="141" spans="14:17" ht="12.95" customHeight="1" x14ac:dyDescent="0.25">
      <c r="N141" s="27" t="str">
        <f t="shared" si="7"/>
        <v>May</v>
      </c>
      <c r="O141" s="203">
        <f>+IF('Despacho por variedad'!I83="","",'Despacho por variedad'!I83)</f>
        <v>0.23519999999999999</v>
      </c>
      <c r="P141" s="203">
        <f>+IF('Despacho por variedad'!J83="","",'Despacho por variedad'!J83)</f>
        <v>0.46679999999999999</v>
      </c>
      <c r="Q141" s="22">
        <f>+IF('Despacho por variedad'!K83="","",'Despacho por variedad'!K83)</f>
        <v>0.98469387755102034</v>
      </c>
    </row>
    <row r="142" spans="14:17" ht="12.95" customHeight="1" x14ac:dyDescent="0.25">
      <c r="N142" s="27" t="str">
        <f t="shared" si="7"/>
        <v>Jun</v>
      </c>
      <c r="O142" s="203">
        <f>+IF('Despacho por variedad'!I84="","",'Despacho por variedad'!I84)</f>
        <v>0.56840000000000002</v>
      </c>
      <c r="P142" s="203">
        <f>+IF('Despacho por variedad'!J84="","",'Despacho por variedad'!J84)</f>
        <v>0.17419999999999999</v>
      </c>
      <c r="Q142" s="22">
        <f>+IF('Despacho por variedad'!K84="","",'Despacho por variedad'!K84)</f>
        <v>-0.69352568613652354</v>
      </c>
    </row>
    <row r="143" spans="14:17" ht="12.95" customHeight="1" x14ac:dyDescent="0.25">
      <c r="N143" s="27" t="str">
        <f t="shared" si="7"/>
        <v>Jul</v>
      </c>
      <c r="O143" s="203">
        <f>+IF('Despacho por variedad'!I85="","",'Despacho por variedad'!I85)</f>
        <v>0.4899</v>
      </c>
      <c r="P143" s="203">
        <f>+IF('Despacho por variedad'!J85="","",'Despacho por variedad'!J85)</f>
        <v>0.4899</v>
      </c>
      <c r="Q143" s="22">
        <f>+IF('Despacho por variedad'!K85="","",'Despacho por variedad'!K85)</f>
        <v>0</v>
      </c>
    </row>
    <row r="144" spans="14:17" ht="12.95" customHeight="1" x14ac:dyDescent="0.25">
      <c r="N144" s="27" t="str">
        <f t="shared" si="7"/>
        <v>Ago</v>
      </c>
      <c r="O144" s="203">
        <f>+IF('Despacho por variedad'!I86="","",'Despacho por variedad'!I86)</f>
        <v>0.63229999999999997</v>
      </c>
      <c r="P144" s="203">
        <f>+IF('Despacho por variedad'!J86="","",'Despacho por variedad'!J86)</f>
        <v>0.37419999999999998</v>
      </c>
      <c r="Q144" s="22">
        <f>+IF('Despacho por variedad'!K86="","",'Despacho por variedad'!K86)</f>
        <v>-0.40819231377510679</v>
      </c>
    </row>
    <row r="145" spans="14:17" ht="12.95" customHeight="1" x14ac:dyDescent="0.25">
      <c r="N145" s="27" t="str">
        <f t="shared" si="7"/>
        <v>Sep</v>
      </c>
      <c r="O145" s="203">
        <f>+IF('Despacho por variedad'!I87="","",'Despacho por variedad'!I87)</f>
        <v>0.61019999999999996</v>
      </c>
      <c r="P145" s="203">
        <f>+IF('Despacho por variedad'!J87="","",'Despacho por variedad'!J87)</f>
        <v>0.3327</v>
      </c>
      <c r="Q145" s="22">
        <f>+IF('Despacho por variedad'!K87="","",'Despacho por variedad'!K87)</f>
        <v>-0.45476892822025561</v>
      </c>
    </row>
    <row r="146" spans="14:17" ht="12.95" customHeight="1" x14ac:dyDescent="0.25">
      <c r="N146" s="27" t="str">
        <f t="shared" si="7"/>
        <v>Oct</v>
      </c>
      <c r="O146" s="203">
        <f>+IF('Despacho por variedad'!I88="","",'Despacho por variedad'!I88)</f>
        <v>0.3972</v>
      </c>
      <c r="P146" s="203">
        <f>+IF('Despacho por variedad'!J88="","",'Despacho por variedad'!J88)</f>
        <v>0.54020000000000001</v>
      </c>
      <c r="Q146" s="22">
        <f>+IF('Despacho por variedad'!K88="","",'Despacho por variedad'!K88)</f>
        <v>0.36002014098690838</v>
      </c>
    </row>
    <row r="147" spans="14:17" ht="12.95" customHeight="1" x14ac:dyDescent="0.25">
      <c r="N147" s="27" t="str">
        <f t="shared" si="7"/>
        <v>Nov</v>
      </c>
      <c r="O147" s="203">
        <f>+IF('Despacho por variedad'!I89="","",'Despacho por variedad'!I89)</f>
        <v>0.30059999999999998</v>
      </c>
      <c r="P147" s="203" t="str">
        <f>+IF('Despacho por variedad'!J89="","",'Despacho por variedad'!J89)</f>
        <v/>
      </c>
      <c r="Q147" s="22" t="str">
        <f>+IF('Despacho por variedad'!K89="","",'Despacho por variedad'!K89)</f>
        <v/>
      </c>
    </row>
    <row r="148" spans="14:17" ht="12.95" customHeight="1" thickBot="1" x14ac:dyDescent="0.3">
      <c r="N148" s="28" t="str">
        <f t="shared" si="7"/>
        <v>Dic</v>
      </c>
      <c r="O148" s="207">
        <f>+IF('Despacho por variedad'!I90="","",'Despacho por variedad'!I90)</f>
        <v>0.29759999999999998</v>
      </c>
      <c r="P148" s="207" t="str">
        <f>+IF('Despacho por variedad'!J90="","",'Despacho por variedad'!J90)</f>
        <v/>
      </c>
      <c r="Q148" s="29" t="str">
        <f>+IF('Despacho por variedad'!K90="","",'Despacho por variedad'!K90)</f>
        <v/>
      </c>
    </row>
    <row r="149" spans="14:17" ht="8.1" customHeight="1" thickBot="1" x14ac:dyDescent="0.3"/>
    <row r="150" spans="14:17" ht="38.25" x14ac:dyDescent="0.25">
      <c r="N150" s="15"/>
      <c r="O150" s="16" t="s">
        <v>276</v>
      </c>
      <c r="P150" s="16" t="s">
        <v>277</v>
      </c>
      <c r="Q150" s="17" t="s">
        <v>16</v>
      </c>
    </row>
    <row r="151" spans="14:17" ht="12.95" customHeight="1" x14ac:dyDescent="0.25">
      <c r="N151" s="27" t="str">
        <f>+N137</f>
        <v>Ene</v>
      </c>
      <c r="O151" s="203">
        <f>+IF('Despacho por variedad'!I97="","",'Despacho por variedad'!I97)</f>
        <v>0.66856300000000002</v>
      </c>
      <c r="P151" s="203">
        <f>+IF('Despacho por variedad'!J97="","",'Despacho por variedad'!J97)</f>
        <v>0.47620000000000001</v>
      </c>
      <c r="Q151" s="22">
        <f>+IF('Despacho por variedad'!K97="","",'Despacho por variedad'!K97)</f>
        <v>-0.28772606321319005</v>
      </c>
    </row>
    <row r="152" spans="14:17" ht="12.95" customHeight="1" x14ac:dyDescent="0.25">
      <c r="N152" s="27" t="str">
        <f t="shared" ref="N152:N162" si="8">+N138</f>
        <v>Feb</v>
      </c>
      <c r="O152" s="203">
        <f>+IF('Despacho por variedad'!I98="","",'Despacho por variedad'!I98)</f>
        <v>0.73914599999999997</v>
      </c>
      <c r="P152" s="203">
        <f>+IF('Despacho por variedad'!J98="","",'Despacho por variedad'!J98)</f>
        <v>0.44529999999999997</v>
      </c>
      <c r="Q152" s="22">
        <f>+IF('Despacho por variedad'!K98="","",'Despacho por variedad'!K98)</f>
        <v>-0.39754798104839906</v>
      </c>
    </row>
    <row r="153" spans="14:17" ht="12.95" customHeight="1" x14ac:dyDescent="0.25">
      <c r="N153" s="27" t="str">
        <f t="shared" si="8"/>
        <v>Mar</v>
      </c>
      <c r="O153" s="203">
        <f>+IF('Despacho por variedad'!I99="","",'Despacho por variedad'!I99)</f>
        <v>0.74530699999999994</v>
      </c>
      <c r="P153" s="203">
        <f>+IF('Despacho por variedad'!J99="","",'Despacho por variedad'!J99)</f>
        <v>0.42359999999999998</v>
      </c>
      <c r="Q153" s="22">
        <f>+IF('Despacho por variedad'!K99="","",'Despacho por variedad'!K99)</f>
        <v>-0.43164360458173612</v>
      </c>
    </row>
    <row r="154" spans="14:17" ht="12.95" customHeight="1" x14ac:dyDescent="0.25">
      <c r="N154" s="27" t="str">
        <f t="shared" si="8"/>
        <v>Abr</v>
      </c>
      <c r="O154" s="203">
        <f>+IF('Despacho por variedad'!I100="","",'Despacho por variedad'!I100)</f>
        <v>0.64396399999999998</v>
      </c>
      <c r="P154" s="203">
        <f>+IF('Despacho por variedad'!J100="","",'Despacho por variedad'!J100)</f>
        <v>0.71030000000000004</v>
      </c>
      <c r="Q154" s="22">
        <f>+IF('Despacho por variedad'!K100="","",'Despacho por variedad'!K100)</f>
        <v>0.10301196961320835</v>
      </c>
    </row>
    <row r="155" spans="14:17" ht="12.95" customHeight="1" x14ac:dyDescent="0.25">
      <c r="N155" s="27" t="str">
        <f t="shared" si="8"/>
        <v>May</v>
      </c>
      <c r="O155" s="203">
        <f>+IF('Despacho por variedad'!I101="","",'Despacho por variedad'!I101)</f>
        <v>0.46870400000000001</v>
      </c>
      <c r="P155" s="203">
        <f>+IF('Despacho por variedad'!J101="","",'Despacho por variedad'!J101)</f>
        <v>1.1083000000000001</v>
      </c>
      <c r="Q155" s="22">
        <f>+IF('Despacho por variedad'!K101="","",'Despacho por variedad'!K101)</f>
        <v>1.3646053799412852</v>
      </c>
    </row>
    <row r="156" spans="14:17" ht="12.95" customHeight="1" x14ac:dyDescent="0.25">
      <c r="N156" s="27" t="str">
        <f t="shared" si="8"/>
        <v>Jun</v>
      </c>
      <c r="O156" s="203">
        <f>+IF('Despacho por variedad'!I102="","",'Despacho por variedad'!I102)</f>
        <v>0.64690999999999999</v>
      </c>
      <c r="P156" s="203">
        <f>+IF('Despacho por variedad'!J102="","",'Despacho por variedad'!J102)</f>
        <v>0.21460000000000001</v>
      </c>
      <c r="Q156" s="22">
        <f>+IF('Despacho por variedad'!K102="","",'Despacho por variedad'!K102)</f>
        <v>-0.66826915645143836</v>
      </c>
    </row>
    <row r="157" spans="14:17" ht="12.95" customHeight="1" x14ac:dyDescent="0.25">
      <c r="N157" s="27" t="str">
        <f t="shared" si="8"/>
        <v>Jul</v>
      </c>
      <c r="O157" s="203">
        <f>+IF('Despacho por variedad'!I103="","",'Despacho por variedad'!I103)</f>
        <v>0.81038699999999997</v>
      </c>
      <c r="P157" s="203">
        <f>+IF('Despacho por variedad'!J103="","",'Despacho por variedad'!J103)</f>
        <v>0.92800000000000005</v>
      </c>
      <c r="Q157" s="22">
        <f>+IF('Despacho por variedad'!K103="","",'Despacho por variedad'!K103)</f>
        <v>0.14513189377420921</v>
      </c>
    </row>
    <row r="158" spans="14:17" ht="12.95" customHeight="1" x14ac:dyDescent="0.25">
      <c r="N158" s="27" t="str">
        <f t="shared" si="8"/>
        <v>Ago</v>
      </c>
      <c r="O158" s="203">
        <f>+IF('Despacho por variedad'!I104="","",'Despacho por variedad'!I104)</f>
        <v>0.55064599999999997</v>
      </c>
      <c r="P158" s="203">
        <f>+IF('Despacho por variedad'!J104="","",'Despacho por variedad'!J104)</f>
        <v>0.75900000000000001</v>
      </c>
      <c r="Q158" s="22">
        <f>+IF('Despacho por variedad'!K104="","",'Despacho por variedad'!K104)</f>
        <v>0.37838102882795854</v>
      </c>
    </row>
    <row r="159" spans="14:17" ht="12.95" customHeight="1" x14ac:dyDescent="0.25">
      <c r="N159" s="27" t="str">
        <f t="shared" si="8"/>
        <v>Sep</v>
      </c>
      <c r="O159" s="203">
        <f>+IF('Despacho por variedad'!I105="","",'Despacho por variedad'!I105)</f>
        <v>0.53565099999999999</v>
      </c>
      <c r="P159" s="203">
        <f>+IF('Despacho por variedad'!J105="","",'Despacho por variedad'!J105)</f>
        <v>0.75600000000000001</v>
      </c>
      <c r="Q159" s="22">
        <f>+IF('Despacho por variedad'!K105="","",'Despacho por variedad'!K105)</f>
        <v>0.41136672945630659</v>
      </c>
    </row>
    <row r="160" spans="14:17" ht="12.95" customHeight="1" x14ac:dyDescent="0.25">
      <c r="N160" s="27" t="str">
        <f t="shared" si="8"/>
        <v>Oct</v>
      </c>
      <c r="O160" s="203">
        <f>+IF('Despacho por variedad'!I106="","",'Despacho por variedad'!I106)</f>
        <v>1.0736969999999999</v>
      </c>
      <c r="P160" s="203">
        <f>+IF('Despacho por variedad'!J106="","",'Despacho por variedad'!J106)</f>
        <v>0.59009999999999996</v>
      </c>
      <c r="Q160" s="22">
        <f>+IF('Despacho por variedad'!K106="","",'Despacho por variedad'!K106)</f>
        <v>-0.45040360548646408</v>
      </c>
    </row>
    <row r="161" spans="14:17" ht="12.95" customHeight="1" x14ac:dyDescent="0.25">
      <c r="N161" s="27" t="str">
        <f t="shared" si="8"/>
        <v>Nov</v>
      </c>
      <c r="O161" s="203">
        <f>+IF('Despacho por variedad'!I107="","",'Despacho por variedad'!I107)</f>
        <v>0.88992599999999999</v>
      </c>
      <c r="P161" s="203" t="str">
        <f>+IF('Despacho por variedad'!J107="","",'Despacho por variedad'!J107)</f>
        <v/>
      </c>
      <c r="Q161" s="22" t="str">
        <f>+IF('Despacho por variedad'!K107="","",'Despacho por variedad'!K107)</f>
        <v/>
      </c>
    </row>
    <row r="162" spans="14:17" ht="12.95" customHeight="1" thickBot="1" x14ac:dyDescent="0.3">
      <c r="N162" s="28" t="str">
        <f t="shared" si="8"/>
        <v>Dic</v>
      </c>
      <c r="O162" s="207">
        <f>+IF('Despacho por variedad'!I108="","",'Despacho por variedad'!I108)</f>
        <v>0.86382999999999988</v>
      </c>
      <c r="P162" s="207" t="str">
        <f>+IF('Despacho por variedad'!J108="","",'Despacho por variedad'!J108)</f>
        <v/>
      </c>
      <c r="Q162" s="29" t="str">
        <f>+IF('Despacho por variedad'!K108="","",'Despacho por variedad'!K108)</f>
        <v/>
      </c>
    </row>
    <row r="163" spans="14:17" ht="8.1" customHeight="1" thickBot="1" x14ac:dyDescent="0.3"/>
    <row r="164" spans="14:17" ht="38.25" x14ac:dyDescent="0.25">
      <c r="N164" s="15"/>
      <c r="O164" s="16" t="s">
        <v>276</v>
      </c>
      <c r="P164" s="16" t="s">
        <v>277</v>
      </c>
      <c r="Q164" s="17" t="s">
        <v>16</v>
      </c>
    </row>
    <row r="165" spans="14:17" ht="12.95" customHeight="1" x14ac:dyDescent="0.25">
      <c r="N165" s="27" t="str">
        <f>+N151</f>
        <v>Ene</v>
      </c>
      <c r="O165" s="203">
        <f>+IF('Despacho por variedad'!I115="","",'Despacho por variedad'!I115)</f>
        <v>0.68430000000000002</v>
      </c>
      <c r="P165" s="203">
        <f>+IF('Despacho por variedad'!J115="","",'Despacho por variedad'!J115)</f>
        <v>1.1525000000000001</v>
      </c>
      <c r="Q165" s="22">
        <f>+IF('Despacho por variedad'!K115="","",'Despacho por variedad'!K115)</f>
        <v>0.6842028350138829</v>
      </c>
    </row>
    <row r="166" spans="14:17" ht="12.95" customHeight="1" x14ac:dyDescent="0.25">
      <c r="N166" s="27" t="str">
        <f t="shared" ref="N166:N176" si="9">+N152</f>
        <v>Feb</v>
      </c>
      <c r="O166" s="203">
        <f>+IF('Despacho por variedad'!I116="","",'Despacho por variedad'!I116)</f>
        <v>0.6179</v>
      </c>
      <c r="P166" s="203">
        <f>+IF('Despacho por variedad'!J116="","",'Despacho por variedad'!J116)</f>
        <v>0.71630000000000005</v>
      </c>
      <c r="Q166" s="22">
        <f>+IF('Despacho por variedad'!K116="","",'Despacho por variedad'!K116)</f>
        <v>0.15924906942871031</v>
      </c>
    </row>
    <row r="167" spans="14:17" ht="12.95" customHeight="1" x14ac:dyDescent="0.25">
      <c r="N167" s="27" t="str">
        <f t="shared" si="9"/>
        <v>Mar</v>
      </c>
      <c r="O167" s="203">
        <f>+IF('Despacho por variedad'!I117="","",'Despacho por variedad'!I117)</f>
        <v>0.68400000000000005</v>
      </c>
      <c r="P167" s="203">
        <f>+IF('Despacho por variedad'!J117="","",'Despacho por variedad'!J117)</f>
        <v>0.70589999999999997</v>
      </c>
      <c r="Q167" s="22">
        <f>+IF('Despacho por variedad'!K117="","",'Despacho por variedad'!K117)</f>
        <v>3.2017543859649056E-2</v>
      </c>
    </row>
    <row r="168" spans="14:17" ht="12.95" customHeight="1" x14ac:dyDescent="0.25">
      <c r="N168" s="27" t="str">
        <f t="shared" si="9"/>
        <v>Abr</v>
      </c>
      <c r="O168" s="203">
        <f>+IF('Despacho por variedad'!I118="","",'Despacho por variedad'!I118)</f>
        <v>0.83389999999999997</v>
      </c>
      <c r="P168" s="203">
        <f>+IF('Despacho por variedad'!J118="","",'Despacho por variedad'!J118)</f>
        <v>1.0548</v>
      </c>
      <c r="Q168" s="22">
        <f>+IF('Despacho por variedad'!K118="","",'Despacho por variedad'!K118)</f>
        <v>0.26489986808969901</v>
      </c>
    </row>
    <row r="169" spans="14:17" ht="12.95" customHeight="1" x14ac:dyDescent="0.25">
      <c r="N169" s="27" t="str">
        <f t="shared" si="9"/>
        <v>May</v>
      </c>
      <c r="O169" s="203">
        <f>+IF('Despacho por variedad'!I119="","",'Despacho por variedad'!I119)</f>
        <v>1.2905</v>
      </c>
      <c r="P169" s="203">
        <f>+IF('Despacho por variedad'!J119="","",'Despacho por variedad'!J119)</f>
        <v>2.5034999999999998</v>
      </c>
      <c r="Q169" s="22">
        <f>+IF('Despacho por variedad'!K119="","",'Despacho por variedad'!K119)</f>
        <v>0.93994575745834941</v>
      </c>
    </row>
    <row r="170" spans="14:17" ht="12.95" customHeight="1" x14ac:dyDescent="0.25">
      <c r="N170" s="27" t="str">
        <f t="shared" si="9"/>
        <v>Jun</v>
      </c>
      <c r="O170" s="203">
        <f>+IF('Despacho por variedad'!I120="","",'Despacho por variedad'!I120)</f>
        <v>0.87229999999999996</v>
      </c>
      <c r="P170" s="203">
        <f>+IF('Despacho por variedad'!J120="","",'Despacho por variedad'!J120)</f>
        <v>9.4500000000000001E-2</v>
      </c>
      <c r="Q170" s="22">
        <f>+IF('Despacho por variedad'!K120="","",'Despacho por variedad'!K120)</f>
        <v>-0.89166571133784245</v>
      </c>
    </row>
    <row r="171" spans="14:17" ht="12.95" customHeight="1" x14ac:dyDescent="0.25">
      <c r="N171" s="27" t="str">
        <f t="shared" si="9"/>
        <v>Jul</v>
      </c>
      <c r="O171" s="203">
        <f>+IF('Despacho por variedad'!I121="","",'Despacho por variedad'!I121)</f>
        <v>1.1846000000000001</v>
      </c>
      <c r="P171" s="203">
        <f>+IF('Despacho por variedad'!J121="","",'Despacho por variedad'!J121)</f>
        <v>0.98839999999999995</v>
      </c>
      <c r="Q171" s="22">
        <f>+IF('Despacho por variedad'!K121="","",'Despacho por variedad'!K121)</f>
        <v>-0.16562552760425475</v>
      </c>
    </row>
    <row r="172" spans="14:17" ht="12.95" customHeight="1" x14ac:dyDescent="0.25">
      <c r="N172" s="27" t="str">
        <f t="shared" si="9"/>
        <v>Ago</v>
      </c>
      <c r="O172" s="203">
        <f>+IF('Despacho por variedad'!I122="","",'Despacho por variedad'!I122)</f>
        <v>0.7681</v>
      </c>
      <c r="P172" s="203">
        <f>+IF('Despacho por variedad'!J122="","",'Despacho por variedad'!J122)</f>
        <v>1.8872</v>
      </c>
      <c r="Q172" s="22">
        <f>+IF('Despacho por variedad'!K122="","",'Despacho por variedad'!K122)</f>
        <v>1.4569717484702513</v>
      </c>
    </row>
    <row r="173" spans="14:17" ht="12.95" customHeight="1" x14ac:dyDescent="0.25">
      <c r="N173" s="27" t="str">
        <f t="shared" si="9"/>
        <v>Sep</v>
      </c>
      <c r="O173" s="203">
        <f>+IF('Despacho por variedad'!I123="","",'Despacho por variedad'!I123)</f>
        <v>1.3683000000000001</v>
      </c>
      <c r="P173" s="203">
        <f>+IF('Despacho por variedad'!J123="","",'Despacho por variedad'!J123)</f>
        <v>1.4076</v>
      </c>
      <c r="Q173" s="22">
        <f>+IF('Despacho por variedad'!K123="","",'Despacho por variedad'!K123)</f>
        <v>2.87217715413286E-2</v>
      </c>
    </row>
    <row r="174" spans="14:17" ht="12.95" customHeight="1" x14ac:dyDescent="0.25">
      <c r="N174" s="27" t="str">
        <f t="shared" si="9"/>
        <v>Oct</v>
      </c>
      <c r="O174" s="203">
        <f>+IF('Despacho por variedad'!I124="","",'Despacho por variedad'!I124)</f>
        <v>0.64119999999999999</v>
      </c>
      <c r="P174" s="203">
        <f>+IF('Despacho por variedad'!J124="","",'Despacho por variedad'!J124)</f>
        <v>0.85740000000000005</v>
      </c>
      <c r="Q174" s="22">
        <f>+IF('Despacho por variedad'!K124="","",'Despacho por variedad'!K124)</f>
        <v>0.33718028696194646</v>
      </c>
    </row>
    <row r="175" spans="14:17" ht="12.95" customHeight="1" x14ac:dyDescent="0.25">
      <c r="N175" s="27" t="str">
        <f t="shared" si="9"/>
        <v>Nov</v>
      </c>
      <c r="O175" s="203">
        <f>+IF('Despacho por variedad'!I125="","",'Despacho por variedad'!I125)</f>
        <v>0.77059999999999995</v>
      </c>
      <c r="P175" s="203" t="str">
        <f>+IF('Despacho por variedad'!J125="","",'Despacho por variedad'!J125)</f>
        <v/>
      </c>
      <c r="Q175" s="22" t="str">
        <f>+IF('Despacho por variedad'!K125="","",'Despacho por variedad'!K125)</f>
        <v/>
      </c>
    </row>
    <row r="176" spans="14:17" ht="12.95" customHeight="1" thickBot="1" x14ac:dyDescent="0.3">
      <c r="N176" s="28" t="str">
        <f t="shared" si="9"/>
        <v>Dic</v>
      </c>
      <c r="O176" s="207">
        <f>+IF('Despacho por variedad'!I126="","",'Despacho por variedad'!I126)</f>
        <v>0.98970000000000002</v>
      </c>
      <c r="P176" s="207" t="str">
        <f>+IF('Despacho por variedad'!J126="","",'Despacho por variedad'!J126)</f>
        <v/>
      </c>
      <c r="Q176" s="29" t="str">
        <f>+IF('Despacho por variedad'!K126="","",'Despacho por variedad'!K126)</f>
        <v/>
      </c>
    </row>
    <row r="177" ht="8.1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95" customHeight="1" x14ac:dyDescent="0.25"/>
    <row r="266" ht="12.95" customHeight="1" x14ac:dyDescent="0.25"/>
    <row r="267" ht="12.95" customHeight="1" x14ac:dyDescent="0.25"/>
    <row r="268" ht="12.95" customHeight="1" x14ac:dyDescent="0.25"/>
    <row r="269" ht="12.95" customHeight="1" x14ac:dyDescent="0.25"/>
    <row r="270" ht="12.95" customHeight="1" x14ac:dyDescent="0.25"/>
    <row r="271" ht="12.95" customHeight="1" x14ac:dyDescent="0.25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95" customHeight="1" x14ac:dyDescent="0.25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95" customHeight="1" x14ac:dyDescent="0.25"/>
    <row r="292" ht="12.95" customHeight="1" x14ac:dyDescent="0.25"/>
    <row r="293" ht="12.95" customHeight="1" x14ac:dyDescent="0.25"/>
    <row r="294" ht="12.95" customHeight="1" x14ac:dyDescent="0.25"/>
    <row r="295" ht="12.95" customHeight="1" x14ac:dyDescent="0.25"/>
    <row r="296" ht="12.95" customHeight="1" x14ac:dyDescent="0.25"/>
    <row r="297" ht="12.95" customHeight="1" x14ac:dyDescent="0.25"/>
    <row r="298" ht="12.95" customHeight="1" x14ac:dyDescent="0.25"/>
    <row r="299" ht="12.95" customHeight="1" x14ac:dyDescent="0.25"/>
    <row r="300" ht="12.95" customHeight="1" x14ac:dyDescent="0.25"/>
    <row r="301" ht="12.95" customHeight="1" x14ac:dyDescent="0.25"/>
    <row r="302" ht="12.95" customHeight="1" x14ac:dyDescent="0.25"/>
    <row r="303" ht="12.95" customHeight="1" x14ac:dyDescent="0.25"/>
    <row r="304" ht="12.95" customHeight="1" x14ac:dyDescent="0.25"/>
    <row r="305" ht="12.95" customHeight="1" x14ac:dyDescent="0.25"/>
    <row r="306" ht="12.95" customHeight="1" x14ac:dyDescent="0.25"/>
    <row r="307" ht="12.95" customHeight="1" x14ac:dyDescent="0.25"/>
    <row r="308" ht="12.95" customHeight="1" x14ac:dyDescent="0.25"/>
    <row r="309" ht="12.95" customHeight="1" x14ac:dyDescent="0.25"/>
    <row r="310" ht="12.95" customHeight="1" x14ac:dyDescent="0.25"/>
    <row r="311" ht="12.95" customHeight="1" x14ac:dyDescent="0.25"/>
    <row r="312" ht="12.95" customHeight="1" x14ac:dyDescent="0.25"/>
    <row r="313" ht="12.95" customHeight="1" x14ac:dyDescent="0.25"/>
    <row r="314" ht="12.95" customHeight="1" x14ac:dyDescent="0.25"/>
    <row r="315" ht="12.95" customHeight="1" x14ac:dyDescent="0.25"/>
    <row r="316" ht="12.95" customHeight="1" x14ac:dyDescent="0.25"/>
    <row r="317" ht="12.95" customHeight="1" x14ac:dyDescent="0.25"/>
    <row r="318" ht="12.95" customHeight="1" x14ac:dyDescent="0.25"/>
    <row r="319" ht="12.95" customHeight="1" x14ac:dyDescent="0.25"/>
    <row r="320" ht="12.95" customHeight="1" x14ac:dyDescent="0.25"/>
    <row r="321" ht="12.95" customHeight="1" x14ac:dyDescent="0.25"/>
    <row r="322" ht="12.95" customHeight="1" x14ac:dyDescent="0.25"/>
    <row r="323" ht="12.95" customHeight="1" x14ac:dyDescent="0.25"/>
    <row r="324" ht="12.95" customHeight="1" x14ac:dyDescent="0.25"/>
    <row r="325" ht="12.95" customHeight="1" x14ac:dyDescent="0.25"/>
    <row r="326" ht="12.95" customHeight="1" x14ac:dyDescent="0.25"/>
    <row r="327" ht="12.95" customHeight="1" x14ac:dyDescent="0.25"/>
    <row r="328" ht="12.95" customHeight="1" x14ac:dyDescent="0.25"/>
    <row r="329" ht="12.95" customHeight="1" x14ac:dyDescent="0.25"/>
    <row r="330" ht="12.95" customHeight="1" x14ac:dyDescent="0.25"/>
    <row r="331" ht="12.95" customHeight="1" x14ac:dyDescent="0.25"/>
    <row r="332" ht="12.95" customHeight="1" x14ac:dyDescent="0.25"/>
    <row r="333" ht="12.95" customHeight="1" x14ac:dyDescent="0.25"/>
    <row r="334" ht="12.95" customHeight="1" x14ac:dyDescent="0.25"/>
    <row r="335" ht="12.95" customHeight="1" x14ac:dyDescent="0.25"/>
    <row r="336" ht="12.95" customHeight="1" x14ac:dyDescent="0.25"/>
    <row r="337" ht="12.95" customHeight="1" x14ac:dyDescent="0.25"/>
    <row r="338" ht="12.95" customHeight="1" x14ac:dyDescent="0.25"/>
    <row r="339" ht="12.95" customHeight="1" x14ac:dyDescent="0.25"/>
    <row r="340" ht="12.95" customHeight="1" x14ac:dyDescent="0.25"/>
    <row r="341" ht="12.95" customHeight="1" x14ac:dyDescent="0.25"/>
    <row r="342" ht="12.95" customHeight="1" x14ac:dyDescent="0.25"/>
    <row r="343" ht="12.95" customHeight="1" x14ac:dyDescent="0.25"/>
    <row r="344" ht="12.95" customHeight="1" x14ac:dyDescent="0.25"/>
    <row r="345" ht="12.95" customHeight="1" x14ac:dyDescent="0.25"/>
    <row r="346" ht="12.95" customHeight="1" x14ac:dyDescent="0.25"/>
    <row r="347" ht="12.95" customHeight="1" x14ac:dyDescent="0.25"/>
    <row r="348" ht="12.95" customHeight="1" x14ac:dyDescent="0.25"/>
    <row r="349" ht="12.95" customHeight="1" x14ac:dyDescent="0.25"/>
    <row r="350" ht="12.95" customHeight="1" x14ac:dyDescent="0.25"/>
    <row r="351" ht="12.95" customHeight="1" x14ac:dyDescent="0.25"/>
    <row r="352" ht="12.95" customHeight="1" x14ac:dyDescent="0.25"/>
    <row r="353" ht="12.95" customHeight="1" x14ac:dyDescent="0.25"/>
    <row r="354" ht="12.95" customHeight="1" x14ac:dyDescent="0.25"/>
    <row r="355" ht="12.95" customHeight="1" x14ac:dyDescent="0.25"/>
    <row r="356" ht="12.95" customHeight="1" x14ac:dyDescent="0.25"/>
    <row r="357" ht="12.95" customHeight="1" x14ac:dyDescent="0.25"/>
    <row r="358" ht="12.95" customHeight="1" x14ac:dyDescent="0.25"/>
    <row r="359" ht="12.95" customHeight="1" x14ac:dyDescent="0.25"/>
    <row r="360" ht="12.95" customHeight="1" x14ac:dyDescent="0.25"/>
    <row r="361" ht="12.95" customHeight="1" x14ac:dyDescent="0.25"/>
    <row r="362" ht="12.95" customHeight="1" x14ac:dyDescent="0.25"/>
    <row r="363" ht="12.95" customHeight="1" x14ac:dyDescent="0.25"/>
    <row r="364" ht="12.95" customHeight="1" x14ac:dyDescent="0.25"/>
    <row r="365" ht="12.95" customHeight="1" x14ac:dyDescent="0.25"/>
    <row r="366" ht="12.95" customHeight="1" x14ac:dyDescent="0.25"/>
    <row r="367" ht="12.95" customHeight="1" x14ac:dyDescent="0.25"/>
    <row r="368" ht="12.95" customHeight="1" x14ac:dyDescent="0.25"/>
    <row r="369" ht="12.95" customHeight="1" x14ac:dyDescent="0.25"/>
    <row r="370" ht="12.95" customHeight="1" x14ac:dyDescent="0.25"/>
    <row r="371" ht="12.95" customHeight="1" x14ac:dyDescent="0.25"/>
    <row r="372" ht="12.95" customHeight="1" x14ac:dyDescent="0.25"/>
    <row r="373" ht="12.95" customHeight="1" x14ac:dyDescent="0.25"/>
    <row r="374" ht="12.95" customHeight="1" x14ac:dyDescent="0.25"/>
    <row r="375" ht="12.95" customHeight="1" x14ac:dyDescent="0.25"/>
    <row r="376" ht="12.95" customHeight="1" x14ac:dyDescent="0.25"/>
    <row r="377" ht="12.95" customHeight="1" x14ac:dyDescent="0.25"/>
    <row r="378" ht="12.95" customHeight="1" x14ac:dyDescent="0.25"/>
    <row r="379" ht="12.95" customHeight="1" x14ac:dyDescent="0.25"/>
    <row r="380" ht="12.95" customHeight="1" x14ac:dyDescent="0.25"/>
    <row r="381" ht="12.95" customHeight="1" x14ac:dyDescent="0.25"/>
    <row r="382" ht="12.95" customHeight="1" x14ac:dyDescent="0.25"/>
    <row r="383" ht="12.95" customHeight="1" x14ac:dyDescent="0.25"/>
    <row r="384" ht="12.95" customHeight="1" x14ac:dyDescent="0.25"/>
    <row r="385" ht="12.95" customHeight="1" x14ac:dyDescent="0.25"/>
    <row r="386" ht="12.95" customHeight="1" x14ac:dyDescent="0.25"/>
    <row r="387" ht="12.95" customHeight="1" x14ac:dyDescent="0.25"/>
    <row r="388" ht="12.95" customHeight="1" x14ac:dyDescent="0.25"/>
    <row r="389" ht="12.95" customHeight="1" x14ac:dyDescent="0.25"/>
    <row r="390" ht="12.95" customHeight="1" x14ac:dyDescent="0.25"/>
    <row r="391" ht="12.95" customHeight="1" x14ac:dyDescent="0.25"/>
    <row r="392" ht="12.95" customHeight="1" x14ac:dyDescent="0.25"/>
    <row r="393" ht="12.95" customHeight="1" x14ac:dyDescent="0.25"/>
    <row r="394" ht="12.95" customHeight="1" x14ac:dyDescent="0.25"/>
    <row r="395" ht="12.95" customHeight="1" x14ac:dyDescent="0.25"/>
    <row r="396" ht="12.95" customHeight="1" x14ac:dyDescent="0.25"/>
    <row r="397" ht="12.95" customHeight="1" x14ac:dyDescent="0.25"/>
    <row r="398" ht="12.95" customHeight="1" x14ac:dyDescent="0.25"/>
    <row r="399" ht="12.95" customHeight="1" x14ac:dyDescent="0.25"/>
    <row r="400" ht="12.95" customHeight="1" x14ac:dyDescent="0.25"/>
    <row r="401" ht="12.95" customHeight="1" x14ac:dyDescent="0.25"/>
    <row r="402" ht="12.95" customHeight="1" x14ac:dyDescent="0.25"/>
    <row r="403" ht="12.95" customHeight="1" x14ac:dyDescent="0.25"/>
    <row r="404" ht="12.95" customHeight="1" x14ac:dyDescent="0.25"/>
    <row r="405" ht="12.95" customHeight="1" x14ac:dyDescent="0.25"/>
    <row r="406" ht="12.95" customHeight="1" x14ac:dyDescent="0.25"/>
    <row r="407" ht="12.95" customHeight="1" x14ac:dyDescent="0.25"/>
    <row r="408" ht="12.95" customHeight="1" x14ac:dyDescent="0.25"/>
    <row r="409" ht="12.95" customHeight="1" x14ac:dyDescent="0.25"/>
    <row r="410" ht="12.95" customHeight="1" x14ac:dyDescent="0.25"/>
    <row r="411" ht="12.95" customHeight="1" x14ac:dyDescent="0.25"/>
    <row r="412" ht="12.95" customHeight="1" x14ac:dyDescent="0.25"/>
    <row r="413" ht="12.95" customHeight="1" x14ac:dyDescent="0.25"/>
    <row r="414" ht="12.95" customHeight="1" x14ac:dyDescent="0.25"/>
    <row r="415" ht="12.95" customHeight="1" x14ac:dyDescent="0.25"/>
    <row r="416" ht="12.95" customHeight="1" x14ac:dyDescent="0.25"/>
    <row r="417" ht="12.95" customHeight="1" x14ac:dyDescent="0.25"/>
    <row r="418" ht="12.95" customHeight="1" x14ac:dyDescent="0.25"/>
    <row r="419" ht="12.95" customHeight="1" x14ac:dyDescent="0.25"/>
    <row r="420" ht="12.95" customHeight="1" x14ac:dyDescent="0.25"/>
    <row r="421" ht="12.95" customHeight="1" x14ac:dyDescent="0.25"/>
    <row r="422" ht="12.95" customHeight="1" x14ac:dyDescent="0.25"/>
    <row r="423" ht="12.95" customHeight="1" x14ac:dyDescent="0.25"/>
    <row r="424" ht="12.95" customHeight="1" x14ac:dyDescent="0.25"/>
    <row r="425" ht="12.95" customHeight="1" x14ac:dyDescent="0.25"/>
    <row r="426" ht="12.95" customHeight="1" x14ac:dyDescent="0.25"/>
    <row r="427" ht="12.95" customHeight="1" x14ac:dyDescent="0.25"/>
    <row r="428" ht="12.95" customHeight="1" x14ac:dyDescent="0.25"/>
    <row r="429" ht="12.95" customHeight="1" x14ac:dyDescent="0.25"/>
    <row r="430" ht="12.95" customHeight="1" x14ac:dyDescent="0.25"/>
    <row r="431" ht="12.95" customHeight="1" x14ac:dyDescent="0.25"/>
    <row r="432" ht="12.95" customHeight="1" x14ac:dyDescent="0.25"/>
    <row r="433" ht="12.95" customHeight="1" x14ac:dyDescent="0.25"/>
    <row r="434" ht="12.95" customHeight="1" x14ac:dyDescent="0.25"/>
    <row r="435" ht="12.95" customHeight="1" x14ac:dyDescent="0.25"/>
    <row r="436" ht="12.95" customHeight="1" x14ac:dyDescent="0.25"/>
    <row r="437" ht="12.95" customHeight="1" x14ac:dyDescent="0.25"/>
    <row r="438" ht="12.95" customHeight="1" x14ac:dyDescent="0.25"/>
    <row r="439" ht="12.95" customHeight="1" x14ac:dyDescent="0.25"/>
    <row r="440" ht="12.95" customHeight="1" x14ac:dyDescent="0.25"/>
    <row r="441" ht="12.95" customHeight="1" x14ac:dyDescent="0.25"/>
    <row r="442" ht="12.95" customHeight="1" x14ac:dyDescent="0.25"/>
    <row r="443" ht="12.95" customHeight="1" x14ac:dyDescent="0.25"/>
    <row r="444" ht="12.95" customHeight="1" x14ac:dyDescent="0.25"/>
    <row r="445" ht="12.95" customHeight="1" x14ac:dyDescent="0.25"/>
    <row r="446" ht="12.95" customHeight="1" x14ac:dyDescent="0.25"/>
    <row r="447" ht="12.95" customHeight="1" x14ac:dyDescent="0.25"/>
    <row r="448" ht="12.95" customHeight="1" x14ac:dyDescent="0.25"/>
    <row r="449" ht="12.95" customHeight="1" x14ac:dyDescent="0.25"/>
    <row r="450" ht="12.95" customHeight="1" x14ac:dyDescent="0.25"/>
    <row r="451" ht="12.95" customHeight="1" x14ac:dyDescent="0.25"/>
    <row r="452" ht="12.95" customHeight="1" x14ac:dyDescent="0.25"/>
    <row r="453" ht="12.95" customHeight="1" x14ac:dyDescent="0.25"/>
    <row r="454" ht="12.95" customHeight="1" x14ac:dyDescent="0.25"/>
    <row r="455" ht="12.95" customHeight="1" x14ac:dyDescent="0.25"/>
    <row r="456" ht="12.95" customHeight="1" x14ac:dyDescent="0.25"/>
    <row r="457" ht="12.95" customHeight="1" x14ac:dyDescent="0.25"/>
    <row r="458" ht="12.95" customHeight="1" x14ac:dyDescent="0.25"/>
    <row r="459" ht="12.95" customHeight="1" x14ac:dyDescent="0.25"/>
    <row r="460" ht="12.95" customHeight="1" x14ac:dyDescent="0.25"/>
    <row r="461" ht="12.95" customHeight="1" x14ac:dyDescent="0.25"/>
    <row r="462" ht="12.95" customHeight="1" x14ac:dyDescent="0.25"/>
    <row r="463" ht="12.95" customHeight="1" x14ac:dyDescent="0.25"/>
    <row r="464" ht="12.95" customHeight="1" x14ac:dyDescent="0.25"/>
    <row r="465" ht="12.95" customHeight="1" x14ac:dyDescent="0.25"/>
    <row r="466" ht="12.95" customHeight="1" x14ac:dyDescent="0.25"/>
    <row r="467" ht="12.95" customHeight="1" x14ac:dyDescent="0.25"/>
    <row r="468" ht="12.95" customHeight="1" x14ac:dyDescent="0.25"/>
    <row r="469" ht="12.95" customHeight="1" x14ac:dyDescent="0.25"/>
    <row r="470" ht="12.95" customHeight="1" x14ac:dyDescent="0.25"/>
    <row r="471" ht="12.95" customHeight="1" x14ac:dyDescent="0.25"/>
    <row r="472" ht="12.95" customHeight="1" x14ac:dyDescent="0.25"/>
    <row r="473" ht="12.95" customHeight="1" x14ac:dyDescent="0.25"/>
    <row r="474" ht="12.95" customHeight="1" x14ac:dyDescent="0.25"/>
    <row r="475" ht="12.95" customHeight="1" x14ac:dyDescent="0.25"/>
    <row r="476" ht="12.95" customHeight="1" x14ac:dyDescent="0.25"/>
    <row r="477" ht="12.95" customHeight="1" x14ac:dyDescent="0.25"/>
    <row r="478" ht="12.95" customHeight="1" x14ac:dyDescent="0.25"/>
    <row r="479" ht="12.95" customHeight="1" x14ac:dyDescent="0.25"/>
    <row r="480" ht="12.95" customHeight="1" x14ac:dyDescent="0.25"/>
    <row r="481" ht="12.95" customHeight="1" x14ac:dyDescent="0.25"/>
    <row r="482" ht="12.95" customHeight="1" x14ac:dyDescent="0.25"/>
    <row r="483" ht="12.95" customHeight="1" x14ac:dyDescent="0.25"/>
    <row r="484" ht="12.95" customHeight="1" x14ac:dyDescent="0.25"/>
    <row r="485" ht="12.95" customHeight="1" x14ac:dyDescent="0.25"/>
    <row r="486" ht="12.95" customHeight="1" x14ac:dyDescent="0.25"/>
    <row r="487" ht="12.95" customHeight="1" x14ac:dyDescent="0.25"/>
    <row r="488" ht="12.95" customHeight="1" x14ac:dyDescent="0.25"/>
    <row r="489" ht="12.95" customHeight="1" x14ac:dyDescent="0.25"/>
    <row r="490" ht="12.95" customHeight="1" x14ac:dyDescent="0.25"/>
    <row r="491" ht="12.95" customHeight="1" x14ac:dyDescent="0.25"/>
    <row r="492" ht="12.95" customHeight="1" x14ac:dyDescent="0.25"/>
    <row r="493" ht="12.95" customHeight="1" x14ac:dyDescent="0.25"/>
    <row r="494" ht="12.95" customHeight="1" x14ac:dyDescent="0.25"/>
    <row r="495" ht="12.95" customHeight="1" x14ac:dyDescent="0.25"/>
    <row r="496" ht="12.95" customHeight="1" x14ac:dyDescent="0.25"/>
    <row r="497" ht="12.95" customHeight="1" x14ac:dyDescent="0.25"/>
    <row r="498" ht="12.95" customHeight="1" x14ac:dyDescent="0.25"/>
    <row r="499" ht="12.95" customHeight="1" x14ac:dyDescent="0.25"/>
    <row r="500" ht="12.95" customHeight="1" x14ac:dyDescent="0.25"/>
    <row r="501" ht="12.95" customHeight="1" x14ac:dyDescent="0.25"/>
    <row r="502" ht="12.95" customHeight="1" x14ac:dyDescent="0.25"/>
    <row r="503" ht="12.95" customHeight="1" x14ac:dyDescent="0.25"/>
    <row r="504" ht="12.95" customHeight="1" x14ac:dyDescent="0.25"/>
    <row r="505" ht="12.95" customHeight="1" x14ac:dyDescent="0.25"/>
    <row r="506" ht="12.95" customHeight="1" x14ac:dyDescent="0.25"/>
    <row r="507" ht="12.95" customHeight="1" x14ac:dyDescent="0.25"/>
    <row r="508" ht="12.95" customHeight="1" x14ac:dyDescent="0.25"/>
    <row r="509" ht="12.95" customHeight="1" x14ac:dyDescent="0.25"/>
    <row r="510" ht="12.95" customHeight="1" x14ac:dyDescent="0.25"/>
    <row r="511" ht="12.95" customHeight="1" x14ac:dyDescent="0.25"/>
    <row r="512" ht="12.95" customHeight="1" x14ac:dyDescent="0.25"/>
    <row r="513" ht="12.95" customHeight="1" x14ac:dyDescent="0.25"/>
    <row r="514" ht="12.95" customHeight="1" x14ac:dyDescent="0.25"/>
    <row r="515" ht="12.95" customHeight="1" x14ac:dyDescent="0.25"/>
    <row r="516" ht="12.95" customHeight="1" x14ac:dyDescent="0.25"/>
    <row r="517" ht="12.95" customHeight="1" x14ac:dyDescent="0.25"/>
    <row r="518" ht="12.95" customHeight="1" x14ac:dyDescent="0.25"/>
    <row r="519" ht="12.95" customHeight="1" x14ac:dyDescent="0.25"/>
    <row r="520" ht="12.95" customHeight="1" x14ac:dyDescent="0.25"/>
    <row r="521" ht="12.95" customHeight="1" x14ac:dyDescent="0.25"/>
    <row r="522" ht="12.95" customHeight="1" x14ac:dyDescent="0.25"/>
    <row r="523" ht="12.95" customHeight="1" x14ac:dyDescent="0.25"/>
    <row r="524" ht="12.95" customHeight="1" x14ac:dyDescent="0.25"/>
    <row r="525" ht="12.95" customHeight="1" x14ac:dyDescent="0.25"/>
    <row r="526" ht="12.95" customHeight="1" x14ac:dyDescent="0.25"/>
    <row r="527" ht="12.95" customHeight="1" x14ac:dyDescent="0.25"/>
    <row r="528" ht="12.95" customHeight="1" x14ac:dyDescent="0.25"/>
    <row r="529" ht="12.95" customHeight="1" x14ac:dyDescent="0.25"/>
    <row r="530" ht="12.95" customHeight="1" x14ac:dyDescent="0.25"/>
    <row r="531" ht="12.95" customHeight="1" x14ac:dyDescent="0.25"/>
    <row r="532" ht="12.95" customHeight="1" x14ac:dyDescent="0.25"/>
    <row r="533" ht="12.95" customHeight="1" x14ac:dyDescent="0.25"/>
    <row r="534" ht="12.95" customHeight="1" x14ac:dyDescent="0.25"/>
    <row r="535" ht="12.95" customHeight="1" x14ac:dyDescent="0.25"/>
    <row r="536" ht="12.95" customHeight="1" x14ac:dyDescent="0.25"/>
    <row r="537" ht="12.95" customHeight="1" x14ac:dyDescent="0.25"/>
    <row r="538" ht="12.95" customHeight="1" x14ac:dyDescent="0.25"/>
    <row r="539" ht="12.95" customHeight="1" x14ac:dyDescent="0.25"/>
    <row r="540" ht="12.95" customHeight="1" x14ac:dyDescent="0.25"/>
    <row r="541" ht="12.95" customHeight="1" x14ac:dyDescent="0.25"/>
    <row r="542" ht="12.95" customHeight="1" x14ac:dyDescent="0.25"/>
    <row r="543" ht="12.95" customHeight="1" x14ac:dyDescent="0.25"/>
    <row r="544" ht="12.95" customHeight="1" x14ac:dyDescent="0.25"/>
    <row r="545" ht="12.95" customHeight="1" x14ac:dyDescent="0.25"/>
    <row r="546" ht="12.95" customHeight="1" x14ac:dyDescent="0.25"/>
    <row r="547" ht="12.95" customHeight="1" x14ac:dyDescent="0.25"/>
    <row r="548" ht="12.95" customHeight="1" x14ac:dyDescent="0.25"/>
    <row r="549" ht="12.95" customHeight="1" x14ac:dyDescent="0.25"/>
    <row r="550" ht="12.95" customHeight="1" x14ac:dyDescent="0.25"/>
    <row r="551" ht="12.95" customHeight="1" x14ac:dyDescent="0.25"/>
    <row r="552" ht="12.95" customHeight="1" x14ac:dyDescent="0.25"/>
    <row r="553" ht="12.95" customHeight="1" x14ac:dyDescent="0.25"/>
    <row r="554" ht="12.95" customHeight="1" x14ac:dyDescent="0.25"/>
    <row r="555" ht="12.95" customHeight="1" x14ac:dyDescent="0.25"/>
    <row r="556" ht="12.95" customHeight="1" x14ac:dyDescent="0.25"/>
    <row r="557" ht="12.95" customHeight="1" x14ac:dyDescent="0.25"/>
    <row r="558" ht="12.95" customHeight="1" x14ac:dyDescent="0.25"/>
    <row r="559" ht="12.95" customHeight="1" x14ac:dyDescent="0.25"/>
    <row r="560" ht="12.95" customHeight="1" x14ac:dyDescent="0.25"/>
    <row r="561" ht="12.95" customHeight="1" x14ac:dyDescent="0.25"/>
    <row r="562" ht="12.95" customHeight="1" x14ac:dyDescent="0.25"/>
    <row r="563" ht="12.95" customHeight="1" x14ac:dyDescent="0.25"/>
    <row r="564" ht="12.95" customHeight="1" x14ac:dyDescent="0.25"/>
    <row r="565" ht="12.95" customHeight="1" x14ac:dyDescent="0.25"/>
    <row r="566" ht="12.95" customHeight="1" x14ac:dyDescent="0.25"/>
    <row r="567" ht="12.95" customHeight="1" x14ac:dyDescent="0.25"/>
    <row r="568" ht="12.95" customHeight="1" x14ac:dyDescent="0.25"/>
    <row r="569" ht="12.95" customHeight="1" x14ac:dyDescent="0.25"/>
    <row r="570" ht="12.95" customHeight="1" x14ac:dyDescent="0.25"/>
    <row r="571" ht="12.95" customHeight="1" x14ac:dyDescent="0.25"/>
    <row r="572" ht="12.95" customHeight="1" x14ac:dyDescent="0.25"/>
    <row r="573" ht="12.95" customHeight="1" x14ac:dyDescent="0.25"/>
    <row r="574" ht="12.95" customHeight="1" x14ac:dyDescent="0.25"/>
    <row r="575" ht="12.95" customHeight="1" x14ac:dyDescent="0.25"/>
    <row r="576" ht="12.95" customHeight="1" x14ac:dyDescent="0.25"/>
    <row r="577" ht="12.95" customHeight="1" x14ac:dyDescent="0.25"/>
    <row r="578" ht="12.95" customHeight="1" x14ac:dyDescent="0.25"/>
    <row r="579" ht="12.95" customHeight="1" x14ac:dyDescent="0.25"/>
    <row r="580" ht="12.95" customHeight="1" x14ac:dyDescent="0.25"/>
    <row r="581" ht="12.95" customHeight="1" x14ac:dyDescent="0.25"/>
    <row r="582" ht="12.95" customHeight="1" x14ac:dyDescent="0.25"/>
    <row r="583" ht="12.95" customHeight="1" x14ac:dyDescent="0.25"/>
    <row r="584" ht="12.95" customHeight="1" x14ac:dyDescent="0.25"/>
    <row r="585" ht="12.95" customHeight="1" x14ac:dyDescent="0.25"/>
    <row r="586" ht="12.95" customHeight="1" x14ac:dyDescent="0.25"/>
    <row r="587" ht="12.95" customHeight="1" x14ac:dyDescent="0.25"/>
    <row r="588" ht="12.95" customHeight="1" x14ac:dyDescent="0.25"/>
    <row r="589" ht="12.95" customHeight="1" x14ac:dyDescent="0.25"/>
    <row r="590" ht="12.95" customHeight="1" x14ac:dyDescent="0.25"/>
    <row r="591" ht="12.95" customHeight="1" x14ac:dyDescent="0.25"/>
    <row r="592" ht="12.95" customHeight="1" x14ac:dyDescent="0.25"/>
    <row r="593" ht="12.95" customHeight="1" x14ac:dyDescent="0.25"/>
    <row r="594" ht="12.95" customHeight="1" x14ac:dyDescent="0.25"/>
    <row r="595" ht="12.95" customHeight="1" x14ac:dyDescent="0.25"/>
    <row r="596" ht="12.95" customHeight="1" x14ac:dyDescent="0.25"/>
    <row r="597" ht="12.95" customHeight="1" x14ac:dyDescent="0.25"/>
    <row r="598" ht="12.95" customHeight="1" x14ac:dyDescent="0.25"/>
    <row r="599" ht="12.95" customHeight="1" x14ac:dyDescent="0.25"/>
    <row r="600" ht="12.95" customHeight="1" x14ac:dyDescent="0.25"/>
    <row r="601" ht="12.95" customHeight="1" x14ac:dyDescent="0.25"/>
    <row r="602" ht="12.95" customHeight="1" x14ac:dyDescent="0.25"/>
    <row r="603" ht="12.95" customHeight="1" x14ac:dyDescent="0.25"/>
    <row r="604" ht="12.95" customHeight="1" x14ac:dyDescent="0.25"/>
    <row r="605" ht="12.95" customHeight="1" x14ac:dyDescent="0.25"/>
    <row r="606" ht="12.95" customHeight="1" x14ac:dyDescent="0.25"/>
    <row r="607" ht="12.95" customHeight="1" x14ac:dyDescent="0.25"/>
    <row r="608" ht="12.95" customHeight="1" x14ac:dyDescent="0.25"/>
    <row r="609" ht="12.95" customHeight="1" x14ac:dyDescent="0.25"/>
    <row r="610" ht="12.95" customHeight="1" x14ac:dyDescent="0.25"/>
    <row r="611" ht="12.95" customHeight="1" x14ac:dyDescent="0.25"/>
    <row r="612" ht="12.95" customHeight="1" x14ac:dyDescent="0.25"/>
    <row r="613" ht="12.95" customHeight="1" x14ac:dyDescent="0.25"/>
    <row r="614" ht="12.95" customHeight="1" x14ac:dyDescent="0.25"/>
    <row r="615" ht="12.95" customHeight="1" x14ac:dyDescent="0.25"/>
    <row r="616" ht="12.95" customHeight="1" x14ac:dyDescent="0.25"/>
    <row r="617" ht="12.95" customHeight="1" x14ac:dyDescent="0.25"/>
    <row r="618" ht="12.95" customHeight="1" x14ac:dyDescent="0.25"/>
    <row r="619" ht="12.95" customHeight="1" x14ac:dyDescent="0.25"/>
    <row r="620" ht="12.95" customHeight="1" x14ac:dyDescent="0.25"/>
    <row r="621" ht="12.95" customHeight="1" x14ac:dyDescent="0.25"/>
    <row r="622" ht="12.95" customHeight="1" x14ac:dyDescent="0.25"/>
    <row r="623" ht="12.95" customHeight="1" x14ac:dyDescent="0.25"/>
    <row r="624" ht="12.95" customHeight="1" x14ac:dyDescent="0.25"/>
    <row r="625" ht="12.95" customHeight="1" x14ac:dyDescent="0.25"/>
    <row r="626" ht="12.95" customHeight="1" x14ac:dyDescent="0.25"/>
    <row r="627" ht="12.95" customHeight="1" x14ac:dyDescent="0.25"/>
    <row r="628" ht="12.95" customHeight="1" x14ac:dyDescent="0.25"/>
    <row r="629" ht="12.95" customHeight="1" x14ac:dyDescent="0.25"/>
    <row r="630" ht="12.95" customHeight="1" x14ac:dyDescent="0.25"/>
    <row r="631" ht="12.95" customHeight="1" x14ac:dyDescent="0.25"/>
    <row r="632" ht="12.95" customHeight="1" x14ac:dyDescent="0.25"/>
    <row r="633" ht="12.95" customHeight="1" x14ac:dyDescent="0.25"/>
    <row r="634" ht="12.95" customHeight="1" x14ac:dyDescent="0.25"/>
    <row r="635" ht="12.95" customHeight="1" x14ac:dyDescent="0.25"/>
    <row r="636" ht="12.95" customHeight="1" x14ac:dyDescent="0.25"/>
    <row r="637" ht="12.95" customHeight="1" x14ac:dyDescent="0.25"/>
    <row r="638" ht="12.95" customHeight="1" x14ac:dyDescent="0.25"/>
    <row r="639" ht="12.95" customHeight="1" x14ac:dyDescent="0.25"/>
    <row r="640" ht="12.95" customHeight="1" x14ac:dyDescent="0.25"/>
    <row r="641" ht="12.95" customHeight="1" x14ac:dyDescent="0.25"/>
    <row r="642" ht="12.95" customHeight="1" x14ac:dyDescent="0.25"/>
    <row r="643" ht="12.95" customHeight="1" x14ac:dyDescent="0.25"/>
    <row r="644" ht="12.95" customHeight="1" x14ac:dyDescent="0.25"/>
    <row r="645" ht="12.95" customHeight="1" x14ac:dyDescent="0.25"/>
    <row r="646" ht="12.95" customHeight="1" x14ac:dyDescent="0.25"/>
    <row r="647" ht="12.95" customHeight="1" x14ac:dyDescent="0.25"/>
    <row r="648" ht="12.95" customHeight="1" x14ac:dyDescent="0.25"/>
    <row r="649" ht="12.95" customHeight="1" x14ac:dyDescent="0.25"/>
    <row r="650" ht="12.95" customHeight="1" x14ac:dyDescent="0.25"/>
    <row r="651" ht="12.95" customHeight="1" x14ac:dyDescent="0.25"/>
    <row r="652" ht="12.95" customHeight="1" x14ac:dyDescent="0.25"/>
    <row r="653" ht="12.95" customHeight="1" x14ac:dyDescent="0.25"/>
    <row r="654" ht="12.95" customHeight="1" x14ac:dyDescent="0.25"/>
    <row r="655" ht="12.95" customHeight="1" x14ac:dyDescent="0.25"/>
    <row r="656" ht="12.95" customHeight="1" x14ac:dyDescent="0.25"/>
    <row r="657" ht="12.95" customHeight="1" x14ac:dyDescent="0.25"/>
    <row r="658" ht="12.95" customHeight="1" x14ac:dyDescent="0.25"/>
    <row r="659" ht="12.95" customHeight="1" x14ac:dyDescent="0.25"/>
    <row r="660" ht="12.95" customHeight="1" x14ac:dyDescent="0.25"/>
    <row r="661" ht="12.95" customHeight="1" x14ac:dyDescent="0.25"/>
    <row r="662" ht="12.95" customHeight="1" x14ac:dyDescent="0.25"/>
    <row r="663" ht="12.95" customHeight="1" x14ac:dyDescent="0.25"/>
    <row r="664" ht="12.95" customHeight="1" x14ac:dyDescent="0.25"/>
    <row r="665" ht="12.95" customHeight="1" x14ac:dyDescent="0.25"/>
    <row r="666" ht="12.95" customHeight="1" x14ac:dyDescent="0.25"/>
    <row r="667" ht="12.95" customHeight="1" x14ac:dyDescent="0.25"/>
    <row r="668" ht="12.95" customHeight="1" x14ac:dyDescent="0.25"/>
    <row r="669" ht="12.95" customHeight="1" x14ac:dyDescent="0.25"/>
    <row r="670" ht="12.95" customHeight="1" x14ac:dyDescent="0.25"/>
    <row r="671" ht="12.95" customHeight="1" x14ac:dyDescent="0.25"/>
    <row r="672" ht="12.95" customHeight="1" x14ac:dyDescent="0.25"/>
    <row r="673" ht="12.95" customHeight="1" x14ac:dyDescent="0.25"/>
    <row r="674" ht="12.95" customHeight="1" x14ac:dyDescent="0.25"/>
    <row r="675" ht="12.95" customHeight="1" x14ac:dyDescent="0.25"/>
    <row r="676" ht="12.95" customHeight="1" x14ac:dyDescent="0.25"/>
    <row r="677" ht="12.95" customHeight="1" x14ac:dyDescent="0.25"/>
    <row r="678" ht="12.95" customHeight="1" x14ac:dyDescent="0.25"/>
    <row r="679" ht="12.95" customHeight="1" x14ac:dyDescent="0.25"/>
    <row r="680" ht="12.95" customHeight="1" x14ac:dyDescent="0.25"/>
    <row r="681" ht="12.95" customHeight="1" x14ac:dyDescent="0.25"/>
    <row r="682" ht="12.95" customHeight="1" x14ac:dyDescent="0.25"/>
    <row r="683" ht="12.95" customHeight="1" x14ac:dyDescent="0.25"/>
    <row r="684" ht="12.95" customHeight="1" x14ac:dyDescent="0.25"/>
    <row r="685" ht="12.95" customHeight="1" x14ac:dyDescent="0.25"/>
    <row r="686" ht="12.95" customHeight="1" x14ac:dyDescent="0.25"/>
    <row r="687" ht="12.95" customHeight="1" x14ac:dyDescent="0.25"/>
    <row r="688" ht="12.95" customHeight="1" x14ac:dyDescent="0.25"/>
    <row r="689" ht="12.95" customHeight="1" x14ac:dyDescent="0.25"/>
    <row r="690" ht="12.95" customHeight="1" x14ac:dyDescent="0.25"/>
    <row r="691" ht="12.95" customHeight="1" x14ac:dyDescent="0.25"/>
    <row r="692" ht="12.95" customHeight="1" x14ac:dyDescent="0.25"/>
    <row r="693" ht="12.95" customHeight="1" x14ac:dyDescent="0.25"/>
    <row r="694" ht="12.95" customHeight="1" x14ac:dyDescent="0.25"/>
    <row r="695" ht="12.95" customHeight="1" x14ac:dyDescent="0.25"/>
    <row r="696" ht="12.95" customHeight="1" x14ac:dyDescent="0.25"/>
    <row r="697" ht="12.95" customHeight="1" x14ac:dyDescent="0.25"/>
    <row r="698" ht="12.95" customHeight="1" x14ac:dyDescent="0.25"/>
    <row r="699" ht="12.95" customHeight="1" x14ac:dyDescent="0.25"/>
    <row r="700" ht="12.95" customHeight="1" x14ac:dyDescent="0.25"/>
    <row r="701" ht="12.95" customHeight="1" x14ac:dyDescent="0.25"/>
    <row r="702" ht="12.95" customHeight="1" x14ac:dyDescent="0.25"/>
    <row r="703" ht="12.95" customHeight="1" x14ac:dyDescent="0.25"/>
    <row r="704" ht="12.95" customHeight="1" x14ac:dyDescent="0.25"/>
    <row r="705" ht="12.95" customHeight="1" x14ac:dyDescent="0.25"/>
    <row r="706" ht="12.95" customHeight="1" x14ac:dyDescent="0.25"/>
    <row r="707" ht="12.95" customHeight="1" x14ac:dyDescent="0.25"/>
    <row r="708" ht="12.95" customHeight="1" x14ac:dyDescent="0.25"/>
    <row r="709" ht="12.95" customHeight="1" x14ac:dyDescent="0.25"/>
    <row r="710" ht="12.95" customHeight="1" x14ac:dyDescent="0.25"/>
    <row r="711" ht="12.95" customHeight="1" x14ac:dyDescent="0.25"/>
    <row r="712" ht="12.95" customHeight="1" x14ac:dyDescent="0.25"/>
    <row r="713" ht="12.95" customHeight="1" x14ac:dyDescent="0.25"/>
    <row r="714" ht="12.95" customHeight="1" x14ac:dyDescent="0.25"/>
    <row r="715" ht="12.95" customHeight="1" x14ac:dyDescent="0.25"/>
    <row r="716" ht="12.95" customHeight="1" x14ac:dyDescent="0.25"/>
    <row r="717" ht="12.95" customHeight="1" x14ac:dyDescent="0.25"/>
    <row r="718" ht="12.95" customHeight="1" x14ac:dyDescent="0.25"/>
    <row r="719" ht="12.95" customHeight="1" x14ac:dyDescent="0.25"/>
    <row r="720" ht="12.95" customHeight="1" x14ac:dyDescent="0.25"/>
    <row r="721" ht="12.95" customHeight="1" x14ac:dyDescent="0.25"/>
    <row r="722" ht="12.95" customHeight="1" x14ac:dyDescent="0.25"/>
    <row r="723" ht="12.95" customHeight="1" x14ac:dyDescent="0.25"/>
    <row r="724" ht="12.95" customHeight="1" x14ac:dyDescent="0.25"/>
    <row r="725" ht="12.95" customHeight="1" x14ac:dyDescent="0.25"/>
    <row r="726" ht="12.95" customHeight="1" x14ac:dyDescent="0.25"/>
    <row r="727" ht="12.95" customHeight="1" x14ac:dyDescent="0.25"/>
    <row r="728" ht="12.95" customHeight="1" x14ac:dyDescent="0.25"/>
    <row r="729" ht="12.95" customHeight="1" x14ac:dyDescent="0.25"/>
    <row r="730" ht="12.95" customHeight="1" x14ac:dyDescent="0.25"/>
    <row r="731" ht="12.95" customHeight="1" x14ac:dyDescent="0.25"/>
    <row r="732" ht="12.95" customHeight="1" x14ac:dyDescent="0.25"/>
    <row r="733" ht="12.95" customHeight="1" x14ac:dyDescent="0.25"/>
    <row r="734" ht="12.95" customHeight="1" x14ac:dyDescent="0.25"/>
    <row r="735" ht="12.95" customHeight="1" x14ac:dyDescent="0.25"/>
    <row r="736" ht="12.95" customHeight="1" x14ac:dyDescent="0.25"/>
    <row r="737" ht="12.95" customHeight="1" x14ac:dyDescent="0.25"/>
    <row r="738" ht="12.95" customHeight="1" x14ac:dyDescent="0.25"/>
    <row r="739" ht="12.95" customHeight="1" x14ac:dyDescent="0.25"/>
    <row r="740" ht="12.95" customHeight="1" x14ac:dyDescent="0.25"/>
    <row r="741" ht="12.95" customHeight="1" x14ac:dyDescent="0.25"/>
    <row r="742" ht="12.95" customHeight="1" x14ac:dyDescent="0.25"/>
    <row r="743" ht="12.95" customHeight="1" x14ac:dyDescent="0.25"/>
    <row r="744" ht="12.95" customHeight="1" x14ac:dyDescent="0.25"/>
    <row r="745" ht="12.95" customHeight="1" x14ac:dyDescent="0.25"/>
    <row r="746" ht="12.95" customHeight="1" x14ac:dyDescent="0.25"/>
    <row r="747" ht="12.95" customHeight="1" x14ac:dyDescent="0.25"/>
    <row r="748" ht="12.95" customHeight="1" x14ac:dyDescent="0.25"/>
    <row r="749" ht="12.95" customHeight="1" x14ac:dyDescent="0.25"/>
    <row r="750" ht="12.95" customHeight="1" x14ac:dyDescent="0.25"/>
    <row r="751" ht="12.95" customHeight="1" x14ac:dyDescent="0.25"/>
    <row r="752" ht="12.95" customHeight="1" x14ac:dyDescent="0.25"/>
    <row r="753" ht="12.95" customHeight="1" x14ac:dyDescent="0.25"/>
    <row r="754" ht="12.95" customHeight="1" x14ac:dyDescent="0.25"/>
    <row r="755" ht="12.95" customHeight="1" x14ac:dyDescent="0.25"/>
    <row r="756" ht="12.95" customHeight="1" x14ac:dyDescent="0.25"/>
    <row r="757" ht="12.95" customHeight="1" x14ac:dyDescent="0.25"/>
    <row r="758" ht="12.95" customHeight="1" x14ac:dyDescent="0.25"/>
    <row r="759" ht="12.95" customHeight="1" x14ac:dyDescent="0.25"/>
    <row r="760" ht="12.95" customHeight="1" x14ac:dyDescent="0.25"/>
    <row r="761" ht="12.95" customHeight="1" x14ac:dyDescent="0.25"/>
    <row r="762" ht="12.95" customHeight="1" x14ac:dyDescent="0.25"/>
    <row r="763" ht="12.95" customHeight="1" x14ac:dyDescent="0.25"/>
    <row r="764" ht="12.95" customHeight="1" x14ac:dyDescent="0.25"/>
    <row r="765" ht="12.95" customHeight="1" x14ac:dyDescent="0.25"/>
    <row r="766" ht="12.95" customHeight="1" x14ac:dyDescent="0.25"/>
    <row r="767" ht="12.95" customHeight="1" x14ac:dyDescent="0.25"/>
    <row r="768" ht="12.95" customHeight="1" x14ac:dyDescent="0.25"/>
    <row r="769" ht="12.95" customHeight="1" x14ac:dyDescent="0.25"/>
    <row r="770" ht="12.95" customHeight="1" x14ac:dyDescent="0.25"/>
    <row r="771" ht="12.95" customHeight="1" x14ac:dyDescent="0.25"/>
    <row r="772" ht="12.95" customHeight="1" x14ac:dyDescent="0.25"/>
    <row r="773" ht="12.95" customHeight="1" x14ac:dyDescent="0.25"/>
    <row r="774" ht="12.95" customHeight="1" x14ac:dyDescent="0.25"/>
    <row r="775" ht="12.95" customHeight="1" x14ac:dyDescent="0.25"/>
    <row r="776" ht="12.95" customHeight="1" x14ac:dyDescent="0.25"/>
    <row r="777" ht="12.95" customHeight="1" x14ac:dyDescent="0.25"/>
    <row r="778" ht="12.95" customHeight="1" x14ac:dyDescent="0.25"/>
    <row r="779" ht="12.95" customHeight="1" x14ac:dyDescent="0.25"/>
    <row r="780" ht="12.95" customHeight="1" x14ac:dyDescent="0.25"/>
    <row r="781" ht="12.95" customHeight="1" x14ac:dyDescent="0.25"/>
    <row r="782" ht="12.95" customHeight="1" x14ac:dyDescent="0.25"/>
    <row r="783" ht="12.95" customHeight="1" x14ac:dyDescent="0.25"/>
    <row r="784" ht="12.95" customHeight="1" x14ac:dyDescent="0.25"/>
    <row r="785" ht="12.95" customHeight="1" x14ac:dyDescent="0.25"/>
    <row r="786" ht="12.95" customHeight="1" x14ac:dyDescent="0.25"/>
    <row r="787" ht="12.95" customHeight="1" x14ac:dyDescent="0.25"/>
    <row r="788" ht="12.95" customHeight="1" x14ac:dyDescent="0.25"/>
    <row r="789" ht="12.95" customHeight="1" x14ac:dyDescent="0.25"/>
    <row r="790" ht="12.95" customHeight="1" x14ac:dyDescent="0.25"/>
    <row r="791" ht="12.95" customHeight="1" x14ac:dyDescent="0.25"/>
    <row r="792" ht="12.95" customHeight="1" x14ac:dyDescent="0.25"/>
    <row r="793" ht="12.95" customHeight="1" x14ac:dyDescent="0.25"/>
    <row r="794" ht="12.95" customHeight="1" x14ac:dyDescent="0.25"/>
    <row r="795" ht="12.95" customHeight="1" x14ac:dyDescent="0.25"/>
    <row r="796" ht="12.95" customHeight="1" x14ac:dyDescent="0.25"/>
    <row r="797" ht="12.95" customHeight="1" x14ac:dyDescent="0.25"/>
    <row r="798" ht="12.95" customHeight="1" x14ac:dyDescent="0.25"/>
    <row r="799" ht="12.95" customHeight="1" x14ac:dyDescent="0.25"/>
    <row r="800" ht="12.95" customHeight="1" x14ac:dyDescent="0.25"/>
    <row r="801" ht="12.95" customHeight="1" x14ac:dyDescent="0.25"/>
    <row r="802" ht="12.95" customHeight="1" x14ac:dyDescent="0.25"/>
    <row r="803" ht="12.95" customHeight="1" x14ac:dyDescent="0.25"/>
    <row r="804" ht="12.95" customHeight="1" x14ac:dyDescent="0.25"/>
    <row r="805" ht="12.95" customHeight="1" x14ac:dyDescent="0.25"/>
    <row r="806" ht="12.95" customHeight="1" x14ac:dyDescent="0.25"/>
    <row r="807" ht="12.95" customHeight="1" x14ac:dyDescent="0.25"/>
    <row r="808" ht="12.95" customHeight="1" x14ac:dyDescent="0.25"/>
    <row r="809" ht="12.95" customHeight="1" x14ac:dyDescent="0.25"/>
    <row r="810" ht="12.95" customHeight="1" x14ac:dyDescent="0.25"/>
    <row r="811" ht="12.95" customHeight="1" x14ac:dyDescent="0.25"/>
    <row r="812" ht="12.95" customHeight="1" x14ac:dyDescent="0.25"/>
    <row r="813" ht="12.95" customHeight="1" x14ac:dyDescent="0.25"/>
    <row r="814" ht="12.95" customHeight="1" x14ac:dyDescent="0.25"/>
    <row r="815" ht="12.95" customHeight="1" x14ac:dyDescent="0.25"/>
    <row r="816" ht="12.95" customHeight="1" x14ac:dyDescent="0.25"/>
    <row r="817" ht="12.95" customHeight="1" x14ac:dyDescent="0.25"/>
    <row r="818" ht="12.95" customHeight="1" x14ac:dyDescent="0.25"/>
    <row r="819" ht="12.95" customHeight="1" x14ac:dyDescent="0.25"/>
    <row r="820" ht="12.95" customHeight="1" x14ac:dyDescent="0.25"/>
    <row r="821" ht="12.95" customHeight="1" x14ac:dyDescent="0.25"/>
    <row r="822" ht="12.95" customHeight="1" x14ac:dyDescent="0.25"/>
    <row r="823" ht="12.95" customHeight="1" x14ac:dyDescent="0.25"/>
    <row r="824" ht="12.95" customHeight="1" x14ac:dyDescent="0.25"/>
    <row r="825" ht="12.95" customHeight="1" x14ac:dyDescent="0.25"/>
    <row r="826" ht="12.95" customHeight="1" x14ac:dyDescent="0.25"/>
    <row r="827" ht="12.95" customHeight="1" x14ac:dyDescent="0.25"/>
    <row r="828" ht="12.95" customHeight="1" x14ac:dyDescent="0.25"/>
    <row r="829" ht="12.95" customHeight="1" x14ac:dyDescent="0.25"/>
    <row r="830" ht="12.95" customHeight="1" x14ac:dyDescent="0.25"/>
    <row r="831" ht="12.95" customHeight="1" x14ac:dyDescent="0.25"/>
    <row r="832" ht="12.95" customHeight="1" x14ac:dyDescent="0.25"/>
    <row r="833" ht="12.95" customHeight="1" x14ac:dyDescent="0.25"/>
    <row r="834" ht="12.95" customHeight="1" x14ac:dyDescent="0.25"/>
    <row r="835" ht="12.95" customHeight="1" x14ac:dyDescent="0.25"/>
    <row r="836" ht="12.95" customHeight="1" x14ac:dyDescent="0.25"/>
    <row r="837" ht="12.95" customHeight="1" x14ac:dyDescent="0.25"/>
    <row r="838" ht="12.95" customHeight="1" x14ac:dyDescent="0.25"/>
    <row r="839" ht="12.95" customHeight="1" x14ac:dyDescent="0.25"/>
    <row r="840" ht="12.95" customHeight="1" x14ac:dyDescent="0.25"/>
    <row r="841" ht="12.95" customHeight="1" x14ac:dyDescent="0.25"/>
    <row r="842" ht="12.95" customHeight="1" x14ac:dyDescent="0.25"/>
    <row r="843" ht="12.95" customHeight="1" x14ac:dyDescent="0.25"/>
    <row r="844" ht="12.95" customHeight="1" x14ac:dyDescent="0.25"/>
    <row r="845" ht="12.95" customHeight="1" x14ac:dyDescent="0.25"/>
    <row r="846" ht="12.95" customHeight="1" x14ac:dyDescent="0.25"/>
    <row r="847" ht="12.95" customHeight="1" x14ac:dyDescent="0.25"/>
    <row r="848" ht="12.95" customHeight="1" x14ac:dyDescent="0.25"/>
    <row r="849" ht="12.95" customHeight="1" x14ac:dyDescent="0.25"/>
    <row r="850" ht="12.95" customHeight="1" x14ac:dyDescent="0.25"/>
    <row r="851" ht="12.95" customHeight="1" x14ac:dyDescent="0.25"/>
    <row r="852" ht="12.95" customHeight="1" x14ac:dyDescent="0.25"/>
    <row r="853" ht="12.95" customHeight="1" x14ac:dyDescent="0.25"/>
    <row r="854" ht="12.95" customHeight="1" x14ac:dyDescent="0.25"/>
    <row r="855" ht="12.95" customHeight="1" x14ac:dyDescent="0.25"/>
    <row r="856" ht="12.95" customHeight="1" x14ac:dyDescent="0.25"/>
    <row r="857" ht="12.95" customHeight="1" x14ac:dyDescent="0.25"/>
    <row r="858" ht="12.95" customHeight="1" x14ac:dyDescent="0.25"/>
    <row r="859" ht="12.95" customHeight="1" x14ac:dyDescent="0.25"/>
    <row r="860" ht="12.95" customHeight="1" x14ac:dyDescent="0.25"/>
    <row r="861" ht="12.95" customHeight="1" x14ac:dyDescent="0.25"/>
    <row r="862" ht="12.95" customHeight="1" x14ac:dyDescent="0.25"/>
    <row r="863" ht="12.95" customHeight="1" x14ac:dyDescent="0.25"/>
    <row r="864" ht="12.95" customHeight="1" x14ac:dyDescent="0.25"/>
    <row r="865" ht="12.95" customHeight="1" x14ac:dyDescent="0.25"/>
    <row r="866" ht="12.95" customHeight="1" x14ac:dyDescent="0.25"/>
    <row r="867" ht="12.95" customHeight="1" x14ac:dyDescent="0.25"/>
    <row r="868" ht="12.95" customHeight="1" x14ac:dyDescent="0.25"/>
    <row r="869" ht="12.95" customHeight="1" x14ac:dyDescent="0.25"/>
    <row r="870" ht="12.95" customHeight="1" x14ac:dyDescent="0.25"/>
    <row r="871" ht="12.95" customHeight="1" x14ac:dyDescent="0.25"/>
    <row r="872" ht="12.95" customHeight="1" x14ac:dyDescent="0.25"/>
    <row r="873" ht="12.95" customHeight="1" x14ac:dyDescent="0.25"/>
    <row r="874" ht="12.95" customHeight="1" x14ac:dyDescent="0.25"/>
    <row r="875" ht="12.95" customHeight="1" x14ac:dyDescent="0.25"/>
    <row r="876" ht="12.95" customHeight="1" x14ac:dyDescent="0.25"/>
    <row r="877" ht="12.95" customHeight="1" x14ac:dyDescent="0.25"/>
    <row r="878" ht="12.95" customHeight="1" x14ac:dyDescent="0.25"/>
    <row r="879" ht="12.95" customHeight="1" x14ac:dyDescent="0.25"/>
    <row r="880" ht="12.95" customHeight="1" x14ac:dyDescent="0.25"/>
    <row r="881" ht="12.95" customHeight="1" x14ac:dyDescent="0.25"/>
    <row r="882" ht="12.95" customHeight="1" x14ac:dyDescent="0.25"/>
    <row r="883" ht="12.95" customHeight="1" x14ac:dyDescent="0.25"/>
    <row r="884" ht="12.95" customHeight="1" x14ac:dyDescent="0.25"/>
    <row r="885" ht="12.95" customHeight="1" x14ac:dyDescent="0.25"/>
    <row r="886" ht="12.95" customHeight="1" x14ac:dyDescent="0.25"/>
    <row r="887" ht="12.95" customHeight="1" x14ac:dyDescent="0.25"/>
    <row r="888" ht="12.95" customHeight="1" x14ac:dyDescent="0.25"/>
    <row r="889" ht="12.95" customHeight="1" x14ac:dyDescent="0.25"/>
    <row r="890" ht="12.95" customHeight="1" x14ac:dyDescent="0.25"/>
    <row r="891" ht="12.95" customHeight="1" x14ac:dyDescent="0.25"/>
    <row r="892" ht="12.95" customHeight="1" x14ac:dyDescent="0.25"/>
    <row r="893" ht="12.95" customHeight="1" x14ac:dyDescent="0.25"/>
    <row r="894" ht="12.95" customHeight="1" x14ac:dyDescent="0.25"/>
    <row r="895" ht="12.95" customHeight="1" x14ac:dyDescent="0.25"/>
    <row r="896" ht="12.95" customHeight="1" x14ac:dyDescent="0.25"/>
    <row r="897" ht="12.95" customHeight="1" x14ac:dyDescent="0.25"/>
    <row r="898" ht="12.95" customHeight="1" x14ac:dyDescent="0.25"/>
    <row r="899" ht="12.95" customHeight="1" x14ac:dyDescent="0.25"/>
    <row r="900" ht="12.95" customHeight="1" x14ac:dyDescent="0.25"/>
    <row r="901" ht="12.95" customHeight="1" x14ac:dyDescent="0.25"/>
    <row r="902" ht="12.95" customHeight="1" x14ac:dyDescent="0.25"/>
    <row r="903" ht="12.95" customHeight="1" x14ac:dyDescent="0.25"/>
    <row r="904" ht="12.95" customHeight="1" x14ac:dyDescent="0.25"/>
    <row r="905" ht="12.95" customHeight="1" x14ac:dyDescent="0.25"/>
    <row r="906" ht="12.95" customHeight="1" x14ac:dyDescent="0.25"/>
    <row r="907" ht="12.95" customHeight="1" x14ac:dyDescent="0.25"/>
    <row r="908" ht="12.95" customHeight="1" x14ac:dyDescent="0.25"/>
    <row r="909" ht="12.95" customHeight="1" x14ac:dyDescent="0.25"/>
    <row r="910" ht="12.95" customHeight="1" x14ac:dyDescent="0.25"/>
    <row r="911" ht="12.95" customHeight="1" x14ac:dyDescent="0.25"/>
    <row r="912" ht="12.95" customHeight="1" x14ac:dyDescent="0.25"/>
    <row r="913" ht="12.95" customHeight="1" x14ac:dyDescent="0.25"/>
    <row r="914" ht="12.95" customHeight="1" x14ac:dyDescent="0.25"/>
    <row r="915" ht="12.95" customHeight="1" x14ac:dyDescent="0.25"/>
    <row r="916" ht="12.95" customHeight="1" x14ac:dyDescent="0.25"/>
    <row r="917" ht="12.95" customHeight="1" x14ac:dyDescent="0.25"/>
    <row r="918" ht="12.95" customHeight="1" x14ac:dyDescent="0.25"/>
    <row r="919" ht="12.95" customHeight="1" x14ac:dyDescent="0.25"/>
    <row r="920" ht="12.95" customHeight="1" x14ac:dyDescent="0.25"/>
    <row r="921" ht="12.95" customHeight="1" x14ac:dyDescent="0.25"/>
    <row r="922" ht="12.95" customHeight="1" x14ac:dyDescent="0.25"/>
    <row r="923" ht="12.95" customHeight="1" x14ac:dyDescent="0.25"/>
    <row r="924" ht="12.95" customHeight="1" x14ac:dyDescent="0.25"/>
    <row r="925" ht="12.95" customHeight="1" x14ac:dyDescent="0.25"/>
    <row r="926" ht="12.95" customHeight="1" x14ac:dyDescent="0.25"/>
    <row r="927" ht="12.95" customHeight="1" x14ac:dyDescent="0.25"/>
    <row r="928" ht="12.95" customHeight="1" x14ac:dyDescent="0.25"/>
    <row r="929" ht="12.95" customHeight="1" x14ac:dyDescent="0.25"/>
    <row r="930" ht="12.95" customHeight="1" x14ac:dyDescent="0.25"/>
    <row r="931" ht="12.95" customHeight="1" x14ac:dyDescent="0.25"/>
    <row r="932" ht="12.95" customHeight="1" x14ac:dyDescent="0.25"/>
    <row r="933" ht="12.95" customHeight="1" x14ac:dyDescent="0.25"/>
    <row r="934" ht="12.95" customHeight="1" x14ac:dyDescent="0.25"/>
    <row r="935" ht="12.95" customHeight="1" x14ac:dyDescent="0.25"/>
    <row r="936" ht="12.95" customHeight="1" x14ac:dyDescent="0.25"/>
    <row r="937" ht="12.95" customHeight="1" x14ac:dyDescent="0.25"/>
    <row r="938" ht="12.95" customHeight="1" x14ac:dyDescent="0.25"/>
    <row r="939" ht="12.95" customHeight="1" x14ac:dyDescent="0.25"/>
    <row r="940" ht="12.95" customHeight="1" x14ac:dyDescent="0.25"/>
    <row r="941" ht="12.95" customHeight="1" x14ac:dyDescent="0.25"/>
    <row r="942" ht="12.95" customHeight="1" x14ac:dyDescent="0.25"/>
    <row r="943" ht="12.95" customHeight="1" x14ac:dyDescent="0.25"/>
    <row r="944" ht="12.95" customHeight="1" x14ac:dyDescent="0.25"/>
    <row r="945" ht="12.95" customHeight="1" x14ac:dyDescent="0.25"/>
    <row r="946" ht="12.95" customHeight="1" x14ac:dyDescent="0.25"/>
    <row r="947" ht="12.95" customHeight="1" x14ac:dyDescent="0.25"/>
    <row r="948" ht="12.95" customHeight="1" x14ac:dyDescent="0.25"/>
    <row r="949" ht="12.95" customHeight="1" x14ac:dyDescent="0.25"/>
    <row r="950" ht="12.95" customHeight="1" x14ac:dyDescent="0.25"/>
    <row r="951" ht="12.95" customHeight="1" x14ac:dyDescent="0.25"/>
    <row r="952" ht="12.95" customHeight="1" x14ac:dyDescent="0.25"/>
    <row r="953" ht="12.95" customHeight="1" x14ac:dyDescent="0.25"/>
    <row r="954" ht="12.95" customHeight="1" x14ac:dyDescent="0.25"/>
    <row r="955" ht="12.95" customHeight="1" x14ac:dyDescent="0.25"/>
    <row r="956" ht="12.95" customHeight="1" x14ac:dyDescent="0.25"/>
    <row r="957" ht="12.95" customHeight="1" x14ac:dyDescent="0.25"/>
    <row r="958" ht="12.95" customHeight="1" x14ac:dyDescent="0.25"/>
    <row r="959" ht="12.95" customHeight="1" x14ac:dyDescent="0.25"/>
    <row r="960" ht="12.95" customHeight="1" x14ac:dyDescent="0.25"/>
    <row r="961" ht="12.95" customHeight="1" x14ac:dyDescent="0.25"/>
    <row r="962" ht="12.95" customHeight="1" x14ac:dyDescent="0.25"/>
    <row r="963" ht="12.95" customHeight="1" x14ac:dyDescent="0.25"/>
    <row r="964" ht="12.95" customHeight="1" x14ac:dyDescent="0.25"/>
    <row r="965" ht="12.95" customHeight="1" x14ac:dyDescent="0.25"/>
    <row r="966" ht="12.95" customHeight="1" x14ac:dyDescent="0.25"/>
    <row r="967" ht="12.95" customHeight="1" x14ac:dyDescent="0.25"/>
    <row r="968" ht="12.95" customHeight="1" x14ac:dyDescent="0.25"/>
    <row r="969" ht="12.95" customHeight="1" x14ac:dyDescent="0.25"/>
    <row r="970" ht="12.95" customHeight="1" x14ac:dyDescent="0.25"/>
    <row r="971" ht="12.95" customHeight="1" x14ac:dyDescent="0.25"/>
    <row r="972" ht="12.95" customHeight="1" x14ac:dyDescent="0.25"/>
    <row r="973" ht="12.95" customHeight="1" x14ac:dyDescent="0.25"/>
    <row r="974" ht="12.95" customHeight="1" x14ac:dyDescent="0.25"/>
    <row r="975" ht="12.95" customHeight="1" x14ac:dyDescent="0.25"/>
    <row r="976" ht="12.95" customHeight="1" x14ac:dyDescent="0.25"/>
    <row r="977" ht="12.95" customHeight="1" x14ac:dyDescent="0.25"/>
    <row r="978" ht="12.95" customHeight="1" x14ac:dyDescent="0.25"/>
    <row r="979" ht="12.95" customHeight="1" x14ac:dyDescent="0.25"/>
    <row r="980" ht="12.95" customHeight="1" x14ac:dyDescent="0.25"/>
    <row r="981" ht="12.95" customHeight="1" x14ac:dyDescent="0.25"/>
    <row r="982" ht="12.95" customHeight="1" x14ac:dyDescent="0.25"/>
    <row r="983" ht="12.95" customHeight="1" x14ac:dyDescent="0.25"/>
    <row r="984" ht="12.95" customHeight="1" x14ac:dyDescent="0.25"/>
    <row r="985" ht="12.95" customHeight="1" x14ac:dyDescent="0.25"/>
    <row r="986" ht="12.95" customHeight="1" x14ac:dyDescent="0.25"/>
    <row r="987" ht="12.95" customHeight="1" x14ac:dyDescent="0.25"/>
    <row r="988" ht="12.95" customHeight="1" x14ac:dyDescent="0.25"/>
    <row r="989" ht="12.95" customHeight="1" x14ac:dyDescent="0.25"/>
    <row r="990" ht="12.95" customHeight="1" x14ac:dyDescent="0.25"/>
    <row r="991" ht="12.95" customHeight="1" x14ac:dyDescent="0.25"/>
    <row r="992" ht="12.95" customHeight="1" x14ac:dyDescent="0.25"/>
    <row r="993" ht="12.95" customHeight="1" x14ac:dyDescent="0.25"/>
    <row r="994" ht="12.95" customHeight="1" x14ac:dyDescent="0.25"/>
    <row r="995" ht="12.95" customHeight="1" x14ac:dyDescent="0.25"/>
    <row r="996" ht="12.95" customHeight="1" x14ac:dyDescent="0.25"/>
    <row r="997" ht="12.95" customHeight="1" x14ac:dyDescent="0.25"/>
    <row r="998" ht="12.95" customHeight="1" x14ac:dyDescent="0.25"/>
    <row r="999" ht="12.95" customHeight="1" x14ac:dyDescent="0.25"/>
    <row r="1000" ht="12.95" customHeight="1" x14ac:dyDescent="0.25"/>
    <row r="1001" ht="12.95" customHeight="1" x14ac:dyDescent="0.25"/>
    <row r="1002" ht="12.95" customHeight="1" x14ac:dyDescent="0.25"/>
    <row r="1003" ht="12.95" customHeight="1" x14ac:dyDescent="0.25"/>
    <row r="1004" ht="12.95" customHeight="1" x14ac:dyDescent="0.25"/>
    <row r="1005" ht="12.95" customHeight="1" x14ac:dyDescent="0.25"/>
    <row r="1006" ht="12.95" customHeight="1" x14ac:dyDescent="0.25"/>
    <row r="1007" ht="12.95" customHeight="1" x14ac:dyDescent="0.25"/>
    <row r="1008" ht="12.95" customHeight="1" x14ac:dyDescent="0.25"/>
    <row r="1009" ht="12.95" customHeight="1" x14ac:dyDescent="0.25"/>
    <row r="1010" ht="12.95" customHeight="1" x14ac:dyDescent="0.25"/>
    <row r="1011" ht="12.95" customHeight="1" x14ac:dyDescent="0.25"/>
    <row r="1012" ht="12.95" customHeight="1" x14ac:dyDescent="0.25"/>
    <row r="1013" ht="12.95" customHeight="1" x14ac:dyDescent="0.25"/>
    <row r="1014" ht="12.95" customHeight="1" x14ac:dyDescent="0.25"/>
    <row r="1015" ht="12.95" customHeight="1" x14ac:dyDescent="0.25"/>
    <row r="1016" ht="12.95" customHeight="1" x14ac:dyDescent="0.25"/>
    <row r="1017" ht="12.95" customHeight="1" x14ac:dyDescent="0.25"/>
    <row r="1018" ht="12.95" customHeight="1" x14ac:dyDescent="0.25"/>
    <row r="1019" ht="12.95" customHeight="1" x14ac:dyDescent="0.25"/>
    <row r="1020" ht="12.95" customHeight="1" x14ac:dyDescent="0.25"/>
    <row r="1021" ht="12.95" customHeight="1" x14ac:dyDescent="0.25"/>
    <row r="1022" ht="12.95" customHeight="1" x14ac:dyDescent="0.25"/>
    <row r="1023" ht="12.95" customHeight="1" x14ac:dyDescent="0.25"/>
    <row r="1024" ht="12.95" customHeight="1" x14ac:dyDescent="0.25"/>
    <row r="1025" ht="12.95" customHeight="1" x14ac:dyDescent="0.25"/>
    <row r="1026" ht="12.95" customHeight="1" x14ac:dyDescent="0.25"/>
    <row r="1027" ht="12.95" customHeight="1" x14ac:dyDescent="0.25"/>
    <row r="1028" ht="12.95" customHeight="1" x14ac:dyDescent="0.25"/>
    <row r="1029" ht="12.95" customHeight="1" x14ac:dyDescent="0.25"/>
    <row r="1030" ht="12.95" customHeight="1" x14ac:dyDescent="0.25"/>
    <row r="1031" ht="12.95" customHeight="1" x14ac:dyDescent="0.25"/>
    <row r="1032" ht="12.95" customHeight="1" x14ac:dyDescent="0.25"/>
    <row r="1033" ht="12.95" customHeight="1" x14ac:dyDescent="0.25"/>
    <row r="1034" ht="12.95" customHeight="1" x14ac:dyDescent="0.25"/>
    <row r="1035" ht="12.95" customHeight="1" x14ac:dyDescent="0.25"/>
    <row r="1036" ht="12.95" customHeight="1" x14ac:dyDescent="0.25"/>
    <row r="1037" ht="12.95" customHeight="1" x14ac:dyDescent="0.25"/>
    <row r="1038" ht="12.95" customHeight="1" x14ac:dyDescent="0.25"/>
    <row r="1039" ht="12.95" customHeight="1" x14ac:dyDescent="0.25"/>
    <row r="1040" ht="12.95" customHeight="1" x14ac:dyDescent="0.25"/>
    <row r="1041" ht="12.95" customHeight="1" x14ac:dyDescent="0.25"/>
    <row r="1042" ht="12.95" customHeight="1" x14ac:dyDescent="0.25"/>
    <row r="1043" ht="12.95" customHeight="1" x14ac:dyDescent="0.25"/>
    <row r="1044" ht="12.95" customHeight="1" x14ac:dyDescent="0.25"/>
    <row r="1045" ht="12.95" customHeight="1" x14ac:dyDescent="0.25"/>
    <row r="1046" ht="12.95" customHeight="1" x14ac:dyDescent="0.25"/>
    <row r="1047" ht="12.95" customHeight="1" x14ac:dyDescent="0.25"/>
    <row r="1048" ht="12.95" customHeight="1" x14ac:dyDescent="0.25"/>
    <row r="1049" ht="12.95" customHeight="1" x14ac:dyDescent="0.25"/>
    <row r="1050" ht="12.95" customHeight="1" x14ac:dyDescent="0.25"/>
    <row r="1051" ht="12.95" customHeight="1" x14ac:dyDescent="0.25"/>
    <row r="1052" ht="12.95" customHeight="1" x14ac:dyDescent="0.25"/>
    <row r="1053" ht="12.95" customHeight="1" x14ac:dyDescent="0.25"/>
    <row r="1054" ht="12.95" customHeight="1" x14ac:dyDescent="0.25"/>
    <row r="1055" ht="12.95" customHeight="1" x14ac:dyDescent="0.25"/>
    <row r="1056" ht="12.95" customHeight="1" x14ac:dyDescent="0.25"/>
    <row r="1057" ht="12.95" customHeight="1" x14ac:dyDescent="0.25"/>
    <row r="1058" ht="12.95" customHeight="1" x14ac:dyDescent="0.25"/>
    <row r="1059" ht="12.95" customHeight="1" x14ac:dyDescent="0.25"/>
    <row r="1060" ht="12.95" customHeight="1" x14ac:dyDescent="0.25"/>
    <row r="1061" ht="12.95" customHeight="1" x14ac:dyDescent="0.25"/>
    <row r="1062" ht="12.95" customHeight="1" x14ac:dyDescent="0.25"/>
    <row r="1063" ht="12.95" customHeight="1" x14ac:dyDescent="0.25"/>
    <row r="1064" ht="12.95" customHeight="1" x14ac:dyDescent="0.25"/>
    <row r="1065" ht="12.95" customHeight="1" x14ac:dyDescent="0.25"/>
    <row r="1066" ht="12.95" customHeight="1" x14ac:dyDescent="0.25"/>
    <row r="1067" ht="12.95" customHeight="1" x14ac:dyDescent="0.25"/>
    <row r="1068" ht="12.95" customHeight="1" x14ac:dyDescent="0.25"/>
    <row r="1069" ht="12.95" customHeight="1" x14ac:dyDescent="0.25"/>
    <row r="1070" ht="12.95" customHeight="1" x14ac:dyDescent="0.25"/>
    <row r="1071" ht="12.95" customHeight="1" x14ac:dyDescent="0.25"/>
    <row r="1072" ht="12.95" customHeight="1" x14ac:dyDescent="0.25"/>
    <row r="1073" ht="12.95" customHeight="1" x14ac:dyDescent="0.25"/>
    <row r="1074" ht="12.95" customHeight="1" x14ac:dyDescent="0.25"/>
    <row r="1075" ht="12.95" customHeight="1" x14ac:dyDescent="0.25"/>
    <row r="1076" ht="12.95" customHeight="1" x14ac:dyDescent="0.25"/>
    <row r="1077" ht="12.95" customHeight="1" x14ac:dyDescent="0.25"/>
    <row r="1078" ht="12.95" customHeight="1" x14ac:dyDescent="0.25"/>
    <row r="1079" ht="12.95" customHeight="1" x14ac:dyDescent="0.25"/>
    <row r="1080" ht="12.95" customHeight="1" x14ac:dyDescent="0.25"/>
    <row r="1081" ht="12.95" customHeight="1" x14ac:dyDescent="0.25"/>
    <row r="1082" ht="12.95" customHeight="1" x14ac:dyDescent="0.25"/>
    <row r="1083" ht="12.95" customHeight="1" x14ac:dyDescent="0.25"/>
    <row r="1084" ht="12.95" customHeight="1" x14ac:dyDescent="0.25"/>
    <row r="1085" ht="12.95" customHeight="1" x14ac:dyDescent="0.25"/>
    <row r="1086" ht="12.95" customHeight="1" x14ac:dyDescent="0.25"/>
    <row r="1087" ht="12.95" customHeight="1" x14ac:dyDescent="0.25"/>
    <row r="1088" ht="12.95" customHeight="1" x14ac:dyDescent="0.25"/>
    <row r="1089" ht="12.95" customHeight="1" x14ac:dyDescent="0.25"/>
    <row r="1090" ht="12.95" customHeight="1" x14ac:dyDescent="0.25"/>
    <row r="1091" ht="12.95" customHeight="1" x14ac:dyDescent="0.25"/>
    <row r="1092" ht="12.95" customHeight="1" x14ac:dyDescent="0.25"/>
    <row r="1093" ht="12.95" customHeight="1" x14ac:dyDescent="0.25"/>
    <row r="1094" ht="12.95" customHeight="1" x14ac:dyDescent="0.25"/>
    <row r="1095" ht="12.95" customHeight="1" x14ac:dyDescent="0.25"/>
    <row r="1096" ht="12.95" customHeight="1" x14ac:dyDescent="0.25"/>
    <row r="1097" ht="12.95" customHeight="1" x14ac:dyDescent="0.25"/>
    <row r="1098" ht="12.95" customHeight="1" x14ac:dyDescent="0.25"/>
    <row r="1099" ht="12.95" customHeight="1" x14ac:dyDescent="0.25"/>
    <row r="1100" ht="12.95" customHeight="1" x14ac:dyDescent="0.25"/>
    <row r="1101" ht="12.95" customHeight="1" x14ac:dyDescent="0.25"/>
    <row r="1102" ht="12.95" customHeight="1" x14ac:dyDescent="0.25"/>
    <row r="1103" ht="12.95" customHeight="1" x14ac:dyDescent="0.25"/>
    <row r="1104" ht="12.95" customHeight="1" x14ac:dyDescent="0.25"/>
    <row r="1105" ht="12.95" customHeight="1" x14ac:dyDescent="0.25"/>
    <row r="1106" ht="12.95" customHeight="1" x14ac:dyDescent="0.25"/>
    <row r="1107" ht="12.95" customHeight="1" x14ac:dyDescent="0.25"/>
    <row r="1108" ht="12.95" customHeight="1" x14ac:dyDescent="0.25"/>
    <row r="1109" ht="12.95" customHeight="1" x14ac:dyDescent="0.25"/>
    <row r="1110" ht="12.95" customHeight="1" x14ac:dyDescent="0.25"/>
    <row r="1111" ht="12.95" customHeight="1" x14ac:dyDescent="0.25"/>
    <row r="1112" ht="12.95" customHeight="1" x14ac:dyDescent="0.25"/>
    <row r="1113" ht="12.95" customHeight="1" x14ac:dyDescent="0.25"/>
    <row r="1114" ht="12.95" customHeight="1" x14ac:dyDescent="0.25"/>
    <row r="1115" ht="12.95" customHeight="1" x14ac:dyDescent="0.25"/>
    <row r="1116" ht="12.95" customHeight="1" x14ac:dyDescent="0.25"/>
    <row r="1117" ht="12.95" customHeight="1" x14ac:dyDescent="0.25"/>
    <row r="1118" ht="12.95" customHeight="1" x14ac:dyDescent="0.25"/>
    <row r="1119" ht="12.95" customHeight="1" x14ac:dyDescent="0.25"/>
    <row r="1120" ht="12.95" customHeight="1" x14ac:dyDescent="0.25"/>
    <row r="1121" ht="12.95" customHeight="1" x14ac:dyDescent="0.25"/>
    <row r="1122" ht="12.95" customHeight="1" x14ac:dyDescent="0.25"/>
    <row r="1123" ht="12.95" customHeight="1" x14ac:dyDescent="0.25"/>
    <row r="1124" ht="12.95" customHeight="1" x14ac:dyDescent="0.25"/>
    <row r="1125" ht="12.95" customHeight="1" x14ac:dyDescent="0.25"/>
    <row r="1126" ht="12.95" customHeight="1" x14ac:dyDescent="0.25"/>
    <row r="1127" ht="12.95" customHeight="1" x14ac:dyDescent="0.25"/>
    <row r="1128" ht="12.95" customHeight="1" x14ac:dyDescent="0.25"/>
    <row r="1129" ht="12.95" customHeight="1" x14ac:dyDescent="0.25"/>
    <row r="1130" ht="12.95" customHeight="1" x14ac:dyDescent="0.25"/>
    <row r="1131" ht="12.95" customHeight="1" x14ac:dyDescent="0.25"/>
    <row r="1132" ht="12.95" customHeight="1" x14ac:dyDescent="0.25"/>
    <row r="1133" ht="12.95" customHeight="1" x14ac:dyDescent="0.25"/>
    <row r="1134" ht="12.95" customHeight="1" x14ac:dyDescent="0.25"/>
    <row r="1135" ht="12.95" customHeight="1" x14ac:dyDescent="0.25"/>
    <row r="1136" ht="12.95" customHeight="1" x14ac:dyDescent="0.25"/>
    <row r="1137" ht="12.95" customHeight="1" x14ac:dyDescent="0.25"/>
    <row r="1138" ht="12.95" customHeight="1" x14ac:dyDescent="0.25"/>
    <row r="1139" ht="12.95" customHeight="1" x14ac:dyDescent="0.25"/>
    <row r="1140" ht="12.95" customHeight="1" x14ac:dyDescent="0.25"/>
    <row r="1141" ht="12.95" customHeight="1" x14ac:dyDescent="0.25"/>
    <row r="1142" ht="12.95" customHeight="1" x14ac:dyDescent="0.25"/>
    <row r="1143" ht="12.95" customHeight="1" x14ac:dyDescent="0.25"/>
    <row r="1144" ht="12.95" customHeight="1" x14ac:dyDescent="0.25"/>
    <row r="1145" ht="12.95" customHeight="1" x14ac:dyDescent="0.25"/>
    <row r="1146" ht="12.95" customHeight="1" x14ac:dyDescent="0.25"/>
    <row r="1147" ht="12.95" customHeight="1" x14ac:dyDescent="0.25"/>
    <row r="1148" ht="12.95" customHeight="1" x14ac:dyDescent="0.25"/>
    <row r="1149" ht="12.95" customHeight="1" x14ac:dyDescent="0.25"/>
    <row r="1150" ht="12.95" customHeight="1" x14ac:dyDescent="0.25"/>
    <row r="1151" ht="12.95" customHeight="1" x14ac:dyDescent="0.25"/>
    <row r="1152" ht="12.95" customHeight="1" x14ac:dyDescent="0.25"/>
    <row r="1153" ht="12.95" customHeight="1" x14ac:dyDescent="0.25"/>
    <row r="1154" ht="12.95" customHeight="1" x14ac:dyDescent="0.25"/>
    <row r="1155" ht="12.95" customHeight="1" x14ac:dyDescent="0.25"/>
    <row r="1156" ht="12.95" customHeight="1" x14ac:dyDescent="0.25"/>
    <row r="1157" ht="12.95" customHeight="1" x14ac:dyDescent="0.25"/>
    <row r="1158" ht="12.95" customHeight="1" x14ac:dyDescent="0.25"/>
    <row r="1159" ht="12.95" customHeight="1" x14ac:dyDescent="0.25"/>
    <row r="1160" ht="12.95" customHeight="1" x14ac:dyDescent="0.25"/>
    <row r="1161" ht="12.95" customHeight="1" x14ac:dyDescent="0.25"/>
    <row r="1162" ht="12.95" customHeight="1" x14ac:dyDescent="0.25"/>
    <row r="1163" ht="12.95" customHeight="1" x14ac:dyDescent="0.25"/>
    <row r="1164" ht="12.95" customHeight="1" x14ac:dyDescent="0.25"/>
    <row r="1165" ht="12.95" customHeight="1" x14ac:dyDescent="0.25"/>
    <row r="1166" ht="12.95" customHeight="1" x14ac:dyDescent="0.25"/>
    <row r="1167" ht="12.95" customHeight="1" x14ac:dyDescent="0.25"/>
    <row r="1168" ht="12.95" customHeight="1" x14ac:dyDescent="0.25"/>
    <row r="1169" ht="12.95" customHeight="1" x14ac:dyDescent="0.25"/>
    <row r="1170" ht="12.95" customHeight="1" x14ac:dyDescent="0.25"/>
    <row r="1171" ht="12.95" customHeight="1" x14ac:dyDescent="0.25"/>
    <row r="1172" ht="12.95" customHeight="1" x14ac:dyDescent="0.25"/>
    <row r="1173" ht="12.95" customHeight="1" x14ac:dyDescent="0.25"/>
    <row r="1174" ht="12.95" customHeight="1" x14ac:dyDescent="0.25"/>
    <row r="1175" ht="12.95" customHeight="1" x14ac:dyDescent="0.25"/>
    <row r="1176" ht="12.95" customHeight="1" x14ac:dyDescent="0.25"/>
    <row r="1177" ht="12.95" customHeight="1" x14ac:dyDescent="0.25"/>
    <row r="1178" ht="12.95" customHeight="1" x14ac:dyDescent="0.25"/>
    <row r="1179" ht="12.95" customHeight="1" x14ac:dyDescent="0.25"/>
    <row r="1180" ht="12.95" customHeight="1" x14ac:dyDescent="0.25"/>
    <row r="1181" ht="12.95" customHeight="1" x14ac:dyDescent="0.25"/>
    <row r="1182" ht="12.95" customHeight="1" x14ac:dyDescent="0.25"/>
    <row r="1183" ht="12.95" customHeight="1" x14ac:dyDescent="0.25"/>
    <row r="1184" ht="12.95" customHeight="1" x14ac:dyDescent="0.25"/>
    <row r="1185" ht="12.95" customHeight="1" x14ac:dyDescent="0.25"/>
    <row r="1186" ht="12.95" customHeight="1" x14ac:dyDescent="0.25"/>
    <row r="1187" ht="12.95" customHeight="1" x14ac:dyDescent="0.25"/>
    <row r="1188" ht="12.95" customHeight="1" x14ac:dyDescent="0.25"/>
    <row r="1189" ht="12.95" customHeight="1" x14ac:dyDescent="0.25"/>
    <row r="1190" ht="12.95" customHeight="1" x14ac:dyDescent="0.25"/>
    <row r="1191" ht="12.95" customHeight="1" x14ac:dyDescent="0.25"/>
    <row r="1192" ht="12.95" customHeight="1" x14ac:dyDescent="0.25"/>
    <row r="1193" ht="12.95" customHeight="1" x14ac:dyDescent="0.25"/>
    <row r="1194" ht="12.95" customHeight="1" x14ac:dyDescent="0.25"/>
    <row r="1195" ht="12.95" customHeight="1" x14ac:dyDescent="0.25"/>
    <row r="1196" ht="12.95" customHeight="1" x14ac:dyDescent="0.25"/>
    <row r="1197" ht="12.95" customHeight="1" x14ac:dyDescent="0.25"/>
    <row r="1198" ht="12.95" customHeight="1" x14ac:dyDescent="0.25"/>
    <row r="1199" ht="12.95" customHeight="1" x14ac:dyDescent="0.25"/>
    <row r="1200" ht="12.95" customHeight="1" x14ac:dyDescent="0.25"/>
    <row r="1201" ht="12.95" customHeight="1" x14ac:dyDescent="0.25"/>
    <row r="1202" ht="12.95" customHeight="1" x14ac:dyDescent="0.25"/>
    <row r="1203" ht="12.95" customHeight="1" x14ac:dyDescent="0.25"/>
    <row r="1204" ht="12.95" customHeight="1" x14ac:dyDescent="0.25"/>
    <row r="1205" ht="12.95" customHeight="1" x14ac:dyDescent="0.25"/>
    <row r="1206" ht="12.95" customHeight="1" x14ac:dyDescent="0.25"/>
    <row r="1207" ht="12.95" customHeight="1" x14ac:dyDescent="0.25"/>
    <row r="1208" ht="12.95" customHeight="1" x14ac:dyDescent="0.25"/>
    <row r="1209" ht="12.95" customHeight="1" x14ac:dyDescent="0.25"/>
    <row r="1210" ht="12.95" customHeight="1" x14ac:dyDescent="0.25"/>
    <row r="1211" ht="12.95" customHeight="1" x14ac:dyDescent="0.25"/>
    <row r="1212" ht="12.95" customHeight="1" x14ac:dyDescent="0.25"/>
    <row r="1213" ht="12.95" customHeight="1" x14ac:dyDescent="0.25"/>
    <row r="1214" ht="12.95" customHeight="1" x14ac:dyDescent="0.25"/>
    <row r="1215" ht="12.95" customHeight="1" x14ac:dyDescent="0.25"/>
    <row r="1216" ht="12.95" customHeight="1" x14ac:dyDescent="0.25"/>
    <row r="1217" ht="12.95" customHeight="1" x14ac:dyDescent="0.25"/>
    <row r="1218" ht="12.95" customHeight="1" x14ac:dyDescent="0.25"/>
    <row r="1219" ht="12.95" customHeight="1" x14ac:dyDescent="0.25"/>
    <row r="1220" ht="12.95" customHeight="1" x14ac:dyDescent="0.25"/>
    <row r="1221" ht="12.95" customHeight="1" x14ac:dyDescent="0.25"/>
    <row r="1222" ht="12.95" customHeight="1" x14ac:dyDescent="0.25"/>
    <row r="1223" ht="12.95" customHeight="1" x14ac:dyDescent="0.25"/>
    <row r="1224" ht="12.95" customHeight="1" x14ac:dyDescent="0.25"/>
    <row r="1225" ht="12.95" customHeight="1" x14ac:dyDescent="0.25"/>
    <row r="1226" ht="12.95" customHeight="1" x14ac:dyDescent="0.25"/>
    <row r="1227" ht="12.95" customHeight="1" x14ac:dyDescent="0.25"/>
    <row r="1228" ht="12.95" customHeight="1" x14ac:dyDescent="0.25"/>
    <row r="1229" ht="12.95" customHeight="1" x14ac:dyDescent="0.25"/>
    <row r="1230" ht="12.95" customHeight="1" x14ac:dyDescent="0.25"/>
    <row r="1231" ht="12.95" customHeight="1" x14ac:dyDescent="0.25"/>
    <row r="1232" ht="12.95" customHeight="1" x14ac:dyDescent="0.25"/>
    <row r="1233" ht="12.95" customHeight="1" x14ac:dyDescent="0.25"/>
    <row r="1234" ht="12.95" customHeight="1" x14ac:dyDescent="0.25"/>
    <row r="1235" ht="12.95" customHeight="1" x14ac:dyDescent="0.25"/>
    <row r="1236" ht="12.95" customHeight="1" x14ac:dyDescent="0.25"/>
    <row r="1237" ht="12.95" customHeight="1" x14ac:dyDescent="0.25"/>
    <row r="1238" ht="12.95" customHeight="1" x14ac:dyDescent="0.25"/>
    <row r="1239" ht="12.95" customHeight="1" x14ac:dyDescent="0.25"/>
    <row r="1240" ht="12.95" customHeight="1" x14ac:dyDescent="0.25"/>
    <row r="1241" ht="12.95" customHeight="1" x14ac:dyDescent="0.25"/>
    <row r="1242" ht="12.95" customHeight="1" x14ac:dyDescent="0.25"/>
    <row r="1243" ht="12.95" customHeight="1" x14ac:dyDescent="0.25"/>
    <row r="1244" ht="12.95" customHeight="1" x14ac:dyDescent="0.25"/>
    <row r="1245" ht="12.95" customHeight="1" x14ac:dyDescent="0.25"/>
    <row r="1246" ht="12.95" customHeight="1" x14ac:dyDescent="0.25"/>
    <row r="1247" ht="12.95" customHeight="1" x14ac:dyDescent="0.25"/>
    <row r="1248" ht="12.95" customHeight="1" x14ac:dyDescent="0.25"/>
    <row r="1249" ht="12.95" customHeight="1" x14ac:dyDescent="0.25"/>
    <row r="1250" ht="12.95" customHeight="1" x14ac:dyDescent="0.25"/>
    <row r="1251" ht="12.95" customHeight="1" x14ac:dyDescent="0.25"/>
    <row r="1252" ht="12.95" customHeight="1" x14ac:dyDescent="0.25"/>
    <row r="1253" ht="12.95" customHeight="1" x14ac:dyDescent="0.25"/>
    <row r="1254" ht="12.95" customHeight="1" x14ac:dyDescent="0.25"/>
    <row r="1255" ht="12.95" customHeight="1" x14ac:dyDescent="0.25"/>
    <row r="1256" ht="12.95" customHeight="1" x14ac:dyDescent="0.25"/>
    <row r="1257" ht="12.95" customHeight="1" x14ac:dyDescent="0.25"/>
    <row r="1258" ht="12.95" customHeight="1" x14ac:dyDescent="0.25"/>
    <row r="1259" ht="12.95" customHeight="1" x14ac:dyDescent="0.25"/>
    <row r="1260" ht="12.95" customHeight="1" x14ac:dyDescent="0.25"/>
    <row r="1261" ht="12.95" customHeight="1" x14ac:dyDescent="0.25"/>
    <row r="1262" ht="12.95" customHeight="1" x14ac:dyDescent="0.25"/>
    <row r="1263" ht="12.95" customHeight="1" x14ac:dyDescent="0.25"/>
    <row r="1264" ht="12.95" customHeight="1" x14ac:dyDescent="0.25"/>
    <row r="1265" ht="12.95" customHeight="1" x14ac:dyDescent="0.25"/>
    <row r="1266" ht="12.95" customHeight="1" x14ac:dyDescent="0.25"/>
    <row r="1267" ht="12.95" customHeight="1" x14ac:dyDescent="0.25"/>
    <row r="1268" ht="12.95" customHeight="1" x14ac:dyDescent="0.25"/>
    <row r="1269" ht="12.95" customHeight="1" x14ac:dyDescent="0.25"/>
    <row r="1270" ht="12.95" customHeight="1" x14ac:dyDescent="0.25"/>
    <row r="1271" ht="12.95" customHeight="1" x14ac:dyDescent="0.25"/>
    <row r="1272" ht="12.95" customHeight="1" x14ac:dyDescent="0.25"/>
    <row r="1273" ht="12.95" customHeight="1" x14ac:dyDescent="0.25"/>
    <row r="1274" ht="12.95" customHeight="1" x14ac:dyDescent="0.25"/>
    <row r="1275" ht="12.95" customHeight="1" x14ac:dyDescent="0.25"/>
    <row r="1276" ht="12.95" customHeight="1" x14ac:dyDescent="0.25"/>
    <row r="1277" ht="12.95" customHeight="1" x14ac:dyDescent="0.25"/>
    <row r="1278" ht="12.95" customHeight="1" x14ac:dyDescent="0.25"/>
    <row r="1279" ht="12.95" customHeight="1" x14ac:dyDescent="0.25"/>
    <row r="1280" ht="12.95" customHeight="1" x14ac:dyDescent="0.25"/>
    <row r="1281" ht="12.95" customHeight="1" x14ac:dyDescent="0.25"/>
    <row r="1282" ht="12.95" customHeight="1" x14ac:dyDescent="0.25"/>
    <row r="1283" ht="12.95" customHeight="1" x14ac:dyDescent="0.25"/>
    <row r="1284" ht="12.95" customHeight="1" x14ac:dyDescent="0.25"/>
    <row r="1285" ht="12.95" customHeight="1" x14ac:dyDescent="0.25"/>
    <row r="1286" ht="12.95" customHeight="1" x14ac:dyDescent="0.25"/>
    <row r="1287" ht="12.95" customHeight="1" x14ac:dyDescent="0.25"/>
    <row r="1288" ht="12.95" customHeight="1" x14ac:dyDescent="0.25"/>
    <row r="1289" ht="12.95" customHeight="1" x14ac:dyDescent="0.25"/>
    <row r="1290" ht="12.95" customHeight="1" x14ac:dyDescent="0.25"/>
    <row r="1291" ht="12.95" customHeight="1" x14ac:dyDescent="0.25"/>
    <row r="1292" ht="12.95" customHeight="1" x14ac:dyDescent="0.25"/>
    <row r="1293" ht="12.95" customHeight="1" x14ac:dyDescent="0.25"/>
    <row r="1294" ht="12.95" customHeight="1" x14ac:dyDescent="0.25"/>
    <row r="1295" ht="12.95" customHeight="1" x14ac:dyDescent="0.25"/>
    <row r="1296" ht="12.95" customHeight="1" x14ac:dyDescent="0.25"/>
    <row r="1297" ht="12.95" customHeight="1" x14ac:dyDescent="0.25"/>
    <row r="1298" ht="12.95" customHeight="1" x14ac:dyDescent="0.25"/>
    <row r="1299" ht="12.95" customHeight="1" x14ac:dyDescent="0.25"/>
    <row r="1300" ht="12.95" customHeight="1" x14ac:dyDescent="0.25"/>
    <row r="1301" ht="12.95" customHeight="1" x14ac:dyDescent="0.25"/>
    <row r="1302" ht="12.95" customHeight="1" x14ac:dyDescent="0.25"/>
    <row r="1303" ht="12.95" customHeight="1" x14ac:dyDescent="0.25"/>
    <row r="1304" ht="12.95" customHeight="1" x14ac:dyDescent="0.25"/>
    <row r="1305" ht="12.95" customHeight="1" x14ac:dyDescent="0.25"/>
    <row r="1306" ht="12.95" customHeight="1" x14ac:dyDescent="0.25"/>
    <row r="1307" ht="12.95" customHeight="1" x14ac:dyDescent="0.25"/>
    <row r="1308" ht="12.95" customHeight="1" x14ac:dyDescent="0.25"/>
    <row r="1309" ht="12.95" customHeight="1" x14ac:dyDescent="0.25"/>
    <row r="1310" ht="12.95" customHeight="1" x14ac:dyDescent="0.25"/>
    <row r="1311" ht="12.95" customHeight="1" x14ac:dyDescent="0.25"/>
    <row r="1312" ht="12.95" customHeight="1" x14ac:dyDescent="0.25"/>
    <row r="1313" ht="12.95" customHeight="1" x14ac:dyDescent="0.25"/>
    <row r="1314" ht="12.95" customHeight="1" x14ac:dyDescent="0.25"/>
    <row r="1315" ht="12.95" customHeight="1" x14ac:dyDescent="0.25"/>
    <row r="1316" ht="12.95" customHeight="1" x14ac:dyDescent="0.25"/>
    <row r="1317" ht="12.95" customHeight="1" x14ac:dyDescent="0.25"/>
    <row r="1318" ht="12.95" customHeight="1" x14ac:dyDescent="0.25"/>
    <row r="1319" ht="12.95" customHeight="1" x14ac:dyDescent="0.25"/>
    <row r="1320" ht="12.95" customHeight="1" x14ac:dyDescent="0.25"/>
    <row r="1321" ht="12.95" customHeight="1" x14ac:dyDescent="0.25"/>
    <row r="1322" ht="12.95" customHeight="1" x14ac:dyDescent="0.25"/>
    <row r="1323" ht="12.95" customHeight="1" x14ac:dyDescent="0.25"/>
    <row r="1324" ht="12.95" customHeight="1" x14ac:dyDescent="0.25"/>
    <row r="1325" ht="12.95" customHeight="1" x14ac:dyDescent="0.25"/>
    <row r="1326" ht="12.95" customHeight="1" x14ac:dyDescent="0.25"/>
    <row r="1327" ht="12.95" customHeight="1" x14ac:dyDescent="0.25"/>
    <row r="1328" ht="12.95" customHeight="1" x14ac:dyDescent="0.25"/>
    <row r="1329" ht="12.95" customHeight="1" x14ac:dyDescent="0.25"/>
    <row r="1330" ht="12.95" customHeight="1" x14ac:dyDescent="0.25"/>
    <row r="1331" ht="12.95" customHeight="1" x14ac:dyDescent="0.25"/>
    <row r="1332" ht="12.95" customHeight="1" x14ac:dyDescent="0.25"/>
    <row r="1333" ht="12.95" customHeight="1" x14ac:dyDescent="0.25"/>
    <row r="1334" ht="12.95" customHeight="1" x14ac:dyDescent="0.25"/>
    <row r="1335" ht="12.95" customHeight="1" x14ac:dyDescent="0.25"/>
    <row r="1336" ht="12.95" customHeight="1" x14ac:dyDescent="0.25"/>
    <row r="1337" ht="12.95" customHeight="1" x14ac:dyDescent="0.25"/>
    <row r="1338" ht="12.95" customHeight="1" x14ac:dyDescent="0.25"/>
    <row r="1339" ht="12.95" customHeight="1" x14ac:dyDescent="0.25"/>
    <row r="1340" ht="12.95" customHeight="1" x14ac:dyDescent="0.25"/>
    <row r="1341" ht="12.95" customHeight="1" x14ac:dyDescent="0.25"/>
    <row r="1342" ht="12.95" customHeight="1" x14ac:dyDescent="0.25"/>
    <row r="1343" ht="12.95" customHeight="1" x14ac:dyDescent="0.25"/>
    <row r="1344" ht="12.95" customHeight="1" x14ac:dyDescent="0.25"/>
    <row r="1345" ht="12.95" customHeight="1" x14ac:dyDescent="0.25"/>
    <row r="1346" ht="12.95" customHeight="1" x14ac:dyDescent="0.25"/>
    <row r="1347" ht="12.95" customHeight="1" x14ac:dyDescent="0.25"/>
    <row r="1348" ht="12.95" customHeight="1" x14ac:dyDescent="0.25"/>
    <row r="1349" ht="12.95" customHeight="1" x14ac:dyDescent="0.25"/>
    <row r="1350" ht="12.95" customHeight="1" x14ac:dyDescent="0.25"/>
    <row r="1351" ht="12.95" customHeight="1" x14ac:dyDescent="0.25"/>
    <row r="1352" ht="12.95" customHeight="1" x14ac:dyDescent="0.25"/>
    <row r="1353" ht="12.95" customHeight="1" x14ac:dyDescent="0.25"/>
    <row r="1354" ht="12.95" customHeight="1" x14ac:dyDescent="0.25"/>
    <row r="1355" ht="12.95" customHeight="1" x14ac:dyDescent="0.25"/>
    <row r="1356" ht="12.95" customHeight="1" x14ac:dyDescent="0.25"/>
    <row r="1357" ht="12.95" customHeight="1" x14ac:dyDescent="0.25"/>
    <row r="1358" ht="12.95" customHeight="1" x14ac:dyDescent="0.25"/>
    <row r="1359" ht="12.95" customHeight="1" x14ac:dyDescent="0.25"/>
    <row r="1360" ht="12.95" customHeight="1" x14ac:dyDescent="0.25"/>
    <row r="1361" ht="12.95" customHeight="1" x14ac:dyDescent="0.25"/>
    <row r="1362" ht="12.95" customHeight="1" x14ac:dyDescent="0.25"/>
    <row r="1363" ht="12.95" customHeight="1" x14ac:dyDescent="0.25"/>
    <row r="1364" ht="12.95" customHeight="1" x14ac:dyDescent="0.25"/>
    <row r="1365" ht="12.95" customHeight="1" x14ac:dyDescent="0.25"/>
    <row r="1366" ht="12.95" customHeight="1" x14ac:dyDescent="0.25"/>
    <row r="1367" ht="12.95" customHeight="1" x14ac:dyDescent="0.25"/>
    <row r="1368" ht="12.95" customHeight="1" x14ac:dyDescent="0.25"/>
    <row r="1369" ht="12.95" customHeight="1" x14ac:dyDescent="0.25"/>
    <row r="1370" ht="12.95" customHeight="1" x14ac:dyDescent="0.25"/>
    <row r="1371" ht="12.95" customHeight="1" x14ac:dyDescent="0.25"/>
    <row r="1372" ht="12.95" customHeight="1" x14ac:dyDescent="0.25"/>
    <row r="1373" ht="12.95" customHeight="1" x14ac:dyDescent="0.25"/>
    <row r="1374" ht="12.95" customHeight="1" x14ac:dyDescent="0.25"/>
    <row r="1375" ht="12.95" customHeight="1" x14ac:dyDescent="0.25"/>
    <row r="1376" ht="12.95" customHeight="1" x14ac:dyDescent="0.25"/>
    <row r="1377" ht="12.95" customHeight="1" x14ac:dyDescent="0.25"/>
    <row r="1378" ht="12.95" customHeight="1" x14ac:dyDescent="0.25"/>
    <row r="1379" ht="12.95" customHeight="1" x14ac:dyDescent="0.25"/>
    <row r="1380" ht="12.95" customHeight="1" x14ac:dyDescent="0.25"/>
    <row r="1381" ht="12.95" customHeight="1" x14ac:dyDescent="0.25"/>
    <row r="1382" ht="12.95" customHeight="1" x14ac:dyDescent="0.25"/>
    <row r="1383" ht="12.95" customHeight="1" x14ac:dyDescent="0.25"/>
    <row r="1384" ht="12.95" customHeight="1" x14ac:dyDescent="0.25"/>
    <row r="1385" ht="12.95" customHeight="1" x14ac:dyDescent="0.25"/>
    <row r="1386" ht="12.95" customHeight="1" x14ac:dyDescent="0.25"/>
    <row r="1387" ht="12.95" customHeight="1" x14ac:dyDescent="0.25"/>
    <row r="1388" ht="12.95" customHeight="1" x14ac:dyDescent="0.25"/>
    <row r="1389" ht="12.95" customHeight="1" x14ac:dyDescent="0.25"/>
    <row r="1390" ht="12.95" customHeight="1" x14ac:dyDescent="0.25"/>
    <row r="1391" ht="12.95" customHeight="1" x14ac:dyDescent="0.25"/>
    <row r="1392" ht="12.95" customHeight="1" x14ac:dyDescent="0.25"/>
    <row r="1393" ht="12.95" customHeight="1" x14ac:dyDescent="0.25"/>
    <row r="1394" ht="12.95" customHeight="1" x14ac:dyDescent="0.25"/>
    <row r="1395" ht="12.95" customHeight="1" x14ac:dyDescent="0.25"/>
    <row r="1396" ht="12.95" customHeight="1" x14ac:dyDescent="0.25"/>
    <row r="1397" ht="12.95" customHeight="1" x14ac:dyDescent="0.25"/>
    <row r="1398" ht="12.95" customHeight="1" x14ac:dyDescent="0.25"/>
    <row r="1399" ht="12.95" customHeight="1" x14ac:dyDescent="0.25"/>
    <row r="1400" ht="12.95" customHeight="1" x14ac:dyDescent="0.25"/>
    <row r="1401" ht="12.95" customHeight="1" x14ac:dyDescent="0.25"/>
    <row r="1402" ht="12.95" customHeight="1" x14ac:dyDescent="0.25"/>
    <row r="1403" ht="12.95" customHeight="1" x14ac:dyDescent="0.25"/>
    <row r="1404" ht="12.95" customHeight="1" x14ac:dyDescent="0.25"/>
    <row r="1405" ht="12.95" customHeight="1" x14ac:dyDescent="0.25"/>
    <row r="1406" ht="12.95" customHeight="1" x14ac:dyDescent="0.25"/>
    <row r="1407" ht="12.95" customHeight="1" x14ac:dyDescent="0.25"/>
    <row r="1408" ht="12.95" customHeight="1" x14ac:dyDescent="0.25"/>
    <row r="1409" ht="12.95" customHeight="1" x14ac:dyDescent="0.25"/>
    <row r="1410" ht="12.95" customHeight="1" x14ac:dyDescent="0.25"/>
    <row r="1411" ht="12.95" customHeight="1" x14ac:dyDescent="0.25"/>
    <row r="1412" ht="12.95" customHeight="1" x14ac:dyDescent="0.25"/>
    <row r="1413" ht="12.95" customHeight="1" x14ac:dyDescent="0.25"/>
    <row r="1414" ht="12.95" customHeight="1" x14ac:dyDescent="0.25"/>
    <row r="1415" ht="12.95" customHeight="1" x14ac:dyDescent="0.25"/>
    <row r="1416" ht="12.95" customHeight="1" x14ac:dyDescent="0.25"/>
    <row r="1417" ht="12.95" customHeight="1" x14ac:dyDescent="0.25"/>
    <row r="1418" ht="12.95" customHeight="1" x14ac:dyDescent="0.25"/>
    <row r="1419" ht="12.95" customHeight="1" x14ac:dyDescent="0.25"/>
    <row r="1420" ht="12.95" customHeight="1" x14ac:dyDescent="0.25"/>
    <row r="1421" ht="12.95" customHeight="1" x14ac:dyDescent="0.25"/>
    <row r="1422" ht="12.95" customHeight="1" x14ac:dyDescent="0.25"/>
    <row r="1423" ht="12.95" customHeight="1" x14ac:dyDescent="0.25"/>
    <row r="1424" ht="12.95" customHeight="1" x14ac:dyDescent="0.25"/>
    <row r="1425" ht="12.95" customHeight="1" x14ac:dyDescent="0.25"/>
    <row r="1426" ht="12.95" customHeight="1" x14ac:dyDescent="0.25"/>
    <row r="1427" ht="12.95" customHeight="1" x14ac:dyDescent="0.25"/>
    <row r="1428" ht="12.95" customHeight="1" x14ac:dyDescent="0.25"/>
    <row r="1429" ht="12.95" customHeight="1" x14ac:dyDescent="0.25"/>
    <row r="1430" ht="12.95" customHeight="1" x14ac:dyDescent="0.25"/>
    <row r="1431" ht="12.95" customHeight="1" x14ac:dyDescent="0.25"/>
    <row r="1432" ht="12.95" customHeight="1" x14ac:dyDescent="0.25"/>
    <row r="1433" ht="12.95" customHeight="1" x14ac:dyDescent="0.25"/>
    <row r="1434" ht="12.95" customHeight="1" x14ac:dyDescent="0.25"/>
    <row r="1435" ht="12.95" customHeight="1" x14ac:dyDescent="0.25"/>
    <row r="1436" ht="12.95" customHeight="1" x14ac:dyDescent="0.25"/>
    <row r="1437" ht="12.95" customHeight="1" x14ac:dyDescent="0.25"/>
    <row r="1438" ht="12.95" customHeight="1" x14ac:dyDescent="0.25"/>
    <row r="1439" ht="12.95" customHeight="1" x14ac:dyDescent="0.25"/>
    <row r="1440" ht="12.95" customHeight="1" x14ac:dyDescent="0.25"/>
    <row r="1441" ht="12.95" customHeight="1" x14ac:dyDescent="0.25"/>
    <row r="1442" ht="12.95" customHeight="1" x14ac:dyDescent="0.25"/>
    <row r="1443" ht="12.95" customHeight="1" x14ac:dyDescent="0.25"/>
    <row r="1444" ht="12.95" customHeight="1" x14ac:dyDescent="0.25"/>
    <row r="1445" ht="12.95" customHeight="1" x14ac:dyDescent="0.25"/>
    <row r="1446" ht="12.95" customHeight="1" x14ac:dyDescent="0.25"/>
    <row r="1447" ht="12.95" customHeight="1" x14ac:dyDescent="0.25"/>
    <row r="1448" ht="12.95" customHeight="1" x14ac:dyDescent="0.25"/>
    <row r="1449" ht="12.95" customHeight="1" x14ac:dyDescent="0.25"/>
    <row r="1450" ht="12.95" customHeight="1" x14ac:dyDescent="0.25"/>
    <row r="1451" ht="12.95" customHeight="1" x14ac:dyDescent="0.25"/>
    <row r="1452" ht="12.95" customHeight="1" x14ac:dyDescent="0.25"/>
    <row r="1453" ht="12.95" customHeight="1" x14ac:dyDescent="0.25"/>
    <row r="1454" ht="12.95" customHeight="1" x14ac:dyDescent="0.25"/>
    <row r="1455" ht="12.95" customHeight="1" x14ac:dyDescent="0.25"/>
    <row r="1456" ht="12.95" customHeight="1" x14ac:dyDescent="0.25"/>
    <row r="1457" ht="12.95" customHeight="1" x14ac:dyDescent="0.25"/>
    <row r="1458" ht="12.95" customHeight="1" x14ac:dyDescent="0.25"/>
    <row r="1459" ht="12.95" customHeight="1" x14ac:dyDescent="0.25"/>
    <row r="1460" ht="12.95" customHeight="1" x14ac:dyDescent="0.25"/>
    <row r="1461" ht="12.95" customHeight="1" x14ac:dyDescent="0.25"/>
    <row r="1462" ht="12.95" customHeight="1" x14ac:dyDescent="0.25"/>
    <row r="1463" ht="12.95" customHeight="1" x14ac:dyDescent="0.25"/>
    <row r="1464" ht="12.95" customHeight="1" x14ac:dyDescent="0.25"/>
    <row r="1465" ht="12.95" customHeight="1" x14ac:dyDescent="0.25"/>
    <row r="1466" ht="12.95" customHeight="1" x14ac:dyDescent="0.25"/>
    <row r="1467" ht="12.95" customHeight="1" x14ac:dyDescent="0.25"/>
    <row r="1468" ht="12.95" customHeight="1" x14ac:dyDescent="0.25"/>
    <row r="1469" ht="12.95" customHeight="1" x14ac:dyDescent="0.25"/>
    <row r="1470" ht="12.95" customHeight="1" x14ac:dyDescent="0.25"/>
    <row r="1471" ht="12.95" customHeight="1" x14ac:dyDescent="0.25"/>
    <row r="1472" ht="12.95" customHeight="1" x14ac:dyDescent="0.25"/>
    <row r="1473" ht="12.95" customHeight="1" x14ac:dyDescent="0.25"/>
    <row r="1474" ht="12.95" customHeight="1" x14ac:dyDescent="0.25"/>
    <row r="1475" ht="12.95" customHeight="1" x14ac:dyDescent="0.25"/>
    <row r="1476" ht="12.95" customHeight="1" x14ac:dyDescent="0.25"/>
    <row r="1477" ht="12.95" customHeight="1" x14ac:dyDescent="0.25"/>
    <row r="1478" ht="12.95" customHeight="1" x14ac:dyDescent="0.25"/>
    <row r="1479" ht="12.95" customHeight="1" x14ac:dyDescent="0.25"/>
    <row r="1480" ht="12.95" customHeight="1" x14ac:dyDescent="0.25"/>
    <row r="1481" ht="12.95" customHeight="1" x14ac:dyDescent="0.25"/>
    <row r="1482" ht="12.95" customHeight="1" x14ac:dyDescent="0.25"/>
    <row r="1483" ht="12.95" customHeight="1" x14ac:dyDescent="0.25"/>
    <row r="1484" ht="12.95" customHeight="1" x14ac:dyDescent="0.25"/>
    <row r="1485" ht="12.95" customHeight="1" x14ac:dyDescent="0.25"/>
    <row r="1486" ht="12.95" customHeight="1" x14ac:dyDescent="0.25"/>
    <row r="1487" ht="12.95" customHeight="1" x14ac:dyDescent="0.25"/>
    <row r="1488" ht="12.95" customHeight="1" x14ac:dyDescent="0.25"/>
    <row r="1489" ht="12.95" customHeight="1" x14ac:dyDescent="0.25"/>
    <row r="1490" ht="12.95" customHeight="1" x14ac:dyDescent="0.25"/>
    <row r="1491" ht="12.95" customHeight="1" x14ac:dyDescent="0.25"/>
    <row r="1492" ht="12.95" customHeight="1" x14ac:dyDescent="0.25"/>
    <row r="1493" ht="12.95" customHeight="1" x14ac:dyDescent="0.25"/>
    <row r="1494" ht="12.95" customHeight="1" x14ac:dyDescent="0.25"/>
    <row r="1495" ht="12.95" customHeight="1" x14ac:dyDescent="0.25"/>
  </sheetData>
  <mergeCells count="14">
    <mergeCell ref="I65:K65"/>
    <mergeCell ref="L65:N65"/>
    <mergeCell ref="O65:Q65"/>
    <mergeCell ref="I35:K35"/>
    <mergeCell ref="L35:N35"/>
    <mergeCell ref="O35:Q35"/>
    <mergeCell ref="I50:K50"/>
    <mergeCell ref="L50:N50"/>
    <mergeCell ref="O50:Q50"/>
    <mergeCell ref="B4:Q4"/>
    <mergeCell ref="B2:Q2"/>
    <mergeCell ref="I20:K20"/>
    <mergeCell ref="L20:N20"/>
    <mergeCell ref="O20:Q20"/>
  </mergeCells>
  <hyperlinks>
    <hyperlink ref="S2" location="INDICE!A1" display="VOLVER INDIC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165"/>
  <sheetViews>
    <sheetView workbookViewId="0">
      <selection activeCell="R12" sqref="R12"/>
    </sheetView>
  </sheetViews>
  <sheetFormatPr baseColWidth="10" defaultRowHeight="15" x14ac:dyDescent="0.25"/>
  <cols>
    <col min="1" max="1" width="1.7109375" style="5" customWidth="1"/>
    <col min="2" max="20" width="10.7109375" style="5" customWidth="1"/>
    <col min="21" max="21" width="5.85546875" style="5" customWidth="1"/>
    <col min="22" max="22" width="14.42578125" style="5" bestFit="1" customWidth="1"/>
    <col min="23" max="16384" width="11.42578125" style="5"/>
  </cols>
  <sheetData>
    <row r="1" spans="2:22" ht="6" customHeight="1" x14ac:dyDescent="0.25"/>
    <row r="2" spans="2:22" ht="18.75" x14ac:dyDescent="0.25">
      <c r="B2" s="307" t="s">
        <v>160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V2" s="177" t="s">
        <v>206</v>
      </c>
    </row>
    <row r="3" spans="2:22" ht="6" customHeight="1" x14ac:dyDescent="0.25"/>
    <row r="4" spans="2:22" ht="18.75" customHeight="1" x14ac:dyDescent="0.25">
      <c r="B4" s="306" t="s">
        <v>173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</row>
    <row r="5" spans="2:22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2:22" ht="38.25" x14ac:dyDescent="0.25">
      <c r="Q6" s="15"/>
      <c r="R6" s="16" t="s">
        <v>277</v>
      </c>
      <c r="S6" s="16" t="s">
        <v>280</v>
      </c>
      <c r="T6" s="17" t="s">
        <v>16</v>
      </c>
    </row>
    <row r="7" spans="2:22" ht="12.95" customHeight="1" x14ac:dyDescent="0.25">
      <c r="Q7" s="27" t="str">
        <f>+'Exportación por tipo'!A61</f>
        <v>Ene</v>
      </c>
      <c r="R7" s="20">
        <f>+IF('Exportación por tipo'!J61="","",'Exportación por tipo'!J61)</f>
        <v>13.819599999999999</v>
      </c>
      <c r="S7" s="20">
        <f>+IF('Exportación por tipo'!K61="","",'Exportación por tipo'!K61)</f>
        <v>12.224</v>
      </c>
      <c r="T7" s="22">
        <f>+IF('Exportación por tipo'!L61="","",'Exportación por tipo'!L61)</f>
        <v>-0.11545920287128419</v>
      </c>
    </row>
    <row r="8" spans="2:22" ht="12.95" customHeight="1" x14ac:dyDescent="0.25">
      <c r="Q8" s="27" t="str">
        <f>+'Exportación por tipo'!A62</f>
        <v>Feb</v>
      </c>
      <c r="R8" s="20">
        <f>+IF('Exportación por tipo'!J62="","",'Exportación por tipo'!J62)</f>
        <v>14.202400000000001</v>
      </c>
      <c r="S8" s="20">
        <f>+IF('Exportación por tipo'!K62="","",'Exportación por tipo'!K62)</f>
        <v>14.3729</v>
      </c>
      <c r="T8" s="22">
        <f>+IF('Exportación por tipo'!L62="","",'Exportación por tipo'!L62)</f>
        <v>1.2005013237199158E-2</v>
      </c>
    </row>
    <row r="9" spans="2:22" ht="12.95" customHeight="1" x14ac:dyDescent="0.25">
      <c r="Q9" s="27" t="str">
        <f>+'Exportación por tipo'!A63</f>
        <v>Mar</v>
      </c>
      <c r="R9" s="20">
        <f>+IF('Exportación por tipo'!J63="","",'Exportación por tipo'!J63)</f>
        <v>15.467700000000001</v>
      </c>
      <c r="S9" s="20">
        <f>+IF('Exportación por tipo'!K63="","",'Exportación por tipo'!K63)</f>
        <v>14.8908</v>
      </c>
      <c r="T9" s="22">
        <f>+IF('Exportación por tipo'!L63="","",'Exportación por tipo'!L63)</f>
        <v>-3.7297077134932799E-2</v>
      </c>
    </row>
    <row r="10" spans="2:22" ht="12.95" customHeight="1" x14ac:dyDescent="0.25">
      <c r="Q10" s="27" t="str">
        <f>+'Exportación por tipo'!A64</f>
        <v>Abr</v>
      </c>
      <c r="R10" s="20">
        <f>+IF('Exportación por tipo'!J64="","",'Exportación por tipo'!J64)</f>
        <v>19.7608</v>
      </c>
      <c r="S10" s="20">
        <f>+IF('Exportación por tipo'!K64="","",'Exportación por tipo'!K64)</f>
        <v>16.966200000000001</v>
      </c>
      <c r="T10" s="22">
        <f>+IF('Exportación por tipo'!L64="","",'Exportación por tipo'!L64)</f>
        <v>-0.14142139994332203</v>
      </c>
    </row>
    <row r="11" spans="2:22" ht="12.95" customHeight="1" x14ac:dyDescent="0.25">
      <c r="Q11" s="27" t="str">
        <f>+'Exportación por tipo'!A65</f>
        <v>May</v>
      </c>
      <c r="R11" s="20">
        <f>+IF('Exportación por tipo'!J65="","",'Exportación por tipo'!J65)</f>
        <v>18.427299999999999</v>
      </c>
      <c r="S11" s="20">
        <f>+IF('Exportación por tipo'!K65="","",'Exportación por tipo'!K65)</f>
        <v>16.602599999999999</v>
      </c>
      <c r="T11" s="22">
        <f>+IF('Exportación por tipo'!L65="","",'Exportación por tipo'!L65)</f>
        <v>-9.9021560402229314E-2</v>
      </c>
    </row>
    <row r="12" spans="2:22" ht="12.95" customHeight="1" x14ac:dyDescent="0.25">
      <c r="Q12" s="27" t="str">
        <f>+'Exportación por tipo'!A66</f>
        <v>Jun</v>
      </c>
      <c r="R12" s="20">
        <f>+IF('Exportación por tipo'!J66="","",'Exportación por tipo'!J66)</f>
        <v>12.4465</v>
      </c>
      <c r="S12" s="20" t="str">
        <f>+IF('Exportación por tipo'!K66="","",'Exportación por tipo'!K66)</f>
        <v/>
      </c>
      <c r="T12" s="22" t="str">
        <f>+IF('Exportación por tipo'!L66="","",'Exportación por tipo'!L66)</f>
        <v/>
      </c>
    </row>
    <row r="13" spans="2:22" ht="12.95" customHeight="1" x14ac:dyDescent="0.25">
      <c r="Q13" s="27" t="str">
        <f>+'Exportación por tipo'!A67</f>
        <v>Jul</v>
      </c>
      <c r="R13" s="20">
        <f>+IF('Exportación por tipo'!J67="","",'Exportación por tipo'!J67)</f>
        <v>23.533899999999999</v>
      </c>
      <c r="S13" s="20" t="str">
        <f>+IF('Exportación por tipo'!K67="","",'Exportación por tipo'!K67)</f>
        <v/>
      </c>
      <c r="T13" s="22" t="str">
        <f>+IF('Exportación por tipo'!L67="","",'Exportación por tipo'!L67)</f>
        <v/>
      </c>
    </row>
    <row r="14" spans="2:22" ht="12.95" customHeight="1" x14ac:dyDescent="0.25">
      <c r="Q14" s="27" t="str">
        <f>+'Exportación por tipo'!A68</f>
        <v>Ago</v>
      </c>
      <c r="R14" s="20">
        <f>+IF('Exportación por tipo'!J68="","",'Exportación por tipo'!J68)</f>
        <v>20.935099999999998</v>
      </c>
      <c r="S14" s="20" t="str">
        <f>+IF('Exportación por tipo'!K68="","",'Exportación por tipo'!K68)</f>
        <v/>
      </c>
      <c r="T14" s="22" t="str">
        <f>+IF('Exportación por tipo'!L68="","",'Exportación por tipo'!L68)</f>
        <v/>
      </c>
    </row>
    <row r="15" spans="2:22" ht="12.95" customHeight="1" x14ac:dyDescent="0.25">
      <c r="Q15" s="27" t="str">
        <f>+'Exportación por tipo'!A69</f>
        <v>Sep</v>
      </c>
      <c r="R15" s="20">
        <f>+IF('Exportación por tipo'!J69="","",'Exportación por tipo'!J69)</f>
        <v>17.152000000000001</v>
      </c>
      <c r="S15" s="20" t="str">
        <f>+IF('Exportación por tipo'!K69="","",'Exportación por tipo'!K69)</f>
        <v/>
      </c>
      <c r="T15" s="22" t="str">
        <f>+IF('Exportación por tipo'!L69="","",'Exportación por tipo'!L69)</f>
        <v/>
      </c>
    </row>
    <row r="16" spans="2:22" ht="12.95" customHeight="1" x14ac:dyDescent="0.25">
      <c r="Q16" s="27" t="str">
        <f>+'Exportación por tipo'!A70</f>
        <v>Oct</v>
      </c>
      <c r="R16" s="20">
        <f>+IF('Exportación por tipo'!J70="","",'Exportación por tipo'!J70)</f>
        <v>19.529499999999999</v>
      </c>
      <c r="S16" s="20" t="str">
        <f>+IF('Exportación por tipo'!K70="","",'Exportación por tipo'!K70)</f>
        <v/>
      </c>
      <c r="T16" s="22" t="str">
        <f>+IF('Exportación por tipo'!L70="","",'Exportación por tipo'!L70)</f>
        <v/>
      </c>
    </row>
    <row r="17" spans="17:20" ht="12.95" customHeight="1" x14ac:dyDescent="0.25">
      <c r="Q17" s="27" t="str">
        <f>+'Exportación por tipo'!A71</f>
        <v>Nov</v>
      </c>
      <c r="R17" s="20">
        <f>+IF('Exportación por tipo'!J71="","",'Exportación por tipo'!J71)</f>
        <v>17.5563</v>
      </c>
      <c r="S17" s="20" t="str">
        <f>+IF('Exportación por tipo'!K71="","",'Exportación por tipo'!K71)</f>
        <v/>
      </c>
      <c r="T17" s="22" t="str">
        <f>+IF('Exportación por tipo'!L71="","",'Exportación por tipo'!L71)</f>
        <v/>
      </c>
    </row>
    <row r="18" spans="17:20" ht="12.95" customHeight="1" thickBot="1" x14ac:dyDescent="0.3">
      <c r="Q18" s="28" t="str">
        <f>+'Exportación por tipo'!A72</f>
        <v>Dic</v>
      </c>
      <c r="R18" s="24">
        <f>+IF('Exportación por tipo'!J72="","",'Exportación por tipo'!J72)</f>
        <v>17.4129</v>
      </c>
      <c r="S18" s="24" t="str">
        <f>+IF('Exportación por tipo'!K72="","",'Exportación por tipo'!K72)</f>
        <v/>
      </c>
      <c r="T18" s="29" t="str">
        <f>+IF('Exportación por tipo'!L72="","",'Exportación por tipo'!L72)</f>
        <v/>
      </c>
    </row>
    <row r="19" spans="17:20" ht="6" customHeight="1" thickBot="1" x14ac:dyDescent="0.3"/>
    <row r="20" spans="17:20" ht="38.25" x14ac:dyDescent="0.25">
      <c r="Q20" s="15"/>
      <c r="R20" s="16" t="s">
        <v>282</v>
      </c>
      <c r="S20" s="16" t="s">
        <v>283</v>
      </c>
      <c r="T20" s="17" t="s">
        <v>16</v>
      </c>
    </row>
    <row r="21" spans="17:20" ht="12.95" customHeight="1" x14ac:dyDescent="0.25">
      <c r="Q21" s="27" t="str">
        <f>+Q7</f>
        <v>Ene</v>
      </c>
      <c r="R21" s="20">
        <f>+IF('Exportación por envase'!J96="","",'Exportación por envase'!J96)</f>
        <v>43.610999999999997</v>
      </c>
      <c r="S21" s="20">
        <f>+IF('Exportación por envase'!K96="","",'Exportación por envase'!K96)</f>
        <v>39.46</v>
      </c>
      <c r="T21" s="22">
        <f>+IF('Exportación por envase'!L96="","",'Exportación por envase'!L96)</f>
        <v>-9.5182408108046013E-2</v>
      </c>
    </row>
    <row r="22" spans="17:20" ht="12.95" customHeight="1" x14ac:dyDescent="0.25">
      <c r="Q22" s="27" t="str">
        <f t="shared" ref="Q22:Q32" si="0">+Q8</f>
        <v>Feb</v>
      </c>
      <c r="R22" s="20">
        <f>+IF('Exportación por envase'!J97="","",'Exportación por envase'!J97)</f>
        <v>47.923000000000002</v>
      </c>
      <c r="S22" s="20">
        <f>+IF('Exportación por envase'!K97="","",'Exportación por envase'!K97)</f>
        <v>50.302</v>
      </c>
      <c r="T22" s="22">
        <f>+IF('Exportación por envase'!L97="","",'Exportación por envase'!L97)</f>
        <v>4.9642134257037229E-2</v>
      </c>
    </row>
    <row r="23" spans="17:20" ht="12.95" customHeight="1" x14ac:dyDescent="0.25">
      <c r="Q23" s="27" t="str">
        <f t="shared" si="0"/>
        <v>Mar</v>
      </c>
      <c r="R23" s="20">
        <f>+IF('Exportación por envase'!J98="","",'Exportación por envase'!J98)</f>
        <v>52.807000000000002</v>
      </c>
      <c r="S23" s="20">
        <f>+IF('Exportación por envase'!K98="","",'Exportación por envase'!K98)</f>
        <v>53.012999999999998</v>
      </c>
      <c r="T23" s="22">
        <f>+IF('Exportación por envase'!L98="","",'Exportación por envase'!L98)</f>
        <v>3.9009979737534284E-3</v>
      </c>
    </row>
    <row r="24" spans="17:20" ht="12.95" customHeight="1" x14ac:dyDescent="0.25">
      <c r="Q24" s="27" t="str">
        <f t="shared" si="0"/>
        <v>Abr</v>
      </c>
      <c r="R24" s="20">
        <f>+IF('Exportación por envase'!J99="","",'Exportación por envase'!J99)</f>
        <v>64.727000000000004</v>
      </c>
      <c r="S24" s="20">
        <f>+IF('Exportación por envase'!K99="","",'Exportación por envase'!K99)</f>
        <v>59.098999999999997</v>
      </c>
      <c r="T24" s="22">
        <f>+IF('Exportación por envase'!L99="","",'Exportación por envase'!L99)</f>
        <v>-8.6949804563783428E-2</v>
      </c>
    </row>
    <row r="25" spans="17:20" ht="12.95" customHeight="1" x14ac:dyDescent="0.25">
      <c r="Q25" s="27" t="str">
        <f t="shared" si="0"/>
        <v>May</v>
      </c>
      <c r="R25" s="20">
        <f>+IF('Exportación por envase'!J100="","",'Exportación por envase'!J100)</f>
        <v>63.488999999999997</v>
      </c>
      <c r="S25" s="20">
        <f>+IF('Exportación por envase'!K100="","",'Exportación por envase'!K100)</f>
        <v>58.402999999999999</v>
      </c>
      <c r="T25" s="22">
        <f>+IF('Exportación por envase'!L100="","",'Exportación por envase'!L100)</f>
        <v>-8.0108365228622302E-2</v>
      </c>
    </row>
    <row r="26" spans="17:20" ht="12.95" customHeight="1" x14ac:dyDescent="0.25">
      <c r="Q26" s="27" t="str">
        <f t="shared" si="0"/>
        <v>Jun</v>
      </c>
      <c r="R26" s="20">
        <f>+IF('Exportación por envase'!J101="","",'Exportación por envase'!J101)</f>
        <v>47.927999999999997</v>
      </c>
      <c r="S26" s="20" t="str">
        <f>+IF('Exportación por envase'!K101="","",'Exportación por envase'!K101)</f>
        <v/>
      </c>
      <c r="T26" s="22" t="str">
        <f>+IF('Exportación por envase'!L101="","",'Exportación por envase'!L101)</f>
        <v/>
      </c>
    </row>
    <row r="27" spans="17:20" ht="12.95" customHeight="1" x14ac:dyDescent="0.25">
      <c r="Q27" s="27" t="str">
        <f t="shared" si="0"/>
        <v>Jul</v>
      </c>
      <c r="R27" s="20">
        <f>+IF('Exportación por envase'!J102="","",'Exportación por envase'!J102)</f>
        <v>81.460999999999999</v>
      </c>
      <c r="S27" s="20" t="str">
        <f>+IF('Exportación por envase'!K102="","",'Exportación por envase'!K102)</f>
        <v/>
      </c>
      <c r="T27" s="22" t="str">
        <f>+IF('Exportación por envase'!L102="","",'Exportación por envase'!L102)</f>
        <v/>
      </c>
    </row>
    <row r="28" spans="17:20" ht="12.95" customHeight="1" x14ac:dyDescent="0.25">
      <c r="Q28" s="27" t="str">
        <f t="shared" si="0"/>
        <v>Ago</v>
      </c>
      <c r="R28" s="20">
        <f>+IF('Exportación por envase'!J103="","",'Exportación por envase'!J103)</f>
        <v>73.53</v>
      </c>
      <c r="S28" s="20" t="str">
        <f>+IF('Exportación por envase'!K103="","",'Exportación por envase'!K103)</f>
        <v/>
      </c>
      <c r="T28" s="22" t="str">
        <f>+IF('Exportación por envase'!L103="","",'Exportación por envase'!L103)</f>
        <v/>
      </c>
    </row>
    <row r="29" spans="17:20" ht="12.95" customHeight="1" x14ac:dyDescent="0.25">
      <c r="Q29" s="27" t="str">
        <f t="shared" si="0"/>
        <v>Sep</v>
      </c>
      <c r="R29" s="20">
        <f>+IF('Exportación por envase'!J104="","",'Exportación por envase'!J104)</f>
        <v>63.616</v>
      </c>
      <c r="S29" s="20" t="str">
        <f>+IF('Exportación por envase'!K104="","",'Exportación por envase'!K104)</f>
        <v/>
      </c>
      <c r="T29" s="22" t="str">
        <f>+IF('Exportación por envase'!L104="","",'Exportación por envase'!L104)</f>
        <v/>
      </c>
    </row>
    <row r="30" spans="17:20" ht="12.95" customHeight="1" x14ac:dyDescent="0.25">
      <c r="Q30" s="27" t="str">
        <f t="shared" si="0"/>
        <v>Oct</v>
      </c>
      <c r="R30" s="20">
        <f>+IF('Exportación por envase'!J105="","",'Exportación por envase'!J105)</f>
        <v>66.48</v>
      </c>
      <c r="S30" s="20" t="str">
        <f>+IF('Exportación por envase'!K105="","",'Exportación por envase'!K105)</f>
        <v/>
      </c>
      <c r="T30" s="22" t="str">
        <f>+IF('Exportación por envase'!L105="","",'Exportación por envase'!L105)</f>
        <v/>
      </c>
    </row>
    <row r="31" spans="17:20" ht="12.95" customHeight="1" x14ac:dyDescent="0.25">
      <c r="Q31" s="27" t="str">
        <f t="shared" si="0"/>
        <v>Nov</v>
      </c>
      <c r="R31" s="20">
        <f>+IF('Exportación por envase'!J106="","",'Exportación por envase'!J106)</f>
        <v>56.97</v>
      </c>
      <c r="S31" s="20" t="str">
        <f>+IF('Exportación por envase'!K106="","",'Exportación por envase'!K106)</f>
        <v/>
      </c>
      <c r="T31" s="22" t="str">
        <f>+IF('Exportación por envase'!L106="","",'Exportación por envase'!L106)</f>
        <v/>
      </c>
    </row>
    <row r="32" spans="17:20" ht="12.95" customHeight="1" thickBot="1" x14ac:dyDescent="0.3">
      <c r="Q32" s="28" t="str">
        <f t="shared" si="0"/>
        <v>Dic</v>
      </c>
      <c r="R32" s="24">
        <f>+IF('Exportación por envase'!J107="","",'Exportación por envase'!J107)</f>
        <v>56.076000000000001</v>
      </c>
      <c r="S32" s="24" t="str">
        <f>+IF('Exportación por envase'!K107="","",'Exportación por envase'!K107)</f>
        <v/>
      </c>
      <c r="T32" s="29" t="str">
        <f>+IF('Exportación por envase'!L107="","",'Exportación por envase'!L107)</f>
        <v/>
      </c>
    </row>
    <row r="33" spans="14:20" ht="6" customHeight="1" thickBot="1" x14ac:dyDescent="0.3"/>
    <row r="34" spans="14:20" x14ac:dyDescent="0.25">
      <c r="N34" s="12"/>
      <c r="O34" s="308" t="s">
        <v>174</v>
      </c>
      <c r="P34" s="309"/>
      <c r="Q34" s="310"/>
      <c r="R34" s="308" t="s">
        <v>175</v>
      </c>
      <c r="S34" s="309"/>
      <c r="T34" s="311"/>
    </row>
    <row r="35" spans="14:20" ht="38.25" x14ac:dyDescent="0.25">
      <c r="N35" s="13"/>
      <c r="O35" s="205" t="s">
        <v>277</v>
      </c>
      <c r="P35" s="18" t="s">
        <v>280</v>
      </c>
      <c r="Q35" s="14" t="s">
        <v>16</v>
      </c>
      <c r="R35" s="205" t="s">
        <v>277</v>
      </c>
      <c r="S35" s="18" t="s">
        <v>280</v>
      </c>
      <c r="T35" s="11" t="s">
        <v>16</v>
      </c>
    </row>
    <row r="36" spans="14:20" ht="12.95" customHeight="1" x14ac:dyDescent="0.25">
      <c r="N36" s="19" t="str">
        <f t="shared" ref="N36:N47" si="1">+Q21</f>
        <v>Ene</v>
      </c>
      <c r="O36" s="20">
        <f>+IF('Exportación por envase'!J7="","",'Exportación por envase'!J7)</f>
        <v>9.2932000000000006</v>
      </c>
      <c r="P36" s="20">
        <f>+IF('Exportación por envase'!K7="","",'Exportación por envase'!K7)</f>
        <v>9.1059999999999999</v>
      </c>
      <c r="Q36" s="21">
        <f>+IF('Exportación por envase'!L7="","",'Exportación por envase'!L7)</f>
        <v>-2.0143761029570051E-2</v>
      </c>
      <c r="R36" s="20">
        <f>+IF('Exportación por envase'!J25="","",'Exportación por envase'!J25)</f>
        <v>4.3319999999999999</v>
      </c>
      <c r="S36" s="20">
        <f>+IF('Exportación por envase'!K25="","",'Exportación por envase'!K25)</f>
        <v>3.1179999999999999</v>
      </c>
      <c r="T36" s="22">
        <f>+IF('Exportación por envase'!L25="","",'Exportación por envase'!L25)</f>
        <v>-0.28024007386888272</v>
      </c>
    </row>
    <row r="37" spans="14:20" ht="12.95" customHeight="1" x14ac:dyDescent="0.25">
      <c r="N37" s="19" t="str">
        <f t="shared" si="1"/>
        <v>Feb</v>
      </c>
      <c r="O37" s="20">
        <f>+IF('Exportación por envase'!J8="","",'Exportación por envase'!J8)</f>
        <v>10.737299999999999</v>
      </c>
      <c r="P37" s="20">
        <f>+IF('Exportación por envase'!K8="","",'Exportación por envase'!K8)</f>
        <v>10.737399999999999</v>
      </c>
      <c r="Q37" s="21">
        <f>+IF('Exportación por envase'!L8="","",'Exportación por envase'!L8)</f>
        <v>9.3133283041169079E-6</v>
      </c>
      <c r="R37" s="20">
        <f>+IF('Exportación por envase'!J26="","",'Exportación por envase'!J26)</f>
        <v>3.1966999999999999</v>
      </c>
      <c r="S37" s="20">
        <f>+IF('Exportación por envase'!K26="","",'Exportación por envase'!K26)</f>
        <v>3.6355</v>
      </c>
      <c r="T37" s="22">
        <f>+IF('Exportación por envase'!L26="","",'Exportación por envase'!L26)</f>
        <v>0.13726655613601535</v>
      </c>
    </row>
    <row r="38" spans="14:20" ht="12.95" customHeight="1" x14ac:dyDescent="0.25">
      <c r="N38" s="19" t="str">
        <f t="shared" si="1"/>
        <v>Mar</v>
      </c>
      <c r="O38" s="20">
        <f>+IF('Exportación por envase'!J9="","",'Exportación por envase'!J9)</f>
        <v>11.6988</v>
      </c>
      <c r="P38" s="20">
        <f>+IF('Exportación por envase'!K9="","",'Exportación por envase'!K9)</f>
        <v>11.1252</v>
      </c>
      <c r="Q38" s="21">
        <f>+IF('Exportación por envase'!L9="","",'Exportación por envase'!L9)</f>
        <v>-4.9030669812288541E-2</v>
      </c>
      <c r="R38" s="20">
        <f>+IF('Exportación por envase'!J27="","",'Exportación por envase'!J27)</f>
        <v>3.5169000000000001</v>
      </c>
      <c r="S38" s="20">
        <f>+IF('Exportación por envase'!K27="","",'Exportación por envase'!K27)</f>
        <v>3.7656000000000001</v>
      </c>
      <c r="T38" s="22">
        <f>+IF('Exportación por envase'!L27="","",'Exportación por envase'!L27)</f>
        <v>7.071568711080789E-2</v>
      </c>
    </row>
    <row r="39" spans="14:20" ht="12.95" customHeight="1" x14ac:dyDescent="0.25">
      <c r="N39" s="19" t="str">
        <f t="shared" si="1"/>
        <v>Abr</v>
      </c>
      <c r="O39" s="20">
        <f>+IF('Exportación por envase'!J10="","",'Exportación por envase'!J10)</f>
        <v>14.9064</v>
      </c>
      <c r="P39" s="20">
        <f>+IF('Exportación por envase'!K10="","",'Exportación por envase'!K10)</f>
        <v>13.251200000000001</v>
      </c>
      <c r="Q39" s="21">
        <f>+IF('Exportación por envase'!L10="","",'Exportación por envase'!L10)</f>
        <v>-0.11103955348038419</v>
      </c>
      <c r="R39" s="20">
        <f>+IF('Exportación por envase'!J28="","",'Exportación por envase'!J28)</f>
        <v>4.7605000000000004</v>
      </c>
      <c r="S39" s="20">
        <f>+IF('Exportación por envase'!K28="","",'Exportación por envase'!K28)</f>
        <v>3.7149999999999999</v>
      </c>
      <c r="T39" s="22">
        <f>+IF('Exportación por envase'!L28="","",'Exportación por envase'!L28)</f>
        <v>-0.21961978783741209</v>
      </c>
    </row>
    <row r="40" spans="14:20" ht="12.95" customHeight="1" x14ac:dyDescent="0.25">
      <c r="N40" s="19" t="str">
        <f t="shared" si="1"/>
        <v>May</v>
      </c>
      <c r="O40" s="20">
        <f>+IF('Exportación por envase'!J11="","",'Exportación por envase'!J11)</f>
        <v>14.646000000000001</v>
      </c>
      <c r="P40" s="20">
        <f>+IF('Exportación por envase'!K11="","",'Exportación por envase'!K11)</f>
        <v>13.2316</v>
      </c>
      <c r="Q40" s="21">
        <f>+IF('Exportación por envase'!L11="","",'Exportación por envase'!L11)</f>
        <v>-9.6572442987846507E-2</v>
      </c>
      <c r="R40" s="20">
        <f>+IF('Exportación por envase'!J29="","",'Exportación por envase'!J29)</f>
        <v>3.4559000000000002</v>
      </c>
      <c r="S40" s="20">
        <f>+IF('Exportación por envase'!K29="","",'Exportación por envase'!K29)</f>
        <v>3.371</v>
      </c>
      <c r="T40" s="22">
        <f>+IF('Exportación por envase'!L29="","",'Exportación por envase'!L29)</f>
        <v>-2.4566683063746098E-2</v>
      </c>
    </row>
    <row r="41" spans="14:20" ht="12.95" customHeight="1" x14ac:dyDescent="0.25">
      <c r="N41" s="19" t="str">
        <f t="shared" si="1"/>
        <v>Jun</v>
      </c>
      <c r="O41" s="20">
        <f>+IF('Exportación por envase'!J12="","",'Exportación por envase'!J12)</f>
        <v>9.9525000000000006</v>
      </c>
      <c r="P41" s="20" t="str">
        <f>+IF('Exportación por envase'!K12="","",'Exportación por envase'!K12)</f>
        <v/>
      </c>
      <c r="Q41" s="21" t="str">
        <f>+IF('Exportación por envase'!L12="","",'Exportación por envase'!L12)</f>
        <v/>
      </c>
      <c r="R41" s="20">
        <f>+IF('Exportación por envase'!J30="","",'Exportación por envase'!J30)</f>
        <v>2.4940000000000002</v>
      </c>
      <c r="S41" s="20" t="str">
        <f>+IF('Exportación por envase'!K30="","",'Exportación por envase'!K30)</f>
        <v/>
      </c>
      <c r="T41" s="22" t="str">
        <f>+IF('Exportación por envase'!L30="","",'Exportación por envase'!L30)</f>
        <v/>
      </c>
    </row>
    <row r="42" spans="14:20" ht="12.95" customHeight="1" x14ac:dyDescent="0.25">
      <c r="N42" s="19" t="str">
        <f t="shared" si="1"/>
        <v>Jul</v>
      </c>
      <c r="O42" s="20">
        <f>+IF('Exportación por envase'!J13="","",'Exportación por envase'!J13)</f>
        <v>17.655100000000001</v>
      </c>
      <c r="P42" s="20" t="str">
        <f>+IF('Exportación por envase'!K13="","",'Exportación por envase'!K13)</f>
        <v/>
      </c>
      <c r="Q42" s="21" t="str">
        <f>+IF('Exportación por envase'!L13="","",'Exportación por envase'!L13)</f>
        <v/>
      </c>
      <c r="R42" s="20">
        <f>+IF('Exportación por envase'!J31="","",'Exportación por envase'!J31)</f>
        <v>5.8788</v>
      </c>
      <c r="S42" s="20" t="str">
        <f>+IF('Exportación por envase'!K31="","",'Exportación por envase'!K31)</f>
        <v/>
      </c>
      <c r="T42" s="22" t="str">
        <f>+IF('Exportación por envase'!L31="","",'Exportación por envase'!L31)</f>
        <v/>
      </c>
    </row>
    <row r="43" spans="14:20" ht="12.95" customHeight="1" x14ac:dyDescent="0.25">
      <c r="N43" s="19" t="str">
        <f t="shared" si="1"/>
        <v>Ago</v>
      </c>
      <c r="O43" s="20">
        <f>+IF('Exportación por envase'!J14="","",'Exportación por envase'!J14)</f>
        <v>16.054099999999998</v>
      </c>
      <c r="P43" s="20" t="str">
        <f>+IF('Exportación por envase'!K14="","",'Exportación por envase'!K14)</f>
        <v/>
      </c>
      <c r="Q43" s="21" t="str">
        <f>+IF('Exportación por envase'!L14="","",'Exportación por envase'!L14)</f>
        <v/>
      </c>
      <c r="R43" s="20">
        <f>+IF('Exportación por envase'!J32="","",'Exportación por envase'!J32)</f>
        <v>4.8810000000000002</v>
      </c>
      <c r="S43" s="20" t="str">
        <f>+IF('Exportación por envase'!K32="","",'Exportación por envase'!K32)</f>
        <v/>
      </c>
      <c r="T43" s="22" t="str">
        <f>+IF('Exportación por envase'!L32="","",'Exportación por envase'!L32)</f>
        <v/>
      </c>
    </row>
    <row r="44" spans="14:20" ht="12.95" customHeight="1" x14ac:dyDescent="0.25">
      <c r="N44" s="19" t="str">
        <f t="shared" si="1"/>
        <v>Sep</v>
      </c>
      <c r="O44" s="20">
        <f>+IF('Exportación por envase'!J15="","",'Exportación por envase'!J15)</f>
        <v>13.092000000000001</v>
      </c>
      <c r="P44" s="20" t="str">
        <f>+IF('Exportación por envase'!K15="","",'Exportación por envase'!K15)</f>
        <v/>
      </c>
      <c r="Q44" s="21" t="str">
        <f>+IF('Exportación por envase'!L15="","",'Exportación por envase'!L15)</f>
        <v/>
      </c>
      <c r="R44" s="20">
        <f>+IF('Exportación por envase'!J33="","",'Exportación por envase'!J33)</f>
        <v>4.0599999999999996</v>
      </c>
      <c r="S44" s="20" t="str">
        <f>+IF('Exportación por envase'!K33="","",'Exportación por envase'!K33)</f>
        <v/>
      </c>
      <c r="T44" s="22" t="str">
        <f>+IF('Exportación por envase'!L33="","",'Exportación por envase'!L33)</f>
        <v/>
      </c>
    </row>
    <row r="45" spans="14:20" ht="12.95" customHeight="1" x14ac:dyDescent="0.25">
      <c r="N45" s="19" t="str">
        <f t="shared" si="1"/>
        <v>Oct</v>
      </c>
      <c r="O45" s="20">
        <f>+IF('Exportación por envase'!J16="","",'Exportación por envase'!J16)</f>
        <v>14.077</v>
      </c>
      <c r="P45" s="20" t="str">
        <f>+IF('Exportación por envase'!K16="","",'Exportación por envase'!K16)</f>
        <v/>
      </c>
      <c r="Q45" s="21" t="str">
        <f>+IF('Exportación por envase'!L16="","",'Exportación por envase'!L16)</f>
        <v/>
      </c>
      <c r="R45" s="20">
        <f>+IF('Exportación por envase'!J34="","",'Exportación por envase'!J34)</f>
        <v>5.4524999999999997</v>
      </c>
      <c r="S45" s="20" t="str">
        <f>+IF('Exportación por envase'!K34="","",'Exportación por envase'!K34)</f>
        <v/>
      </c>
      <c r="T45" s="22" t="str">
        <f>+IF('Exportación por envase'!L34="","",'Exportación por envase'!L34)</f>
        <v/>
      </c>
    </row>
    <row r="46" spans="14:20" ht="12.95" customHeight="1" x14ac:dyDescent="0.25">
      <c r="N46" s="19" t="str">
        <f t="shared" si="1"/>
        <v>Nov</v>
      </c>
      <c r="O46" s="20">
        <f>+IF('Exportación por envase'!J17="","",'Exportación por envase'!J17)</f>
        <v>12.4819</v>
      </c>
      <c r="P46" s="20" t="str">
        <f>+IF('Exportación por envase'!K17="","",'Exportación por envase'!K17)</f>
        <v/>
      </c>
      <c r="Q46" s="21" t="str">
        <f>+IF('Exportación por envase'!L17="","",'Exportación por envase'!L17)</f>
        <v/>
      </c>
      <c r="R46" s="20">
        <f>+IF('Exportación por envase'!J35="","",'Exportación por envase'!J35)</f>
        <v>5.0743999999999998</v>
      </c>
      <c r="S46" s="20" t="str">
        <f>+IF('Exportación por envase'!K35="","",'Exportación por envase'!K35)</f>
        <v/>
      </c>
      <c r="T46" s="22" t="str">
        <f>+IF('Exportación por envase'!L35="","",'Exportación por envase'!L35)</f>
        <v/>
      </c>
    </row>
    <row r="47" spans="14:20" ht="12.95" customHeight="1" thickBot="1" x14ac:dyDescent="0.3">
      <c r="N47" s="23" t="str">
        <f t="shared" si="1"/>
        <v>Dic</v>
      </c>
      <c r="O47" s="24">
        <f>+IF('Exportación por envase'!J18="","",'Exportación por envase'!J18)</f>
        <v>11.972899999999999</v>
      </c>
      <c r="P47" s="24" t="str">
        <f>+IF('Exportación por envase'!K18="","",'Exportación por envase'!K18)</f>
        <v/>
      </c>
      <c r="Q47" s="25" t="str">
        <f>+IF('Exportación por envase'!L18="","",'Exportación por envase'!L18)</f>
        <v/>
      </c>
      <c r="R47" s="24">
        <f>+IF('Exportación por envase'!J36="","",'Exportación por envase'!J36)</f>
        <v>5.44</v>
      </c>
      <c r="S47" s="24" t="str">
        <f>+IF('Exportación por envase'!K36="","",'Exportación por envase'!K36)</f>
        <v/>
      </c>
      <c r="T47" s="29" t="str">
        <f>+IF('Exportación por envase'!L36="","",'Exportación por envase'!L36)</f>
        <v/>
      </c>
    </row>
    <row r="48" spans="14:20" ht="6" customHeight="1" thickBot="1" x14ac:dyDescent="0.3"/>
    <row r="49" spans="14:20" ht="15" customHeight="1" x14ac:dyDescent="0.25">
      <c r="N49" s="12"/>
      <c r="O49" s="308" t="s">
        <v>174</v>
      </c>
      <c r="P49" s="309"/>
      <c r="Q49" s="310"/>
      <c r="R49" s="308" t="s">
        <v>175</v>
      </c>
      <c r="S49" s="309"/>
      <c r="T49" s="311"/>
    </row>
    <row r="50" spans="14:20" ht="38.25" x14ac:dyDescent="0.25">
      <c r="N50" s="13"/>
      <c r="O50" s="205" t="s">
        <v>282</v>
      </c>
      <c r="P50" s="18" t="s">
        <v>283</v>
      </c>
      <c r="Q50" s="14" t="s">
        <v>16</v>
      </c>
      <c r="R50" s="205" t="s">
        <v>282</v>
      </c>
      <c r="S50" s="18" t="s">
        <v>283</v>
      </c>
      <c r="T50" s="11" t="s">
        <v>16</v>
      </c>
    </row>
    <row r="51" spans="14:20" ht="12.95" customHeight="1" x14ac:dyDescent="0.25">
      <c r="N51" s="19" t="str">
        <f>+N36</f>
        <v>Ene</v>
      </c>
      <c r="O51" s="20">
        <f>+IF('Exportación por envase'!J60="","",'Exportación por envase'!J60)</f>
        <v>39.503999999999998</v>
      </c>
      <c r="P51" s="20">
        <f>+IF('Exportación por envase'!K60="","",'Exportación por envase'!K60)</f>
        <v>36.603999999999999</v>
      </c>
      <c r="Q51" s="21">
        <f>+IF('Exportación por envase'!L60="","",'Exportación por envase'!L60)</f>
        <v>-7.3410287565816135E-2</v>
      </c>
      <c r="R51" s="26">
        <f>+IF('Exportación por envase'!J78="","",'Exportación por envase'!J78)</f>
        <v>4.1070000000000002</v>
      </c>
      <c r="S51" s="26">
        <f>+IF('Exportación por envase'!K78="","",'Exportación por envase'!K78)</f>
        <v>2.8559999999999999</v>
      </c>
      <c r="T51" s="22">
        <f>+IF('Exportación por envase'!L78="","",'Exportación por envase'!L78)</f>
        <v>-0.30460189919649383</v>
      </c>
    </row>
    <row r="52" spans="14:20" ht="12.95" customHeight="1" x14ac:dyDescent="0.25">
      <c r="N52" s="19" t="str">
        <f t="shared" ref="N52:N62" si="2">+N37</f>
        <v>Feb</v>
      </c>
      <c r="O52" s="20">
        <f>+IF('Exportación por envase'!J61="","",'Exportación por envase'!J61)</f>
        <v>44.29</v>
      </c>
      <c r="P52" s="20">
        <f>+IF('Exportación por envase'!K61="","",'Exportación por envase'!K61)</f>
        <v>46.526000000000003</v>
      </c>
      <c r="Q52" s="21">
        <f>+IF('Exportación por envase'!L61="","",'Exportación por envase'!L61)</f>
        <v>5.048543689320395E-2</v>
      </c>
      <c r="R52" s="26">
        <f>+IF('Exportación por envase'!J79="","",'Exportación por envase'!J79)</f>
        <v>3.633</v>
      </c>
      <c r="S52" s="26">
        <f>+IF('Exportación por envase'!K79="","",'Exportación por envase'!K79)</f>
        <v>3.7759999999999998</v>
      </c>
      <c r="T52" s="22">
        <f>+IF('Exportación por envase'!L79="","",'Exportación por envase'!L79)</f>
        <v>3.9361409303605877E-2</v>
      </c>
    </row>
    <row r="53" spans="14:20" ht="12.95" customHeight="1" x14ac:dyDescent="0.25">
      <c r="N53" s="19" t="str">
        <f t="shared" si="2"/>
        <v>Mar</v>
      </c>
      <c r="O53" s="20">
        <f>+IF('Exportación por envase'!J62="","",'Exportación por envase'!J62)</f>
        <v>49.225000000000001</v>
      </c>
      <c r="P53" s="20">
        <f>+IF('Exportación por envase'!K62="","",'Exportación por envase'!K62)</f>
        <v>49.171999999999997</v>
      </c>
      <c r="Q53" s="21">
        <f>+IF('Exportación por envase'!L62="","",'Exportación por envase'!L62)</f>
        <v>-1.076688674454096E-3</v>
      </c>
      <c r="R53" s="26">
        <f>+IF('Exportación por envase'!J80="","",'Exportación por envase'!J80)</f>
        <v>3.5819999999999999</v>
      </c>
      <c r="S53" s="26">
        <f>+IF('Exportación por envase'!K80="","",'Exportación por envase'!K80)</f>
        <v>3.8410000000000002</v>
      </c>
      <c r="T53" s="22">
        <f>+IF('Exportación por envase'!L80="","",'Exportación por envase'!L80)</f>
        <v>7.230597431602459E-2</v>
      </c>
    </row>
    <row r="54" spans="14:20" ht="12.95" customHeight="1" x14ac:dyDescent="0.25">
      <c r="N54" s="19" t="str">
        <f t="shared" si="2"/>
        <v>Abr</v>
      </c>
      <c r="O54" s="20">
        <f>+IF('Exportación por envase'!J63="","",'Exportación por envase'!J63)</f>
        <v>60.078000000000003</v>
      </c>
      <c r="P54" s="20">
        <f>+IF('Exportación por envase'!K63="","",'Exportación por envase'!K63)</f>
        <v>55.439</v>
      </c>
      <c r="Q54" s="21">
        <f>+IF('Exportación por envase'!L63="","",'Exportación por envase'!L63)</f>
        <v>-7.7216285495522508E-2</v>
      </c>
      <c r="R54" s="26">
        <f>+IF('Exportación por envase'!J81="","",'Exportación por envase'!J81)</f>
        <v>4.649</v>
      </c>
      <c r="S54" s="26">
        <f>+IF('Exportación por envase'!K81="","",'Exportación por envase'!K81)</f>
        <v>3.66</v>
      </c>
      <c r="T54" s="22">
        <f>+IF('Exportación por envase'!L81="","",'Exportación por envase'!L81)</f>
        <v>-0.21273392127339208</v>
      </c>
    </row>
    <row r="55" spans="14:20" ht="12.95" customHeight="1" x14ac:dyDescent="0.25">
      <c r="N55" s="19" t="str">
        <f t="shared" si="2"/>
        <v>May</v>
      </c>
      <c r="O55" s="20">
        <f>+IF('Exportación por envase'!J64="","",'Exportación por envase'!J64)</f>
        <v>59.825000000000003</v>
      </c>
      <c r="P55" s="20">
        <f>+IF('Exportación por envase'!K64="","",'Exportación por envase'!K64)</f>
        <v>55.215000000000003</v>
      </c>
      <c r="Q55" s="21">
        <f>+IF('Exportación por envase'!L64="","",'Exportación por envase'!L64)</f>
        <v>-7.7058086084412891E-2</v>
      </c>
      <c r="R55" s="26">
        <f>+IF('Exportación por envase'!J82="","",'Exportación por envase'!J82)</f>
        <v>3.6640000000000001</v>
      </c>
      <c r="S55" s="26">
        <f>+IF('Exportación por envase'!K82="","",'Exportación por envase'!K82)</f>
        <v>3.1880000000000002</v>
      </c>
      <c r="T55" s="22">
        <f>+IF('Exportación por envase'!L82="","",'Exportación por envase'!L82)</f>
        <v>-0.12991266375545851</v>
      </c>
    </row>
    <row r="56" spans="14:20" ht="12.95" customHeight="1" x14ac:dyDescent="0.25">
      <c r="N56" s="19" t="str">
        <f t="shared" si="2"/>
        <v>Jun</v>
      </c>
      <c r="O56" s="20">
        <f>+IF('Exportación por envase'!J65="","",'Exportación por envase'!J65)</f>
        <v>45.591000000000001</v>
      </c>
      <c r="P56" s="20" t="str">
        <f>+IF('Exportación por envase'!K65="","",'Exportación por envase'!K65)</f>
        <v/>
      </c>
      <c r="Q56" s="21" t="str">
        <f>+IF('Exportación por envase'!L65="","",'Exportación por envase'!L65)</f>
        <v/>
      </c>
      <c r="R56" s="26">
        <f>+IF('Exportación por envase'!J83="","",'Exportación por envase'!J83)</f>
        <v>2.3370000000000002</v>
      </c>
      <c r="S56" s="26" t="str">
        <f>+IF('Exportación por envase'!K83="","",'Exportación por envase'!K83)</f>
        <v/>
      </c>
      <c r="T56" s="22" t="str">
        <f>+IF('Exportación por envase'!L83="","",'Exportación por envase'!L83)</f>
        <v/>
      </c>
    </row>
    <row r="57" spans="14:20" ht="12.95" customHeight="1" x14ac:dyDescent="0.25">
      <c r="N57" s="19" t="str">
        <f t="shared" si="2"/>
        <v>Jul</v>
      </c>
      <c r="O57" s="20">
        <f>+IF('Exportación por envase'!J66="","",'Exportación por envase'!J66)</f>
        <v>75.503</v>
      </c>
      <c r="P57" s="20" t="str">
        <f>+IF('Exportación por envase'!K66="","",'Exportación por envase'!K66)</f>
        <v/>
      </c>
      <c r="Q57" s="21" t="str">
        <f>+IF('Exportación por envase'!L66="","",'Exportación por envase'!L66)</f>
        <v/>
      </c>
      <c r="R57" s="26">
        <f>+IF('Exportación por envase'!J84="","",'Exportación por envase'!J84)</f>
        <v>5.9580000000000002</v>
      </c>
      <c r="S57" s="26" t="str">
        <f>+IF('Exportación por envase'!K84="","",'Exportación por envase'!K84)</f>
        <v/>
      </c>
      <c r="T57" s="22" t="str">
        <f>+IF('Exportación por envase'!L84="","",'Exportación por envase'!L84)</f>
        <v/>
      </c>
    </row>
    <row r="58" spans="14:20" ht="12.95" customHeight="1" x14ac:dyDescent="0.25">
      <c r="N58" s="19" t="str">
        <f t="shared" si="2"/>
        <v>Ago</v>
      </c>
      <c r="O58" s="20">
        <f>+IF('Exportación por envase'!J67="","",'Exportación por envase'!J67)</f>
        <v>68.665000000000006</v>
      </c>
      <c r="P58" s="20" t="str">
        <f>+IF('Exportación por envase'!K67="","",'Exportación por envase'!K67)</f>
        <v/>
      </c>
      <c r="Q58" s="21" t="str">
        <f>+IF('Exportación por envase'!L67="","",'Exportación por envase'!L67)</f>
        <v/>
      </c>
      <c r="R58" s="26">
        <f>+IF('Exportación por envase'!J85="","",'Exportación por envase'!J85)</f>
        <v>4.8650000000000002</v>
      </c>
      <c r="S58" s="26" t="str">
        <f>+IF('Exportación por envase'!K85="","",'Exportación por envase'!K85)</f>
        <v/>
      </c>
      <c r="T58" s="22" t="str">
        <f>+IF('Exportación por envase'!L85="","",'Exportación por envase'!L85)</f>
        <v/>
      </c>
    </row>
    <row r="59" spans="14:20" ht="12.95" customHeight="1" x14ac:dyDescent="0.25">
      <c r="N59" s="19" t="str">
        <f t="shared" si="2"/>
        <v>Sep</v>
      </c>
      <c r="O59" s="20">
        <f>+IF('Exportación por envase'!J68="","",'Exportación por envase'!J68)</f>
        <v>59.606000000000002</v>
      </c>
      <c r="P59" s="20" t="str">
        <f>+IF('Exportación por envase'!K68="","",'Exportación por envase'!K68)</f>
        <v/>
      </c>
      <c r="Q59" s="21" t="str">
        <f>+IF('Exportación por envase'!L68="","",'Exportación por envase'!L68)</f>
        <v/>
      </c>
      <c r="R59" s="26">
        <f>+IF('Exportación por envase'!J86="","",'Exportación por envase'!J86)</f>
        <v>4.01</v>
      </c>
      <c r="S59" s="26" t="str">
        <f>+IF('Exportación por envase'!K86="","",'Exportación por envase'!K86)</f>
        <v/>
      </c>
      <c r="T59" s="22" t="str">
        <f>+IF('Exportación por envase'!L86="","",'Exportación por envase'!L86)</f>
        <v/>
      </c>
    </row>
    <row r="60" spans="14:20" ht="12.95" customHeight="1" x14ac:dyDescent="0.25">
      <c r="N60" s="19" t="str">
        <f t="shared" si="2"/>
        <v>Oct</v>
      </c>
      <c r="O60" s="20">
        <f>+IF('Exportación por envase'!J69="","",'Exportación por envase'!J69)</f>
        <v>60.637999999999998</v>
      </c>
      <c r="P60" s="20" t="str">
        <f>+IF('Exportación por envase'!K69="","",'Exportación por envase'!K69)</f>
        <v/>
      </c>
      <c r="Q60" s="21" t="str">
        <f>+IF('Exportación por envase'!L69="","",'Exportación por envase'!L69)</f>
        <v/>
      </c>
      <c r="R60" s="26">
        <f>+IF('Exportación por envase'!J87="","",'Exportación por envase'!J87)</f>
        <v>5.8419999999999996</v>
      </c>
      <c r="S60" s="26" t="str">
        <f>+IF('Exportación por envase'!K87="","",'Exportación por envase'!K87)</f>
        <v/>
      </c>
      <c r="T60" s="22" t="str">
        <f>+IF('Exportación por envase'!L87="","",'Exportación por envase'!L87)</f>
        <v/>
      </c>
    </row>
    <row r="61" spans="14:20" ht="12.95" customHeight="1" x14ac:dyDescent="0.25">
      <c r="N61" s="19" t="str">
        <f t="shared" si="2"/>
        <v>Nov</v>
      </c>
      <c r="O61" s="20">
        <f>+IF('Exportación por envase'!J70="","",'Exportación por envase'!J70)</f>
        <v>52.207999999999998</v>
      </c>
      <c r="P61" s="20" t="str">
        <f>+IF('Exportación por envase'!K70="","",'Exportación por envase'!K70)</f>
        <v/>
      </c>
      <c r="Q61" s="21" t="str">
        <f>+IF('Exportación por envase'!L70="","",'Exportación por envase'!L70)</f>
        <v/>
      </c>
      <c r="R61" s="26">
        <f>+IF('Exportación por envase'!J88="","",'Exportación por envase'!J88)</f>
        <v>4.7619999999999996</v>
      </c>
      <c r="S61" s="26" t="str">
        <f>+IF('Exportación por envase'!K88="","",'Exportación por envase'!K88)</f>
        <v/>
      </c>
      <c r="T61" s="22" t="str">
        <f>+IF('Exportación por envase'!L88="","",'Exportación por envase'!L88)</f>
        <v/>
      </c>
    </row>
    <row r="62" spans="14:20" ht="12.95" customHeight="1" thickBot="1" x14ac:dyDescent="0.3">
      <c r="N62" s="23" t="str">
        <f t="shared" si="2"/>
        <v>Dic</v>
      </c>
      <c r="O62" s="24">
        <f>+IF('Exportación por envase'!J71="","",'Exportación por envase'!J71)</f>
        <v>51.048999999999999</v>
      </c>
      <c r="P62" s="24" t="str">
        <f>+IF('Exportación por envase'!K71="","",'Exportación por envase'!K71)</f>
        <v/>
      </c>
      <c r="Q62" s="25" t="str">
        <f>+IF('Exportación por envase'!L71="","",'Exportación por envase'!L71)</f>
        <v/>
      </c>
      <c r="R62" s="179">
        <f>+IF('Exportación por envase'!J89="","",'Exportación por envase'!J89)</f>
        <v>5.0270000000000001</v>
      </c>
      <c r="S62" s="179" t="str">
        <f>+IF('Exportación por envase'!K89="","",'Exportación por envase'!K89)</f>
        <v/>
      </c>
      <c r="T62" s="29" t="str">
        <f>+IF('Exportación por envase'!L89="","",'Exportación por envase'!L89)</f>
        <v/>
      </c>
    </row>
    <row r="63" spans="14:20" ht="6" customHeight="1" thickBot="1" x14ac:dyDescent="0.3"/>
    <row r="64" spans="14:20" x14ac:dyDescent="0.25">
      <c r="N64" s="12"/>
      <c r="O64" s="308" t="s">
        <v>174</v>
      </c>
      <c r="P64" s="309"/>
      <c r="Q64" s="310"/>
      <c r="R64" s="308" t="s">
        <v>175</v>
      </c>
      <c r="S64" s="309"/>
      <c r="T64" s="311"/>
    </row>
    <row r="65" spans="11:20" ht="38.25" x14ac:dyDescent="0.25">
      <c r="N65" s="13"/>
      <c r="O65" s="205" t="s">
        <v>278</v>
      </c>
      <c r="P65" s="18" t="s">
        <v>281</v>
      </c>
      <c r="Q65" s="14" t="s">
        <v>16</v>
      </c>
      <c r="R65" s="205" t="s">
        <v>278</v>
      </c>
      <c r="S65" s="18" t="s">
        <v>281</v>
      </c>
      <c r="T65" s="11" t="s">
        <v>16</v>
      </c>
    </row>
    <row r="66" spans="11:20" ht="12.95" customHeight="1" x14ac:dyDescent="0.25">
      <c r="N66" s="19" t="str">
        <f>+N51</f>
        <v>Ene</v>
      </c>
      <c r="O66" s="26">
        <f>+IF('Exportación por envase'!J113="","",'Exportación por envase'!J113)</f>
        <v>4.2508500839323373</v>
      </c>
      <c r="P66" s="26">
        <f>+IF('Exportación por envase'!K113="","",'Exportación por envase'!K113)</f>
        <v>4.0197671864704594</v>
      </c>
      <c r="Q66" s="21">
        <f>+IF('Exportación por envase'!L113="","",'Exportación por envase'!L113)</f>
        <v>-5.4361573073428593E-2</v>
      </c>
      <c r="R66" s="26">
        <f>+IF('Exportación por envase'!J131="","",'Exportación por envase'!J131)</f>
        <v>0.94806094182825495</v>
      </c>
      <c r="S66" s="26">
        <f>+IF('Exportación por envase'!K131="","",'Exportación por envase'!K131)</f>
        <v>0.9159717767799872</v>
      </c>
      <c r="T66" s="22">
        <f>+IF('Exportación por envase'!L131="","",'Exportación por envase'!L131)</f>
        <v>-3.3847154367931842E-2</v>
      </c>
    </row>
    <row r="67" spans="11:20" ht="12.95" customHeight="1" x14ac:dyDescent="0.25">
      <c r="N67" s="19" t="str">
        <f t="shared" ref="N67:N77" si="3">+N52</f>
        <v>Feb</v>
      </c>
      <c r="O67" s="26">
        <f>+IF('Exportación por envase'!J114="","",'Exportación por envase'!J114)</f>
        <v>4.1248731059018562</v>
      </c>
      <c r="P67" s="26">
        <f>+IF('Exportación por envase'!K114="","",'Exportación por envase'!K114)</f>
        <v>4.3330787713971732</v>
      </c>
      <c r="Q67" s="21">
        <f>+IF('Exportación por envase'!L114="","",'Exportación por envase'!L114)</f>
        <v>5.0475653468567749E-2</v>
      </c>
      <c r="R67" s="26">
        <f>+IF('Exportación por envase'!J132="","",'Exportación por envase'!J132)</f>
        <v>1.1364844996402541</v>
      </c>
      <c r="S67" s="26">
        <f>+IF('Exportación por envase'!K132="","",'Exportación por envase'!K132)</f>
        <v>1.0386466785861641</v>
      </c>
      <c r="T67" s="22">
        <f>+IF('Exportación por envase'!L132="","",'Exportación por envase'!L132)</f>
        <v>-8.6088126221747774E-2</v>
      </c>
    </row>
    <row r="68" spans="11:20" ht="12.95" customHeight="1" x14ac:dyDescent="0.25">
      <c r="N68" s="19" t="str">
        <f t="shared" si="3"/>
        <v>Mar</v>
      </c>
      <c r="O68" s="26">
        <f>+IF('Exportación por envase'!J115="","",'Exportación por envase'!J115)</f>
        <v>4.2076965158819712</v>
      </c>
      <c r="P68" s="26">
        <f>+IF('Exportación por envase'!K115="","",'Exportación por envase'!K115)</f>
        <v>4.4198755977420632</v>
      </c>
      <c r="Q68" s="21">
        <f>+IF('Exportación por envase'!L115="","",'Exportación por envase'!L115)</f>
        <v>5.0426422404567628E-2</v>
      </c>
      <c r="R68" s="26">
        <f>+IF('Exportación por envase'!J133="","",'Exportación por envase'!J133)</f>
        <v>1.0185106201484262</v>
      </c>
      <c r="S68" s="26">
        <f>+IF('Exportación por envase'!K133="","",'Exportación por envase'!K133)</f>
        <v>1.0200233694497558</v>
      </c>
      <c r="T68" s="22">
        <f>+IF('Exportación por envase'!L133="","",'Exportación por envase'!L133)</f>
        <v>1.4852562863891805E-3</v>
      </c>
    </row>
    <row r="69" spans="11:20" ht="12.95" customHeight="1" x14ac:dyDescent="0.25">
      <c r="N69" s="19" t="str">
        <f t="shared" si="3"/>
        <v>Abr</v>
      </c>
      <c r="O69" s="26">
        <f>+IF('Exportación por envase'!J116="","",'Exportación por envase'!J116)</f>
        <v>4.0303493801320238</v>
      </c>
      <c r="P69" s="26">
        <f>+IF('Exportación por envase'!K116="","",'Exportación por envase'!K116)</f>
        <v>4.1836965708765996</v>
      </c>
      <c r="Q69" s="21">
        <f>+IF('Exportación por envase'!L116="","",'Exportación por envase'!L116)</f>
        <v>3.8048113521005122E-2</v>
      </c>
      <c r="R69" s="26">
        <f>+IF('Exportación por envase'!J134="","",'Exportación por envase'!J134)</f>
        <v>0.9765780905367083</v>
      </c>
      <c r="S69" s="26">
        <f>+IF('Exportación por envase'!K134="","",'Exportación por envase'!K134)</f>
        <v>0.98519515477792741</v>
      </c>
      <c r="T69" s="22">
        <f>+IF('Exportación por envase'!L134="","",'Exportación por envase'!L134)</f>
        <v>8.8237329146749754E-3</v>
      </c>
    </row>
    <row r="70" spans="11:20" ht="12.95" customHeight="1" x14ac:dyDescent="0.25">
      <c r="N70" s="19" t="str">
        <f t="shared" si="3"/>
        <v>May</v>
      </c>
      <c r="O70" s="26">
        <f>+IF('Exportación por envase'!J117="","",'Exportación por envase'!J117)</f>
        <v>4.0847330329100098</v>
      </c>
      <c r="P70" s="26">
        <f>+IF('Exportación por envase'!K117="","",'Exportación por envase'!K117)</f>
        <v>4.1729647208198557</v>
      </c>
      <c r="Q70" s="21">
        <f>+IF('Exportación por envase'!L117="","",'Exportación por envase'!L117)</f>
        <v>2.1600356057293935E-2</v>
      </c>
      <c r="R70" s="26">
        <f>+IF('Exportación por envase'!J135="","",'Exportación por envase'!J135)</f>
        <v>1.0602158627275096</v>
      </c>
      <c r="S70" s="26">
        <f>+IF('Exportación por envase'!K135="","",'Exportación por envase'!K135)</f>
        <v>0.94571343814891728</v>
      </c>
      <c r="T70" s="22">
        <f>+IF('Exportación por envase'!L135="","",'Exportación por envase'!L135)</f>
        <v>-0.10799916187258651</v>
      </c>
    </row>
    <row r="71" spans="11:20" ht="12.95" customHeight="1" x14ac:dyDescent="0.25">
      <c r="N71" s="19" t="str">
        <f t="shared" si="3"/>
        <v>Jun</v>
      </c>
      <c r="O71" s="26">
        <f>+IF('Exportación por envase'!J118="","",'Exportación por envase'!J118)</f>
        <v>4.5808590806330063</v>
      </c>
      <c r="P71" s="26" t="str">
        <f>+IF('Exportación por envase'!K118="","",'Exportación por envase'!K118)</f>
        <v/>
      </c>
      <c r="Q71" s="21" t="str">
        <f>+IF('Exportación por envase'!L118="","",'Exportación por envase'!L118)</f>
        <v/>
      </c>
      <c r="R71" s="26">
        <f>+IF('Exportación por envase'!J136="","",'Exportación por envase'!J136)</f>
        <v>0.93704891740176421</v>
      </c>
      <c r="S71" s="26" t="str">
        <f>+IF('Exportación por envase'!K136="","",'Exportación por envase'!K136)</f>
        <v/>
      </c>
      <c r="T71" s="22" t="str">
        <f>+IF('Exportación por envase'!L136="","",'Exportación por envase'!L136)</f>
        <v/>
      </c>
    </row>
    <row r="72" spans="11:20" ht="12.95" customHeight="1" x14ac:dyDescent="0.25">
      <c r="N72" s="19" t="str">
        <f t="shared" si="3"/>
        <v>Jul</v>
      </c>
      <c r="O72" s="26">
        <f>+IF('Exportación por envase'!J119="","",'Exportación por envase'!J119)</f>
        <v>4.2765546499311808</v>
      </c>
      <c r="P72" s="26" t="str">
        <f>+IF('Exportación por envase'!K119="","",'Exportación por envase'!K119)</f>
        <v/>
      </c>
      <c r="Q72" s="21" t="str">
        <f>+IF('Exportación por envase'!L119="","",'Exportación por envase'!L119)</f>
        <v/>
      </c>
      <c r="R72" s="26">
        <f>+IF('Exportación por envase'!J137="","",'Exportación por envase'!J137)</f>
        <v>1.0134721371708513</v>
      </c>
      <c r="S72" s="26" t="str">
        <f>+IF('Exportación por envase'!K137="","",'Exportación por envase'!K137)</f>
        <v/>
      </c>
      <c r="T72" s="22" t="str">
        <f>+IF('Exportación por envase'!L137="","",'Exportación por envase'!L137)</f>
        <v/>
      </c>
    </row>
    <row r="73" spans="11:20" ht="12.95" customHeight="1" x14ac:dyDescent="0.25">
      <c r="N73" s="19" t="str">
        <f t="shared" si="3"/>
        <v>Ago</v>
      </c>
      <c r="O73" s="26">
        <f>+IF('Exportación por envase'!J120="","",'Exportación por envase'!J120)</f>
        <v>4.277100553752625</v>
      </c>
      <c r="P73" s="26" t="str">
        <f>+IF('Exportación por envase'!K120="","",'Exportación por envase'!K120)</f>
        <v/>
      </c>
      <c r="Q73" s="21" t="str">
        <f>+IF('Exportación por envase'!L120="","",'Exportación por envase'!L120)</f>
        <v/>
      </c>
      <c r="R73" s="26">
        <f>+IF('Exportación por envase'!J138="","",'Exportación por envase'!J138)</f>
        <v>0.99672198320016392</v>
      </c>
      <c r="S73" s="26" t="str">
        <f>+IF('Exportación por envase'!K138="","",'Exportación por envase'!K138)</f>
        <v/>
      </c>
      <c r="T73" s="22" t="str">
        <f>+IF('Exportación por envase'!L138="","",'Exportación por envase'!L138)</f>
        <v/>
      </c>
    </row>
    <row r="74" spans="11:20" ht="12.95" customHeight="1" x14ac:dyDescent="0.25">
      <c r="N74" s="19" t="str">
        <f t="shared" si="3"/>
        <v>Sep</v>
      </c>
      <c r="O74" s="26">
        <f>+IF('Exportación por envase'!J121="","",'Exportación por envase'!J121)</f>
        <v>4.5528567063855787</v>
      </c>
      <c r="P74" s="26" t="str">
        <f>+IF('Exportación por envase'!K121="","",'Exportación por envase'!K121)</f>
        <v/>
      </c>
      <c r="Q74" s="21" t="str">
        <f>+IF('Exportación por envase'!L121="","",'Exportación por envase'!L121)</f>
        <v/>
      </c>
      <c r="R74" s="26">
        <f>+IF('Exportación por envase'!J139="","",'Exportación por envase'!J139)</f>
        <v>0.98768472906403948</v>
      </c>
      <c r="S74" s="26" t="str">
        <f>+IF('Exportación por envase'!K139="","",'Exportación por envase'!K139)</f>
        <v/>
      </c>
      <c r="T74" s="22" t="str">
        <f>+IF('Exportación por envase'!L139="","",'Exportación por envase'!L139)</f>
        <v/>
      </c>
    </row>
    <row r="75" spans="11:20" ht="12.95" customHeight="1" x14ac:dyDescent="0.25">
      <c r="N75" s="19" t="str">
        <f t="shared" si="3"/>
        <v>Oct</v>
      </c>
      <c r="O75" s="26">
        <f>+IF('Exportación por envase'!J122="","",'Exportación por envase'!J122)</f>
        <v>4.3075939475740572</v>
      </c>
      <c r="P75" s="26" t="str">
        <f>+IF('Exportación por envase'!K122="","",'Exportación por envase'!K122)</f>
        <v/>
      </c>
      <c r="Q75" s="21" t="str">
        <f>+IF('Exportación por envase'!L122="","",'Exportación por envase'!L122)</f>
        <v/>
      </c>
      <c r="R75" s="26">
        <f>+IF('Exportación por envase'!J140="","",'Exportación por envase'!J140)</f>
        <v>1.0714351215038973</v>
      </c>
      <c r="S75" s="26" t="str">
        <f>+IF('Exportación por envase'!K140="","",'Exportación por envase'!K140)</f>
        <v/>
      </c>
      <c r="T75" s="22" t="str">
        <f>+IF('Exportación por envase'!L140="","",'Exportación por envase'!L140)</f>
        <v/>
      </c>
    </row>
    <row r="76" spans="11:20" ht="12.95" customHeight="1" x14ac:dyDescent="0.25">
      <c r="N76" s="19" t="str">
        <f t="shared" si="3"/>
        <v>Nov</v>
      </c>
      <c r="O76" s="26">
        <f>+IF('Exportación por envase'!J123="","",'Exportación por envase'!J123)</f>
        <v>4.1826965445965758</v>
      </c>
      <c r="P76" s="26" t="str">
        <f>+IF('Exportación por envase'!K123="","",'Exportación por envase'!K123)</f>
        <v/>
      </c>
      <c r="Q76" s="21" t="str">
        <f>+IF('Exportación por envase'!L123="","",'Exportación por envase'!L123)</f>
        <v/>
      </c>
      <c r="R76" s="26">
        <f>+IF('Exportación por envase'!J141="","",'Exportación por envase'!J141)</f>
        <v>0.93843607125965622</v>
      </c>
      <c r="S76" s="26" t="str">
        <f>+IF('Exportación por envase'!K141="","",'Exportación por envase'!K141)</f>
        <v/>
      </c>
      <c r="T76" s="22" t="str">
        <f>+IF('Exportación por envase'!L141="","",'Exportación por envase'!L141)</f>
        <v/>
      </c>
    </row>
    <row r="77" spans="11:20" ht="12.95" customHeight="1" thickBot="1" x14ac:dyDescent="0.3">
      <c r="N77" s="23" t="str">
        <f t="shared" si="3"/>
        <v>Dic</v>
      </c>
      <c r="O77" s="179">
        <f>+IF('Exportación por envase'!J124="","",'Exportación por envase'!J124)</f>
        <v>4.2637122167561747</v>
      </c>
      <c r="P77" s="179" t="str">
        <f>+IF('Exportación por envase'!K124="","",'Exportación por envase'!K124)</f>
        <v/>
      </c>
      <c r="Q77" s="25" t="str">
        <f>+IF('Exportación por envase'!L124="","",'Exportación por envase'!L124)</f>
        <v/>
      </c>
      <c r="R77" s="179">
        <f>+IF('Exportación por envase'!J142="","",'Exportación por envase'!J142)</f>
        <v>0.92408088235294117</v>
      </c>
      <c r="S77" s="179" t="str">
        <f>+IF('Exportación por envase'!K142="","",'Exportación por envase'!K142)</f>
        <v/>
      </c>
      <c r="T77" s="29" t="str">
        <f>+IF('Exportación por envase'!L142="","",'Exportación por envase'!L142)</f>
        <v/>
      </c>
    </row>
    <row r="78" spans="11:20" ht="6" customHeight="1" thickBot="1" x14ac:dyDescent="0.3"/>
    <row r="79" spans="11:20" x14ac:dyDescent="0.25">
      <c r="K79" s="12"/>
      <c r="L79" s="308" t="s">
        <v>178</v>
      </c>
      <c r="M79" s="309"/>
      <c r="N79" s="310"/>
      <c r="O79" s="308" t="s">
        <v>179</v>
      </c>
      <c r="P79" s="309"/>
      <c r="Q79" s="312"/>
      <c r="R79" s="313" t="s">
        <v>180</v>
      </c>
      <c r="S79" s="309"/>
      <c r="T79" s="311"/>
    </row>
    <row r="80" spans="11:20" ht="38.25" x14ac:dyDescent="0.25">
      <c r="K80" s="13"/>
      <c r="L80" s="205" t="s">
        <v>277</v>
      </c>
      <c r="M80" s="18" t="s">
        <v>280</v>
      </c>
      <c r="N80" s="14" t="s">
        <v>16</v>
      </c>
      <c r="O80" s="205" t="s">
        <v>277</v>
      </c>
      <c r="P80" s="18" t="s">
        <v>280</v>
      </c>
      <c r="Q80" s="14" t="s">
        <v>16</v>
      </c>
      <c r="R80" s="205" t="s">
        <v>277</v>
      </c>
      <c r="S80" s="18" t="s">
        <v>280</v>
      </c>
      <c r="T80" s="11" t="s">
        <v>16</v>
      </c>
    </row>
    <row r="81" spans="11:20" ht="12.95" customHeight="1" x14ac:dyDescent="0.25">
      <c r="K81" s="19" t="str">
        <f t="shared" ref="K81:K92" si="4">+N66</f>
        <v>Ene</v>
      </c>
      <c r="L81" s="203">
        <f>+IF('Exportación por varietal'!J7="","",'Exportación por varietal'!J7)</f>
        <v>8.9739000000000004</v>
      </c>
      <c r="M81" s="203">
        <f>+IF('Exportación por varietal'!K7="","",'Exportación por varietal'!K7)</f>
        <v>7.2557999999999998</v>
      </c>
      <c r="N81" s="21">
        <f>+IF('Exportación por varietal'!L7="","",'Exportación por varietal'!L7)</f>
        <v>-0.19145522013840144</v>
      </c>
      <c r="O81" s="203">
        <f>+IF('Exportación por varietal'!J25="","",'Exportación por varietal'!J25)</f>
        <v>1.0447</v>
      </c>
      <c r="P81" s="203">
        <f>+IF('Exportación por varietal'!K25="","",'Exportación por varietal'!K25)</f>
        <v>0.88580000000000003</v>
      </c>
      <c r="Q81" s="21">
        <f>+IF('Exportación por varietal'!L25="","",'Exportación por varietal'!L25)</f>
        <v>-0.1521010816502345</v>
      </c>
      <c r="R81" s="203">
        <f>+IF('Exportación por varietal'!J97="","",'Exportación por varietal'!J97)</f>
        <v>0.58599999999999997</v>
      </c>
      <c r="S81" s="203">
        <f>+IF('Exportación por varietal'!K97="","",'Exportación por varietal'!K97)</f>
        <v>0.58430000000000004</v>
      </c>
      <c r="T81" s="22">
        <f>+IF('Exportación por varietal'!L97="","",'Exportación por varietal'!L97)</f>
        <v>-2.9010238907848374E-3</v>
      </c>
    </row>
    <row r="82" spans="11:20" ht="12.95" customHeight="1" x14ac:dyDescent="0.25">
      <c r="K82" s="19" t="str">
        <f t="shared" si="4"/>
        <v>Feb</v>
      </c>
      <c r="L82" s="203">
        <f>+IF('Exportación por varietal'!J8="","",'Exportación por varietal'!J8)</f>
        <v>9.2515999999999998</v>
      </c>
      <c r="M82" s="203">
        <f>+IF('Exportación por varietal'!K8="","",'Exportación por varietal'!K8)</f>
        <v>9.1146999999999991</v>
      </c>
      <c r="N82" s="21">
        <f>+IF('Exportación por varietal'!L8="","",'Exportación por varietal'!L8)</f>
        <v>-1.4797440442734344E-2</v>
      </c>
      <c r="O82" s="203">
        <f>+IF('Exportación por varietal'!J26="","",'Exportación por varietal'!J26)</f>
        <v>0.98150000000000004</v>
      </c>
      <c r="P82" s="203">
        <f>+IF('Exportación por varietal'!K26="","",'Exportación por varietal'!K26)</f>
        <v>1.1047</v>
      </c>
      <c r="Q82" s="21">
        <f>+IF('Exportación por varietal'!L26="","",'Exportación por varietal'!L26)</f>
        <v>0.12552215995924598</v>
      </c>
      <c r="R82" s="203">
        <f>+IF('Exportación por varietal'!J98="","",'Exportación por varietal'!J98)</f>
        <v>0.6895</v>
      </c>
      <c r="S82" s="203">
        <f>+IF('Exportación por varietal'!K98="","",'Exportación por varietal'!K98)</f>
        <v>0.62580000000000002</v>
      </c>
      <c r="T82" s="22">
        <f>+IF('Exportación por varietal'!L98="","",'Exportación por varietal'!L98)</f>
        <v>-9.2385786802030467E-2</v>
      </c>
    </row>
    <row r="83" spans="11:20" ht="12.95" customHeight="1" x14ac:dyDescent="0.25">
      <c r="K83" s="19" t="str">
        <f t="shared" si="4"/>
        <v>Mar</v>
      </c>
      <c r="L83" s="203">
        <f>+IF('Exportación por varietal'!J9="","",'Exportación por varietal'!J9)</f>
        <v>10.220599999999999</v>
      </c>
      <c r="M83" s="203">
        <f>+IF('Exportación por varietal'!K9="","",'Exportación por varietal'!K9)</f>
        <v>9.4990000000000006</v>
      </c>
      <c r="N83" s="21">
        <f>+IF('Exportación por varietal'!L9="","",'Exportación por varietal'!L9)</f>
        <v>-7.0602508658982766E-2</v>
      </c>
      <c r="O83" s="203">
        <f>+IF('Exportación por varietal'!J27="","",'Exportación por varietal'!J27)</f>
        <v>0.88180000000000003</v>
      </c>
      <c r="P83" s="203">
        <f>+IF('Exportación por varietal'!K27="","",'Exportación por varietal'!K27)</f>
        <v>1.3065</v>
      </c>
      <c r="Q83" s="21">
        <f>+IF('Exportación por varietal'!L27="","",'Exportación por varietal'!L27)</f>
        <v>0.48162848718530271</v>
      </c>
      <c r="R83" s="203">
        <f>+IF('Exportación por varietal'!J99="","",'Exportación por varietal'!J99)</f>
        <v>0.51780000000000004</v>
      </c>
      <c r="S83" s="203">
        <f>+IF('Exportación por varietal'!K99="","",'Exportación por varietal'!K99)</f>
        <v>0.68589999999999995</v>
      </c>
      <c r="T83" s="22">
        <f>+IF('Exportación por varietal'!L99="","",'Exportación por varietal'!L99)</f>
        <v>0.32464271919660082</v>
      </c>
    </row>
    <row r="84" spans="11:20" ht="12.95" customHeight="1" x14ac:dyDescent="0.25">
      <c r="K84" s="19" t="str">
        <f t="shared" si="4"/>
        <v>Abr</v>
      </c>
      <c r="L84" s="203">
        <f>+IF('Exportación por varietal'!J10="","",'Exportación por varietal'!J10)</f>
        <v>12.054399999999999</v>
      </c>
      <c r="M84" s="203">
        <f>+IF('Exportación por varietal'!K10="","",'Exportación por varietal'!K10)</f>
        <v>10.2681</v>
      </c>
      <c r="N84" s="21">
        <f>+IF('Exportación por varietal'!L10="","",'Exportación por varietal'!L10)</f>
        <v>-0.14818655428723115</v>
      </c>
      <c r="O84" s="203">
        <f>+IF('Exportación por varietal'!J28="","",'Exportación por varietal'!J28)</f>
        <v>1.6317999999999999</v>
      </c>
      <c r="P84" s="203">
        <f>+IF('Exportación por varietal'!K28="","",'Exportación por varietal'!K28)</f>
        <v>1.4025000000000001</v>
      </c>
      <c r="Q84" s="21">
        <f>+IF('Exportación por varietal'!L28="","",'Exportación por varietal'!L28)</f>
        <v>-0.14051967152837352</v>
      </c>
      <c r="R84" s="203">
        <f>+IF('Exportación por varietal'!J100="","",'Exportación por varietal'!J100)</f>
        <v>0.70269999999999999</v>
      </c>
      <c r="S84" s="203">
        <f>+IF('Exportación por varietal'!K100="","",'Exportación por varietal'!K100)</f>
        <v>0.95440000000000003</v>
      </c>
      <c r="T84" s="22">
        <f>+IF('Exportación por varietal'!L100="","",'Exportación por varietal'!L100)</f>
        <v>0.35818983919168934</v>
      </c>
    </row>
    <row r="85" spans="11:20" ht="12.95" customHeight="1" x14ac:dyDescent="0.25">
      <c r="K85" s="19" t="str">
        <f t="shared" si="4"/>
        <v>May</v>
      </c>
      <c r="L85" s="203">
        <f>+IF('Exportación por varietal'!J11="","",'Exportación por varietal'!J11)</f>
        <v>10.7049</v>
      </c>
      <c r="M85" s="203" t="str">
        <f>+IF('Exportación por varietal'!K11="","",'Exportación por varietal'!K11)</f>
        <v/>
      </c>
      <c r="N85" s="21" t="str">
        <f>+IF('Exportación por varietal'!L11="","",'Exportación por varietal'!L11)</f>
        <v/>
      </c>
      <c r="O85" s="203">
        <f>+IF('Exportación por varietal'!J29="","",'Exportación por varietal'!J29)</f>
        <v>1.6143000000000001</v>
      </c>
      <c r="P85" s="203" t="str">
        <f>+IF('Exportación por varietal'!K29="","",'Exportación por varietal'!K29)</f>
        <v/>
      </c>
      <c r="Q85" s="21" t="str">
        <f>+IF('Exportación por varietal'!L29="","",'Exportación por varietal'!L29)</f>
        <v/>
      </c>
      <c r="R85" s="203">
        <f>+IF('Exportación por varietal'!J101="","",'Exportación por varietal'!J101)</f>
        <v>0.73350000000000004</v>
      </c>
      <c r="S85" s="203" t="str">
        <f>+IF('Exportación por varietal'!K101="","",'Exportación por varietal'!K101)</f>
        <v/>
      </c>
      <c r="T85" s="22" t="str">
        <f>+IF('Exportación por varietal'!L101="","",'Exportación por varietal'!L101)</f>
        <v/>
      </c>
    </row>
    <row r="86" spans="11:20" ht="12.95" customHeight="1" x14ac:dyDescent="0.25">
      <c r="K86" s="19" t="str">
        <f t="shared" si="4"/>
        <v>Jun</v>
      </c>
      <c r="L86" s="203">
        <f>+IF('Exportación por varietal'!J12="","",'Exportación por varietal'!J12)</f>
        <v>7.0708000000000002</v>
      </c>
      <c r="M86" s="203" t="str">
        <f>+IF('Exportación por varietal'!K12="","",'Exportación por varietal'!K12)</f>
        <v/>
      </c>
      <c r="N86" s="21" t="str">
        <f>+IF('Exportación por varietal'!L12="","",'Exportación por varietal'!L12)</f>
        <v/>
      </c>
      <c r="O86" s="203">
        <f>+IF('Exportación por varietal'!J30="","",'Exportación por varietal'!J30)</f>
        <v>0.98929999999999996</v>
      </c>
      <c r="P86" s="203" t="str">
        <f>+IF('Exportación por varietal'!K30="","",'Exportación por varietal'!K30)</f>
        <v/>
      </c>
      <c r="Q86" s="21" t="str">
        <f>+IF('Exportación por varietal'!L30="","",'Exportación por varietal'!L30)</f>
        <v/>
      </c>
      <c r="R86" s="203">
        <f>+IF('Exportación por varietal'!J102="","",'Exportación por varietal'!J102)</f>
        <v>0.67520000000000002</v>
      </c>
      <c r="S86" s="203" t="str">
        <f>+IF('Exportación por varietal'!K102="","",'Exportación por varietal'!K102)</f>
        <v/>
      </c>
      <c r="T86" s="22" t="str">
        <f>+IF('Exportación por varietal'!L102="","",'Exportación por varietal'!L102)</f>
        <v/>
      </c>
    </row>
    <row r="87" spans="11:20" ht="12.95" customHeight="1" x14ac:dyDescent="0.25">
      <c r="K87" s="19" t="str">
        <f t="shared" si="4"/>
        <v>Jul</v>
      </c>
      <c r="L87" s="203">
        <f>+IF('Exportación por varietal'!J13="","",'Exportación por varietal'!J13)</f>
        <v>13.9321</v>
      </c>
      <c r="M87" s="203" t="str">
        <f>+IF('Exportación por varietal'!K13="","",'Exportación por varietal'!K13)</f>
        <v/>
      </c>
      <c r="N87" s="21" t="str">
        <f>+IF('Exportación por varietal'!L13="","",'Exportación por varietal'!L13)</f>
        <v/>
      </c>
      <c r="O87" s="203">
        <f>+IF('Exportación por varietal'!J31="","",'Exportación por varietal'!J31)</f>
        <v>1.9642999999999999</v>
      </c>
      <c r="P87" s="203" t="str">
        <f>+IF('Exportación por varietal'!K31="","",'Exportación por varietal'!K31)</f>
        <v/>
      </c>
      <c r="Q87" s="21" t="str">
        <f>+IF('Exportación por varietal'!L31="","",'Exportación por varietal'!L31)</f>
        <v/>
      </c>
      <c r="R87" s="203">
        <f>+IF('Exportación por varietal'!J103="","",'Exportación por varietal'!J103)</f>
        <v>1.0964</v>
      </c>
      <c r="S87" s="203" t="str">
        <f>+IF('Exportación por varietal'!K103="","",'Exportación por varietal'!K103)</f>
        <v/>
      </c>
      <c r="T87" s="22" t="str">
        <f>+IF('Exportación por varietal'!L103="","",'Exportación por varietal'!L103)</f>
        <v/>
      </c>
    </row>
    <row r="88" spans="11:20" ht="12.95" customHeight="1" x14ac:dyDescent="0.25">
      <c r="K88" s="19" t="str">
        <f t="shared" si="4"/>
        <v>Ago</v>
      </c>
      <c r="L88" s="203">
        <f>+IF('Exportación por varietal'!J14="","",'Exportación por varietal'!J14)</f>
        <v>13.0802</v>
      </c>
      <c r="M88" s="203" t="str">
        <f>+IF('Exportación por varietal'!K14="","",'Exportación por varietal'!K14)</f>
        <v/>
      </c>
      <c r="N88" s="21" t="str">
        <f>+IF('Exportación por varietal'!L14="","",'Exportación por varietal'!L14)</f>
        <v/>
      </c>
      <c r="O88" s="203">
        <f>+IF('Exportación por varietal'!J32="","",'Exportación por varietal'!J32)</f>
        <v>1.6415999999999999</v>
      </c>
      <c r="P88" s="203" t="str">
        <f>+IF('Exportación por varietal'!K32="","",'Exportación por varietal'!K32)</f>
        <v/>
      </c>
      <c r="Q88" s="21" t="str">
        <f>+IF('Exportación por varietal'!L32="","",'Exportación por varietal'!L32)</f>
        <v/>
      </c>
      <c r="R88" s="203">
        <f>+IF('Exportación por varietal'!J104="","",'Exportación por varietal'!J104)</f>
        <v>1.0489999999999999</v>
      </c>
      <c r="S88" s="203" t="str">
        <f>+IF('Exportación por varietal'!K104="","",'Exportación por varietal'!K104)</f>
        <v/>
      </c>
      <c r="T88" s="22" t="str">
        <f>+IF('Exportación por varietal'!L104="","",'Exportación por varietal'!L104)</f>
        <v/>
      </c>
    </row>
    <row r="89" spans="11:20" ht="12.95" customHeight="1" x14ac:dyDescent="0.25">
      <c r="K89" s="19" t="str">
        <f t="shared" si="4"/>
        <v>Sep</v>
      </c>
      <c r="L89" s="203">
        <f>+IF('Exportación por varietal'!J15="","",'Exportación por varietal'!J15)</f>
        <v>9.9648000000000003</v>
      </c>
      <c r="M89" s="203" t="str">
        <f>+IF('Exportación por varietal'!K15="","",'Exportación por varietal'!K15)</f>
        <v/>
      </c>
      <c r="N89" s="21" t="str">
        <f>+IF('Exportación por varietal'!L15="","",'Exportación por varietal'!L15)</f>
        <v/>
      </c>
      <c r="O89" s="203">
        <f>+IF('Exportación por varietal'!J33="","",'Exportación por varietal'!J33)</f>
        <v>1.5530999999999999</v>
      </c>
      <c r="P89" s="203" t="str">
        <f>+IF('Exportación por varietal'!K33="","",'Exportación por varietal'!K33)</f>
        <v/>
      </c>
      <c r="Q89" s="21" t="str">
        <f>+IF('Exportación por varietal'!L33="","",'Exportación por varietal'!L33)</f>
        <v/>
      </c>
      <c r="R89" s="203">
        <f>+IF('Exportación por varietal'!J105="","",'Exportación por varietal'!J105)</f>
        <v>0.7984</v>
      </c>
      <c r="S89" s="203" t="str">
        <f>+IF('Exportación por varietal'!K105="","",'Exportación por varietal'!K105)</f>
        <v/>
      </c>
      <c r="T89" s="22" t="str">
        <f>+IF('Exportación por varietal'!L105="","",'Exportación por varietal'!L105)</f>
        <v/>
      </c>
    </row>
    <row r="90" spans="11:20" ht="12.95" customHeight="1" x14ac:dyDescent="0.25">
      <c r="K90" s="19" t="str">
        <f t="shared" si="4"/>
        <v>Oct</v>
      </c>
      <c r="L90" s="203">
        <f>+IF('Exportación por varietal'!J16="","",'Exportación por varietal'!J16)</f>
        <v>11.6608</v>
      </c>
      <c r="M90" s="203" t="str">
        <f>+IF('Exportación por varietal'!K16="","",'Exportación por varietal'!K16)</f>
        <v/>
      </c>
      <c r="N90" s="21" t="str">
        <f>+IF('Exportación por varietal'!L16="","",'Exportación por varietal'!L16)</f>
        <v/>
      </c>
      <c r="O90" s="203">
        <f>+IF('Exportación por varietal'!J34="","",'Exportación por varietal'!J34)</f>
        <v>1.4677</v>
      </c>
      <c r="P90" s="203" t="str">
        <f>+IF('Exportación por varietal'!K34="","",'Exportación por varietal'!K34)</f>
        <v/>
      </c>
      <c r="Q90" s="21" t="str">
        <f>+IF('Exportación por varietal'!L34="","",'Exportación por varietal'!L34)</f>
        <v/>
      </c>
      <c r="R90" s="203">
        <f>+IF('Exportación por varietal'!J106="","",'Exportación por varietal'!J106)</f>
        <v>1.0439000000000001</v>
      </c>
      <c r="S90" s="203" t="str">
        <f>+IF('Exportación por varietal'!K106="","",'Exportación por varietal'!K106)</f>
        <v/>
      </c>
      <c r="T90" s="22" t="str">
        <f>+IF('Exportación por varietal'!L106="","",'Exportación por varietal'!L106)</f>
        <v/>
      </c>
    </row>
    <row r="91" spans="11:20" ht="12.95" customHeight="1" x14ac:dyDescent="0.25">
      <c r="K91" s="19" t="str">
        <f t="shared" si="4"/>
        <v>Nov</v>
      </c>
      <c r="L91" s="203">
        <f>+IF('Exportación por varietal'!J17="","",'Exportación por varietal'!J17)</f>
        <v>10.942600000000001</v>
      </c>
      <c r="M91" s="203" t="str">
        <f>+IF('Exportación por varietal'!K17="","",'Exportación por varietal'!K17)</f>
        <v/>
      </c>
      <c r="N91" s="21" t="str">
        <f>+IF('Exportación por varietal'!L17="","",'Exportación por varietal'!L17)</f>
        <v/>
      </c>
      <c r="O91" s="203">
        <f>+IF('Exportación por varietal'!J35="","",'Exportación por varietal'!J35)</f>
        <v>1.0412999999999999</v>
      </c>
      <c r="P91" s="203" t="str">
        <f>+IF('Exportación por varietal'!K35="","",'Exportación por varietal'!K35)</f>
        <v/>
      </c>
      <c r="Q91" s="21" t="str">
        <f>+IF('Exportación por varietal'!L35="","",'Exportación por varietal'!L35)</f>
        <v/>
      </c>
      <c r="R91" s="203">
        <f>+IF('Exportación por varietal'!J107="","",'Exportación por varietal'!J107)</f>
        <v>0.72589999999999999</v>
      </c>
      <c r="S91" s="203" t="str">
        <f>+IF('Exportación por varietal'!K107="","",'Exportación por varietal'!K107)</f>
        <v/>
      </c>
      <c r="T91" s="22" t="str">
        <f>+IF('Exportación por varietal'!L107="","",'Exportación por varietal'!L107)</f>
        <v/>
      </c>
    </row>
    <row r="92" spans="11:20" ht="12.95" customHeight="1" thickBot="1" x14ac:dyDescent="0.3">
      <c r="K92" s="23" t="str">
        <f t="shared" si="4"/>
        <v>Dic</v>
      </c>
      <c r="L92" s="207">
        <f>+IF('Exportación por varietal'!J18="","",'Exportación por varietal'!J18)</f>
        <v>10.718500000000001</v>
      </c>
      <c r="M92" s="207" t="str">
        <f>+IF('Exportación por varietal'!K18="","",'Exportación por varietal'!K18)</f>
        <v/>
      </c>
      <c r="N92" s="25" t="str">
        <f>+IF('Exportación por varietal'!L18="","",'Exportación por varietal'!L18)</f>
        <v/>
      </c>
      <c r="O92" s="207">
        <f>+IF('Exportación por varietal'!J36="","",'Exportación por varietal'!J36)</f>
        <v>1.1619999999999999</v>
      </c>
      <c r="P92" s="207" t="str">
        <f>+IF('Exportación por varietal'!K36="","",'Exportación por varietal'!K36)</f>
        <v/>
      </c>
      <c r="Q92" s="25" t="str">
        <f>+IF('Exportación por varietal'!L36="","",'Exportación por varietal'!L36)</f>
        <v/>
      </c>
      <c r="R92" s="207">
        <f>+IF('Exportación por varietal'!J108="","",'Exportación por varietal'!J108)</f>
        <v>0.7742</v>
      </c>
      <c r="S92" s="207" t="str">
        <f>+IF('Exportación por varietal'!K108="","",'Exportación por varietal'!K108)</f>
        <v/>
      </c>
      <c r="T92" s="29" t="str">
        <f>+IF('Exportación por varietal'!L108="","",'Exportación por varietal'!L108)</f>
        <v/>
      </c>
    </row>
    <row r="93" spans="11:20" ht="6" customHeight="1" thickBot="1" x14ac:dyDescent="0.3"/>
    <row r="94" spans="11:20" x14ac:dyDescent="0.25">
      <c r="K94" s="12"/>
      <c r="L94" s="308" t="s">
        <v>178</v>
      </c>
      <c r="M94" s="309"/>
      <c r="N94" s="310"/>
      <c r="O94" s="308" t="s">
        <v>179</v>
      </c>
      <c r="P94" s="309"/>
      <c r="Q94" s="312"/>
      <c r="R94" s="313" t="s">
        <v>180</v>
      </c>
      <c r="S94" s="309"/>
      <c r="T94" s="311"/>
    </row>
    <row r="95" spans="11:20" ht="38.25" x14ac:dyDescent="0.25">
      <c r="K95" s="13"/>
      <c r="L95" s="205" t="s">
        <v>282</v>
      </c>
      <c r="M95" s="18" t="s">
        <v>283</v>
      </c>
      <c r="N95" s="14" t="s">
        <v>16</v>
      </c>
      <c r="O95" s="205" t="s">
        <v>282</v>
      </c>
      <c r="P95" s="18" t="s">
        <v>283</v>
      </c>
      <c r="Q95" s="14" t="s">
        <v>16</v>
      </c>
      <c r="R95" s="205" t="s">
        <v>282</v>
      </c>
      <c r="S95" s="18" t="s">
        <v>283</v>
      </c>
      <c r="T95" s="11" t="s">
        <v>16</v>
      </c>
    </row>
    <row r="96" spans="11:20" ht="12.95" customHeight="1" x14ac:dyDescent="0.25">
      <c r="K96" s="19" t="str">
        <f>+K81</f>
        <v>Ene</v>
      </c>
      <c r="L96" s="203">
        <f>+IF('Exportación por varietal'!J168="","",'Exportación por varietal'!J168)</f>
        <v>27.728999999999999</v>
      </c>
      <c r="M96" s="203">
        <f>+IF('Exportación por varietal'!K168="","",'Exportación por varietal'!K168)</f>
        <v>23.417000000000002</v>
      </c>
      <c r="N96" s="21">
        <f>+IF('Exportación por varietal'!L168="","",'Exportación por varietal'!L168)</f>
        <v>-0.1555050668974719</v>
      </c>
      <c r="O96" s="203">
        <f>+IF('Exportación por varietal'!J186="","",'Exportación por varietal'!J186)</f>
        <v>3.8319999999999999</v>
      </c>
      <c r="P96" s="203">
        <f>+IF('Exportación por varietal'!K186="","",'Exportación por varietal'!K186)</f>
        <v>3.6669999999999998</v>
      </c>
      <c r="Q96" s="21">
        <f>+IF('Exportación por varietal'!L186="","",'Exportación por varietal'!L186)</f>
        <v>-4.3058455114822536E-2</v>
      </c>
      <c r="R96" s="203">
        <f>+IF('Exportación por varietal'!J258="","",'Exportación por varietal'!J258)</f>
        <v>2.2799999999999998</v>
      </c>
      <c r="S96" s="203">
        <f>+IF('Exportación por varietal'!K258="","",'Exportación por varietal'!K258)</f>
        <v>2.2410000000000001</v>
      </c>
      <c r="T96" s="22">
        <f>+IF('Exportación por varietal'!L258="","",'Exportación por varietal'!L258)</f>
        <v>-1.7105263157894623E-2</v>
      </c>
    </row>
    <row r="97" spans="11:20" ht="12.95" customHeight="1" x14ac:dyDescent="0.25">
      <c r="K97" s="19" t="str">
        <f t="shared" ref="K97:K107" si="5">+K82</f>
        <v>Feb</v>
      </c>
      <c r="L97" s="203">
        <f>+IF('Exportación por varietal'!J169="","",'Exportación por varietal'!J169)</f>
        <v>31.367000000000001</v>
      </c>
      <c r="M97" s="203">
        <f>+IF('Exportación por varietal'!K169="","",'Exportación por varietal'!K169)</f>
        <v>30.861000000000001</v>
      </c>
      <c r="N97" s="21">
        <f>+IF('Exportación por varietal'!L169="","",'Exportación por varietal'!L169)</f>
        <v>-1.6131603277329654E-2</v>
      </c>
      <c r="O97" s="203">
        <f>+IF('Exportación por varietal'!J187="","",'Exportación por varietal'!J187)</f>
        <v>3.7789999999999999</v>
      </c>
      <c r="P97" s="203">
        <f>+IF('Exportación por varietal'!K187="","",'Exportación por varietal'!K187)</f>
        <v>4.7430000000000003</v>
      </c>
      <c r="Q97" s="21">
        <f>+IF('Exportación por varietal'!L187="","",'Exportación por varietal'!L187)</f>
        <v>0.25509394019581921</v>
      </c>
      <c r="R97" s="203">
        <f>+IF('Exportación por varietal'!J259="","",'Exportación por varietal'!J259)</f>
        <v>2.4830000000000001</v>
      </c>
      <c r="S97" s="203">
        <f>+IF('Exportación por varietal'!K259="","",'Exportación por varietal'!K259)</f>
        <v>2.411</v>
      </c>
      <c r="T97" s="22">
        <f>+IF('Exportación por varietal'!L259="","",'Exportación por varietal'!L259)</f>
        <v>-2.8997180829641533E-2</v>
      </c>
    </row>
    <row r="98" spans="11:20" ht="12.95" customHeight="1" x14ac:dyDescent="0.25">
      <c r="K98" s="19" t="str">
        <f t="shared" si="5"/>
        <v>Mar</v>
      </c>
      <c r="L98" s="203">
        <f>+IF('Exportación por varietal'!J170="","",'Exportación por varietal'!J170)</f>
        <v>34.823</v>
      </c>
      <c r="M98" s="203">
        <f>+IF('Exportación por varietal'!K170="","",'Exportación por varietal'!K170)</f>
        <v>31.649000000000001</v>
      </c>
      <c r="N98" s="21">
        <f>+IF('Exportación por varietal'!L170="","",'Exportación por varietal'!L170)</f>
        <v>-9.1146655945782973E-2</v>
      </c>
      <c r="O98" s="203">
        <f>+IF('Exportación por varietal'!J188="","",'Exportación por varietal'!J188)</f>
        <v>3.8849999999999998</v>
      </c>
      <c r="P98" s="203">
        <f>+IF('Exportación por varietal'!K188="","",'Exportación por varietal'!K188)</f>
        <v>5.7409999999999997</v>
      </c>
      <c r="Q98" s="21">
        <f>+IF('Exportación por varietal'!L188="","",'Exportación por varietal'!L188)</f>
        <v>0.47773487773487777</v>
      </c>
      <c r="R98" s="203">
        <f>+IF('Exportación por varietal'!J260="","",'Exportación por varietal'!J260)</f>
        <v>2.2690000000000001</v>
      </c>
      <c r="S98" s="203">
        <f>+IF('Exportación por varietal'!K260="","",'Exportación por varietal'!K260)</f>
        <v>2.8319999999999999</v>
      </c>
      <c r="T98" s="22">
        <f>+IF('Exportación por varietal'!L260="","",'Exportación por varietal'!L260)</f>
        <v>0.24812692816218584</v>
      </c>
    </row>
    <row r="99" spans="11:20" ht="12.95" customHeight="1" x14ac:dyDescent="0.25">
      <c r="K99" s="19" t="str">
        <f t="shared" si="5"/>
        <v>Abr</v>
      </c>
      <c r="L99" s="203">
        <f>+IF('Exportación por varietal'!J171="","",'Exportación por varietal'!J171)</f>
        <v>39.587000000000003</v>
      </c>
      <c r="M99" s="203">
        <f>+IF('Exportación por varietal'!K171="","",'Exportación por varietal'!K171)</f>
        <v>35.414000000000001</v>
      </c>
      <c r="N99" s="21">
        <f>+IF('Exportación por varietal'!L171="","",'Exportación por varietal'!L171)</f>
        <v>-0.10541339328567467</v>
      </c>
      <c r="O99" s="203">
        <f>+IF('Exportación por varietal'!J189="","",'Exportación por varietal'!J189)</f>
        <v>6.1529999999999996</v>
      </c>
      <c r="P99" s="203">
        <f>+IF('Exportación por varietal'!K189="","",'Exportación por varietal'!K189)</f>
        <v>5.1449999999999996</v>
      </c>
      <c r="Q99" s="21">
        <f>+IF('Exportación por varietal'!L189="","",'Exportación por varietal'!L189)</f>
        <v>-0.16382252559726962</v>
      </c>
      <c r="R99" s="203">
        <f>+IF('Exportación por varietal'!J261="","",'Exportación por varietal'!J261)</f>
        <v>2.911</v>
      </c>
      <c r="S99" s="203">
        <f>+IF('Exportación por varietal'!K261="","",'Exportación por varietal'!K261)</f>
        <v>3.52</v>
      </c>
      <c r="T99" s="22">
        <f>+IF('Exportación por varietal'!L261="","",'Exportación por varietal'!L261)</f>
        <v>0.20920645826176565</v>
      </c>
    </row>
    <row r="100" spans="11:20" ht="12.95" customHeight="1" x14ac:dyDescent="0.25">
      <c r="K100" s="19" t="str">
        <f t="shared" si="5"/>
        <v>May</v>
      </c>
      <c r="L100" s="203">
        <f>+IF('Exportación por varietal'!J172="","",'Exportación por varietal'!J172)</f>
        <v>37.151000000000003</v>
      </c>
      <c r="M100" s="203" t="str">
        <f>+IF('Exportación por varietal'!K172="","",'Exportación por varietal'!K172)</f>
        <v/>
      </c>
      <c r="N100" s="21" t="str">
        <f>+IF('Exportación por varietal'!L172="","",'Exportación por varietal'!L172)</f>
        <v/>
      </c>
      <c r="O100" s="203">
        <f>+IF('Exportación por varietal'!J190="","",'Exportación por varietal'!J190)</f>
        <v>5.5960000000000001</v>
      </c>
      <c r="P100" s="203" t="str">
        <f>+IF('Exportación por varietal'!K190="","",'Exportación por varietal'!K190)</f>
        <v/>
      </c>
      <c r="Q100" s="21" t="str">
        <f>+IF('Exportación por varietal'!L190="","",'Exportación por varietal'!L190)</f>
        <v/>
      </c>
      <c r="R100" s="203">
        <f>+IF('Exportación por varietal'!J262="","",'Exportación por varietal'!J262)</f>
        <v>3.5880000000000001</v>
      </c>
      <c r="S100" s="203" t="str">
        <f>+IF('Exportación por varietal'!K262="","",'Exportación por varietal'!K262)</f>
        <v/>
      </c>
      <c r="T100" s="22" t="str">
        <f>+IF('Exportación por varietal'!L262="","",'Exportación por varietal'!L262)</f>
        <v/>
      </c>
    </row>
    <row r="101" spans="11:20" ht="12.95" customHeight="1" x14ac:dyDescent="0.25">
      <c r="K101" s="19" t="str">
        <f t="shared" si="5"/>
        <v>Jun</v>
      </c>
      <c r="L101" s="203">
        <f>+IF('Exportación por varietal'!J173="","",'Exportación por varietal'!J173)</f>
        <v>24.837</v>
      </c>
      <c r="M101" s="203" t="str">
        <f>+IF('Exportación por varietal'!K173="","",'Exportación por varietal'!K173)</f>
        <v/>
      </c>
      <c r="N101" s="21" t="str">
        <f>+IF('Exportación por varietal'!L173="","",'Exportación por varietal'!L173)</f>
        <v/>
      </c>
      <c r="O101" s="203">
        <f>+IF('Exportación por varietal'!J191="","",'Exportación por varietal'!J191)</f>
        <v>3.7469999999999999</v>
      </c>
      <c r="P101" s="203" t="str">
        <f>+IF('Exportación por varietal'!K191="","",'Exportación por varietal'!K191)</f>
        <v/>
      </c>
      <c r="Q101" s="21" t="str">
        <f>+IF('Exportación por varietal'!L191="","",'Exportación por varietal'!L191)</f>
        <v/>
      </c>
      <c r="R101" s="203">
        <f>+IF('Exportación por varietal'!J263="","",'Exportación por varietal'!J263)</f>
        <v>2.903</v>
      </c>
      <c r="S101" s="203" t="str">
        <f>+IF('Exportación por varietal'!K263="","",'Exportación por varietal'!K263)</f>
        <v/>
      </c>
      <c r="T101" s="22" t="str">
        <f>+IF('Exportación por varietal'!L263="","",'Exportación por varietal'!L263)</f>
        <v/>
      </c>
    </row>
    <row r="102" spans="11:20" ht="12.95" customHeight="1" x14ac:dyDescent="0.25">
      <c r="K102" s="19" t="str">
        <f t="shared" si="5"/>
        <v>Jul</v>
      </c>
      <c r="L102" s="203">
        <f>+IF('Exportación por varietal'!J174="","",'Exportación por varietal'!J174)</f>
        <v>46.392000000000003</v>
      </c>
      <c r="M102" s="203" t="str">
        <f>+IF('Exportación por varietal'!K174="","",'Exportación por varietal'!K174)</f>
        <v/>
      </c>
      <c r="N102" s="21" t="str">
        <f>+IF('Exportación por varietal'!L174="","",'Exportación por varietal'!L174)</f>
        <v/>
      </c>
      <c r="O102" s="203">
        <f>+IF('Exportación por varietal'!J192="","",'Exportación por varietal'!J192)</f>
        <v>7.6440000000000001</v>
      </c>
      <c r="P102" s="203" t="str">
        <f>+IF('Exportación por varietal'!K192="","",'Exportación por varietal'!K192)</f>
        <v/>
      </c>
      <c r="Q102" s="21" t="str">
        <f>+IF('Exportación por varietal'!L192="","",'Exportación por varietal'!L192)</f>
        <v/>
      </c>
      <c r="R102" s="203">
        <f>+IF('Exportación por varietal'!J264="","",'Exportación por varietal'!J264)</f>
        <v>4.8140000000000001</v>
      </c>
      <c r="S102" s="203" t="str">
        <f>+IF('Exportación por varietal'!K264="","",'Exportación por varietal'!K264)</f>
        <v/>
      </c>
      <c r="T102" s="22" t="str">
        <f>+IF('Exportación por varietal'!L264="","",'Exportación por varietal'!L264)</f>
        <v/>
      </c>
    </row>
    <row r="103" spans="11:20" ht="12.95" customHeight="1" x14ac:dyDescent="0.25">
      <c r="K103" s="19" t="str">
        <f t="shared" si="5"/>
        <v>Ago</v>
      </c>
      <c r="L103" s="203">
        <f>+IF('Exportación por varietal'!J175="","",'Exportación por varietal'!J175)</f>
        <v>44.692</v>
      </c>
      <c r="M103" s="203" t="str">
        <f>+IF('Exportación por varietal'!K175="","",'Exportación por varietal'!K175)</f>
        <v/>
      </c>
      <c r="N103" s="21" t="str">
        <f>+IF('Exportación por varietal'!L175="","",'Exportación por varietal'!L175)</f>
        <v/>
      </c>
      <c r="O103" s="203">
        <f>+IF('Exportación por varietal'!J193="","",'Exportación por varietal'!J193)</f>
        <v>6.327</v>
      </c>
      <c r="P103" s="203" t="str">
        <f>+IF('Exportación por varietal'!K193="","",'Exportación por varietal'!K193)</f>
        <v/>
      </c>
      <c r="Q103" s="21" t="str">
        <f>+IF('Exportación por varietal'!L193="","",'Exportación por varietal'!L193)</f>
        <v/>
      </c>
      <c r="R103" s="203">
        <f>+IF('Exportación por varietal'!J265="","",'Exportación por varietal'!J265)</f>
        <v>4.0250000000000004</v>
      </c>
      <c r="S103" s="203" t="str">
        <f>+IF('Exportación por varietal'!K265="","",'Exportación por varietal'!K265)</f>
        <v/>
      </c>
      <c r="T103" s="22" t="str">
        <f>+IF('Exportación por varietal'!L265="","",'Exportación por varietal'!L265)</f>
        <v/>
      </c>
    </row>
    <row r="104" spans="11:20" ht="12.95" customHeight="1" x14ac:dyDescent="0.25">
      <c r="K104" s="19" t="str">
        <f t="shared" si="5"/>
        <v>Sep</v>
      </c>
      <c r="L104" s="203">
        <f>+IF('Exportación por varietal'!J176="","",'Exportación por varietal'!J176)</f>
        <v>38.902999999999999</v>
      </c>
      <c r="M104" s="203" t="str">
        <f>+IF('Exportación por varietal'!K176="","",'Exportación por varietal'!K176)</f>
        <v/>
      </c>
      <c r="N104" s="21" t="str">
        <f>+IF('Exportación por varietal'!L176="","",'Exportación por varietal'!L176)</f>
        <v/>
      </c>
      <c r="O104" s="203">
        <f>+IF('Exportación por varietal'!J194="","",'Exportación por varietal'!J194)</f>
        <v>5.7370000000000001</v>
      </c>
      <c r="P104" s="203" t="str">
        <f>+IF('Exportación por varietal'!K194="","",'Exportación por varietal'!K194)</f>
        <v/>
      </c>
      <c r="Q104" s="21" t="str">
        <f>+IF('Exportación por varietal'!L194="","",'Exportación por varietal'!L194)</f>
        <v/>
      </c>
      <c r="R104" s="203">
        <f>+IF('Exportación por varietal'!J266="","",'Exportación por varietal'!J266)</f>
        <v>3.1829999999999998</v>
      </c>
      <c r="S104" s="203" t="str">
        <f>+IF('Exportación por varietal'!K266="","",'Exportación por varietal'!K266)</f>
        <v/>
      </c>
      <c r="T104" s="22" t="str">
        <f>+IF('Exportación por varietal'!L266="","",'Exportación por varietal'!L266)</f>
        <v/>
      </c>
    </row>
    <row r="105" spans="11:20" ht="12.95" customHeight="1" x14ac:dyDescent="0.25">
      <c r="K105" s="19" t="str">
        <f t="shared" si="5"/>
        <v>Oct</v>
      </c>
      <c r="L105" s="203">
        <f>+IF('Exportación por varietal'!J177="","",'Exportación por varietal'!J177)</f>
        <v>39.484999999999999</v>
      </c>
      <c r="M105" s="203" t="str">
        <f>+IF('Exportación por varietal'!K177="","",'Exportación por varietal'!K177)</f>
        <v/>
      </c>
      <c r="N105" s="21" t="str">
        <f>+IF('Exportación por varietal'!L177="","",'Exportación por varietal'!L177)</f>
        <v/>
      </c>
      <c r="O105" s="203">
        <f>+IF('Exportación por varietal'!J195="","",'Exportación por varietal'!J195)</f>
        <v>5.9749999999999996</v>
      </c>
      <c r="P105" s="203" t="str">
        <f>+IF('Exportación por varietal'!K195="","",'Exportación por varietal'!K195)</f>
        <v/>
      </c>
      <c r="Q105" s="21" t="str">
        <f>+IF('Exportación por varietal'!L195="","",'Exportación por varietal'!L195)</f>
        <v/>
      </c>
      <c r="R105" s="203">
        <f>+IF('Exportación por varietal'!J267="","",'Exportación por varietal'!J267)</f>
        <v>4.3440000000000003</v>
      </c>
      <c r="S105" s="203" t="str">
        <f>+IF('Exportación por varietal'!K267="","",'Exportación por varietal'!K267)</f>
        <v/>
      </c>
      <c r="T105" s="22" t="str">
        <f>+IF('Exportación por varietal'!L267="","",'Exportación por varietal'!L267)</f>
        <v/>
      </c>
    </row>
    <row r="106" spans="11:20" ht="12.95" customHeight="1" x14ac:dyDescent="0.25">
      <c r="K106" s="19" t="str">
        <f t="shared" si="5"/>
        <v>Nov</v>
      </c>
      <c r="L106" s="203">
        <f>+IF('Exportación por varietal'!J178="","",'Exportación por varietal'!J178)</f>
        <v>36.082000000000001</v>
      </c>
      <c r="M106" s="203" t="str">
        <f>+IF('Exportación por varietal'!K178="","",'Exportación por varietal'!K178)</f>
        <v/>
      </c>
      <c r="N106" s="21" t="str">
        <f>+IF('Exportación por varietal'!L178="","",'Exportación por varietal'!L178)</f>
        <v/>
      </c>
      <c r="O106" s="203">
        <f>+IF('Exportación por varietal'!J196="","",'Exportación por varietal'!J196)</f>
        <v>4.0960000000000001</v>
      </c>
      <c r="P106" s="203" t="str">
        <f>+IF('Exportación por varietal'!K196="","",'Exportación por varietal'!K196)</f>
        <v/>
      </c>
      <c r="Q106" s="21" t="str">
        <f>+IF('Exportación por varietal'!L196="","",'Exportación por varietal'!L196)</f>
        <v/>
      </c>
      <c r="R106" s="203">
        <f>+IF('Exportación por varietal'!J268="","",'Exportación por varietal'!J268)</f>
        <v>2.831</v>
      </c>
      <c r="S106" s="203" t="str">
        <f>+IF('Exportación por varietal'!K268="","",'Exportación por varietal'!K268)</f>
        <v/>
      </c>
      <c r="T106" s="22" t="str">
        <f>+IF('Exportación por varietal'!L268="","",'Exportación por varietal'!L268)</f>
        <v/>
      </c>
    </row>
    <row r="107" spans="11:20" ht="12.95" customHeight="1" thickBot="1" x14ac:dyDescent="0.3">
      <c r="K107" s="23" t="str">
        <f t="shared" si="5"/>
        <v>Dic</v>
      </c>
      <c r="L107" s="207">
        <f>+IF('Exportación por varietal'!J179="","",'Exportación por varietal'!J179)</f>
        <v>34.061</v>
      </c>
      <c r="M107" s="207" t="str">
        <f>+IF('Exportación por varietal'!K179="","",'Exportación por varietal'!K179)</f>
        <v/>
      </c>
      <c r="N107" s="25" t="str">
        <f>+IF('Exportación por varietal'!L179="","",'Exportación por varietal'!L179)</f>
        <v/>
      </c>
      <c r="O107" s="207">
        <f>+IF('Exportación por varietal'!J197="","",'Exportación por varietal'!J197)</f>
        <v>5.0129999999999999</v>
      </c>
      <c r="P107" s="207" t="str">
        <f>+IF('Exportación por varietal'!K197="","",'Exportación por varietal'!K197)</f>
        <v/>
      </c>
      <c r="Q107" s="25" t="str">
        <f>+IF('Exportación por varietal'!L197="","",'Exportación por varietal'!L197)</f>
        <v/>
      </c>
      <c r="R107" s="207">
        <f>+IF('Exportación por varietal'!J269="","",'Exportación por varietal'!J269)</f>
        <v>2.8929999999999998</v>
      </c>
      <c r="S107" s="207" t="str">
        <f>+IF('Exportación por varietal'!K269="","",'Exportación por varietal'!K269)</f>
        <v/>
      </c>
      <c r="T107" s="29" t="str">
        <f>+IF('Exportación por varietal'!L269="","",'Exportación por varietal'!L269)</f>
        <v/>
      </c>
    </row>
    <row r="108" spans="11:20" ht="6" customHeight="1" x14ac:dyDescent="0.25"/>
    <row r="109" spans="11:20" ht="12.95" customHeight="1" x14ac:dyDescent="0.25"/>
    <row r="110" spans="11:20" ht="12.95" customHeight="1" x14ac:dyDescent="0.25"/>
    <row r="111" spans="11:20" ht="12.95" customHeight="1" x14ac:dyDescent="0.25"/>
    <row r="112" spans="11:20" ht="12.95" customHeight="1" x14ac:dyDescent="0.25"/>
    <row r="113" spans="2:20" ht="12.95" customHeight="1" x14ac:dyDescent="0.25"/>
    <row r="114" spans="2:20" ht="12.95" customHeight="1" x14ac:dyDescent="0.25"/>
    <row r="115" spans="2:20" ht="12.95" customHeight="1" x14ac:dyDescent="0.25"/>
    <row r="116" spans="2:20" ht="12.95" customHeight="1" x14ac:dyDescent="0.25"/>
    <row r="117" spans="2:20" ht="12.95" customHeight="1" x14ac:dyDescent="0.25"/>
    <row r="118" spans="2:20" ht="12.95" customHeight="1" x14ac:dyDescent="0.25"/>
    <row r="119" spans="2:20" ht="12.95" customHeight="1" x14ac:dyDescent="0.25"/>
    <row r="120" spans="2:20" ht="12.95" customHeight="1" x14ac:dyDescent="0.25"/>
    <row r="121" spans="2:20" ht="12.95" customHeight="1" x14ac:dyDescent="0.25"/>
    <row r="122" spans="2:20" ht="12.95" customHeight="1" x14ac:dyDescent="0.25"/>
    <row r="123" spans="2:20" ht="6" customHeight="1" thickBot="1" x14ac:dyDescent="0.3"/>
    <row r="124" spans="2:20" x14ac:dyDescent="0.25">
      <c r="B124" s="9"/>
      <c r="C124" s="308" t="s">
        <v>181</v>
      </c>
      <c r="D124" s="309"/>
      <c r="E124" s="310"/>
      <c r="F124" s="308" t="s">
        <v>182</v>
      </c>
      <c r="G124" s="309"/>
      <c r="H124" s="312"/>
      <c r="I124" s="313" t="s">
        <v>183</v>
      </c>
      <c r="J124" s="309"/>
      <c r="K124" s="314"/>
      <c r="L124" s="315" t="s">
        <v>184</v>
      </c>
      <c r="M124" s="309"/>
      <c r="N124" s="314"/>
      <c r="O124" s="315" t="s">
        <v>185</v>
      </c>
      <c r="P124" s="309"/>
      <c r="Q124" s="314"/>
      <c r="R124" s="315" t="s">
        <v>186</v>
      </c>
      <c r="S124" s="309"/>
      <c r="T124" s="311"/>
    </row>
    <row r="125" spans="2:20" ht="38.25" x14ac:dyDescent="0.25">
      <c r="B125" s="13"/>
      <c r="C125" s="205" t="s">
        <v>277</v>
      </c>
      <c r="D125" s="18" t="s">
        <v>280</v>
      </c>
      <c r="E125" s="14" t="s">
        <v>16</v>
      </c>
      <c r="F125" s="205" t="s">
        <v>277</v>
      </c>
      <c r="G125" s="18" t="s">
        <v>280</v>
      </c>
      <c r="H125" s="14" t="s">
        <v>16</v>
      </c>
      <c r="I125" s="205" t="s">
        <v>277</v>
      </c>
      <c r="J125" s="18" t="s">
        <v>280</v>
      </c>
      <c r="K125" s="14" t="s">
        <v>16</v>
      </c>
      <c r="L125" s="205" t="s">
        <v>277</v>
      </c>
      <c r="M125" s="18" t="s">
        <v>280</v>
      </c>
      <c r="N125" s="14" t="s">
        <v>16</v>
      </c>
      <c r="O125" s="205" t="s">
        <v>277</v>
      </c>
      <c r="P125" s="18" t="s">
        <v>280</v>
      </c>
      <c r="Q125" s="14" t="s">
        <v>16</v>
      </c>
      <c r="R125" s="205" t="s">
        <v>277</v>
      </c>
      <c r="S125" s="18" t="s">
        <v>280</v>
      </c>
      <c r="T125" s="11" t="s">
        <v>16</v>
      </c>
    </row>
    <row r="126" spans="2:20" ht="12.95" customHeight="1" x14ac:dyDescent="0.25">
      <c r="B126" s="19" t="str">
        <f t="shared" ref="B126:B137" si="6">+K96</f>
        <v>Ene</v>
      </c>
      <c r="C126" s="203">
        <f>+IF('Exportación por país'!J7="","",'Exportación por país'!J7)</f>
        <v>3.6020219999999998</v>
      </c>
      <c r="D126" s="203">
        <f>+IF('Exportación por país'!K7="","",'Exportación por país'!K7)</f>
        <v>2.6096680000000001</v>
      </c>
      <c r="E126" s="21">
        <f>+IF('Exportación por país'!L7="","",'Exportación por país'!L7)</f>
        <v>-0.27549915019952675</v>
      </c>
      <c r="F126" s="203">
        <f>+IF('Exportación por país'!J25="","",'Exportación por país'!J25)</f>
        <v>3.5042749999999998</v>
      </c>
      <c r="G126" s="203">
        <f>+IF('Exportación por país'!K25="","",'Exportación por país'!K25)</f>
        <v>2.6096680000000001</v>
      </c>
      <c r="H126" s="21">
        <f>+IF('Exportación por país'!L25="","",'Exportación por país'!L25)</f>
        <v>-0.25529018127858105</v>
      </c>
      <c r="I126" s="203">
        <f>+IF('Exportación por país'!J43="","",'Exportación por país'!J43)</f>
        <v>0.77728299999999995</v>
      </c>
      <c r="J126" s="203">
        <f>+IF('Exportación por país'!K43="","",'Exportación por país'!K43)</f>
        <v>0.56373399999999996</v>
      </c>
      <c r="K126" s="21">
        <f>+IF('Exportación por país'!L43="","",'Exportación por país'!L43)</f>
        <v>-0.27473777247154507</v>
      </c>
      <c r="L126" s="203">
        <f>+IF('Exportación por país'!J61="","",'Exportación por país'!J61)</f>
        <v>1.168919</v>
      </c>
      <c r="M126" s="203">
        <f>+IF('Exportación por país'!K61="","",'Exportación por país'!K61)</f>
        <v>1.344236</v>
      </c>
      <c r="N126" s="21">
        <f>+IF('Exportación por país'!L61="","",'Exportación por país'!L61)</f>
        <v>0.1499821630070175</v>
      </c>
      <c r="O126" s="203">
        <f>+IF('Exportación por país'!J79="","",'Exportación por país'!J79)</f>
        <v>0.371112</v>
      </c>
      <c r="P126" s="203">
        <f>+IF('Exportación por país'!K79="","",'Exportación por país'!K79)</f>
        <v>0.38167899999999999</v>
      </c>
      <c r="Q126" s="21">
        <f>+IF('Exportación por país'!L79="","",'Exportación por país'!L79)</f>
        <v>2.8473883894888807E-2</v>
      </c>
      <c r="R126" s="203">
        <f>+IF('Exportación por país'!J97="","",'Exportación por país'!J97)</f>
        <v>7.9242999999999994E-2</v>
      </c>
      <c r="S126" s="203">
        <f>+IF('Exportación por país'!K97="","",'Exportación por país'!K97)</f>
        <v>8.2841999999999999E-2</v>
      </c>
      <c r="T126" s="22">
        <f>+IF('Exportación por país'!L97="","",'Exportación por país'!L97)</f>
        <v>4.5417260830609818E-2</v>
      </c>
    </row>
    <row r="127" spans="2:20" ht="12.95" customHeight="1" x14ac:dyDescent="0.25">
      <c r="B127" s="19" t="str">
        <f t="shared" si="6"/>
        <v>Feb</v>
      </c>
      <c r="C127" s="203">
        <f>+IF('Exportación por país'!J8="","",'Exportación por país'!J8)</f>
        <v>3.093747</v>
      </c>
      <c r="D127" s="203">
        <f>+IF('Exportación por país'!K8="","",'Exportación por país'!K8)</f>
        <v>3.8504390000000002</v>
      </c>
      <c r="E127" s="21">
        <f>+IF('Exportación por país'!L8="","",'Exportación por país'!L8)</f>
        <v>0.24458755030711954</v>
      </c>
      <c r="F127" s="203">
        <f>+IF('Exportación por país'!J26="","",'Exportación por país'!J26)</f>
        <v>4.2161429999999998</v>
      </c>
      <c r="G127" s="203">
        <f>+IF('Exportación por país'!K26="","",'Exportación por país'!K26)</f>
        <v>3.8504390000000002</v>
      </c>
      <c r="H127" s="21">
        <f>+IF('Exportación por país'!L26="","",'Exportación por país'!L26)</f>
        <v>-8.6738993435469203E-2</v>
      </c>
      <c r="I127" s="203">
        <f>+IF('Exportación por país'!J44="","",'Exportación por país'!J44)</f>
        <v>0.70439099999999999</v>
      </c>
      <c r="J127" s="203">
        <f>+IF('Exportación por país'!K44="","",'Exportación por país'!K44)</f>
        <v>0.73034399999999999</v>
      </c>
      <c r="K127" s="21">
        <f>+IF('Exportación por país'!L44="","",'Exportación por país'!L44)</f>
        <v>3.6844593414737004E-2</v>
      </c>
      <c r="L127" s="203">
        <f>+IF('Exportación por país'!J62="","",'Exportación por país'!J62)</f>
        <v>1.3975979999999999</v>
      </c>
      <c r="M127" s="203">
        <f>+IF('Exportación por país'!K62="","",'Exportación por país'!K62)</f>
        <v>1.122717</v>
      </c>
      <c r="N127" s="21">
        <f>+IF('Exportación por país'!L62="","",'Exportación por país'!L62)</f>
        <v>-0.19668101986408104</v>
      </c>
      <c r="O127" s="203">
        <f>+IF('Exportación por país'!J80="","",'Exportación por país'!J80)</f>
        <v>0.47232200000000002</v>
      </c>
      <c r="P127" s="203">
        <f>+IF('Exportación por país'!K80="","",'Exportación por país'!K80)</f>
        <v>0.357464</v>
      </c>
      <c r="Q127" s="21">
        <f>+IF('Exportación por país'!L80="","",'Exportación por país'!L80)</f>
        <v>-0.24317732394425839</v>
      </c>
      <c r="R127" s="203">
        <f>+IF('Exportación por país'!J98="","",'Exportación por país'!J98)</f>
        <v>0.11228</v>
      </c>
      <c r="S127" s="203">
        <f>+IF('Exportación por país'!K98="","",'Exportación por país'!K98)</f>
        <v>8.5343000000000002E-2</v>
      </c>
      <c r="T127" s="22">
        <f>+IF('Exportación por país'!L98="","",'Exportación por país'!L98)</f>
        <v>-0.23990915568222304</v>
      </c>
    </row>
    <row r="128" spans="2:20" ht="12.95" customHeight="1" x14ac:dyDescent="0.25">
      <c r="B128" s="19" t="str">
        <f t="shared" si="6"/>
        <v>Mar</v>
      </c>
      <c r="C128" s="203">
        <f>+IF('Exportación por país'!J9="","",'Exportación por país'!J9)</f>
        <v>4.3553009999999999</v>
      </c>
      <c r="D128" s="203">
        <f>+IF('Exportación por país'!K9="","",'Exportación por país'!K9)</f>
        <v>3.9494050000000001</v>
      </c>
      <c r="E128" s="21">
        <f>+IF('Exportación por país'!L9="","",'Exportación por país'!L9)</f>
        <v>-9.3195854890396723E-2</v>
      </c>
      <c r="F128" s="203">
        <f>+IF('Exportación por país'!J27="","",'Exportación por país'!J27)</f>
        <v>4.2830089999999998</v>
      </c>
      <c r="G128" s="203">
        <f>+IF('Exportación por país'!K27="","",'Exportación por país'!K27)</f>
        <v>3.9494050000000001</v>
      </c>
      <c r="H128" s="21">
        <f>+IF('Exportación por país'!L27="","",'Exportación por país'!L27)</f>
        <v>-7.7890100160891484E-2</v>
      </c>
      <c r="I128" s="203">
        <f>+IF('Exportación por país'!J45="","",'Exportación por país'!J45)</f>
        <v>2.0346790000000001</v>
      </c>
      <c r="J128" s="203">
        <f>+IF('Exportación por país'!K45="","",'Exportación por país'!K45)</f>
        <v>0.85724900000000004</v>
      </c>
      <c r="K128" s="21">
        <f>+IF('Exportación por país'!L45="","",'Exportación por país'!L45)</f>
        <v>-0.57868096146861503</v>
      </c>
      <c r="L128" s="203">
        <f>+IF('Exportación por país'!J63="","",'Exportación por país'!J63)</f>
        <v>0.65776900000000005</v>
      </c>
      <c r="M128" s="203">
        <f>+IF('Exportación por país'!K63="","",'Exportación por país'!K63)</f>
        <v>1.8582669999999999</v>
      </c>
      <c r="N128" s="21">
        <f>+IF('Exportación por país'!L63="","",'Exportación por país'!L63)</f>
        <v>1.8251057742155679</v>
      </c>
      <c r="O128" s="203">
        <f>+IF('Exportación por país'!J81="","",'Exportación por país'!J81)</f>
        <v>0.67974699999999999</v>
      </c>
      <c r="P128" s="203">
        <f>+IF('Exportación por país'!K81="","",'Exportación por país'!K81)</f>
        <v>0.389067</v>
      </c>
      <c r="Q128" s="21">
        <f>+IF('Exportación por país'!L81="","",'Exportación por país'!L81)</f>
        <v>-0.4276296916352702</v>
      </c>
      <c r="R128" s="203">
        <f>+IF('Exportación por país'!J99="","",'Exportación por país'!J99)</f>
        <v>0.11135</v>
      </c>
      <c r="S128" s="203">
        <f>+IF('Exportación por país'!K99="","",'Exportación por país'!K99)</f>
        <v>0.133961</v>
      </c>
      <c r="T128" s="22">
        <f>+IF('Exportación por país'!L99="","",'Exportación por país'!L99)</f>
        <v>0.20306241580601703</v>
      </c>
    </row>
    <row r="129" spans="2:20" ht="12.95" customHeight="1" x14ac:dyDescent="0.25">
      <c r="B129" s="19" t="str">
        <f t="shared" si="6"/>
        <v>Abr</v>
      </c>
      <c r="C129" s="203">
        <f>+IF('Exportación por país'!J10="","",'Exportación por país'!J10)</f>
        <v>3.506237</v>
      </c>
      <c r="D129" s="203">
        <f>+IF('Exportación por país'!K10="","",'Exportación por país'!K10)</f>
        <v>3.286565</v>
      </c>
      <c r="E129" s="21">
        <f>+IF('Exportación por país'!L10="","",'Exportación por país'!L10)</f>
        <v>-6.2651783093955138E-2</v>
      </c>
      <c r="F129" s="203">
        <f>+IF('Exportación por país'!J28="","",'Exportación por país'!J28)</f>
        <v>3.9892880000000002</v>
      </c>
      <c r="G129" s="203">
        <f>+IF('Exportación por país'!K28="","",'Exportación por país'!K28)</f>
        <v>3.286565</v>
      </c>
      <c r="H129" s="21">
        <f>+IF('Exportación por país'!L28="","",'Exportación por país'!L28)</f>
        <v>-0.17615248635846803</v>
      </c>
      <c r="I129" s="203">
        <f>+IF('Exportación por país'!J46="","",'Exportación por país'!J46)</f>
        <v>1.8972579999999999</v>
      </c>
      <c r="J129" s="203">
        <f>+IF('Exportación por país'!K46="","",'Exportación por país'!K46)</f>
        <v>0.57705600000000001</v>
      </c>
      <c r="K129" s="21">
        <f>+IF('Exportación por país'!L46="","",'Exportación por país'!L46)</f>
        <v>-0.69584737552826237</v>
      </c>
      <c r="L129" s="203">
        <f>+IF('Exportación por país'!J64="","",'Exportación por país'!J64)</f>
        <v>0.73007599999999995</v>
      </c>
      <c r="M129" s="203">
        <f>+IF('Exportación por país'!K64="","",'Exportación por país'!K64)</f>
        <v>2.1090239999999998</v>
      </c>
      <c r="N129" s="21">
        <f>+IF('Exportación por país'!L64="","",'Exportación por país'!L64)</f>
        <v>1.8887732236095967</v>
      </c>
      <c r="O129" s="203">
        <f>+IF('Exportación por país'!J82="","",'Exportación por país'!J82)</f>
        <v>0.36837199999999998</v>
      </c>
      <c r="P129" s="203">
        <f>+IF('Exportación por país'!K82="","",'Exportación por país'!K82)</f>
        <v>0.40628900000000001</v>
      </c>
      <c r="Q129" s="21">
        <f>+IF('Exportación por país'!L82="","",'Exportación por país'!L82)</f>
        <v>0.10293127599274654</v>
      </c>
      <c r="R129" s="203">
        <f>+IF('Exportación por país'!J100="","",'Exportación por país'!J100)</f>
        <v>0.177453</v>
      </c>
      <c r="S129" s="203">
        <f>+IF('Exportación por país'!K100="","",'Exportación por país'!K100)</f>
        <v>0.13799600000000001</v>
      </c>
      <c r="T129" s="22">
        <f>+IF('Exportación por país'!L100="","",'Exportación por país'!L100)</f>
        <v>-0.22235183400675107</v>
      </c>
    </row>
    <row r="130" spans="2:20" ht="12.95" customHeight="1" x14ac:dyDescent="0.25">
      <c r="B130" s="19" t="str">
        <f t="shared" si="6"/>
        <v>May</v>
      </c>
      <c r="C130" s="203">
        <f>+IF('Exportación por país'!J11="","",'Exportación por país'!J11)</f>
        <v>3.7809940000000002</v>
      </c>
      <c r="D130" s="203" t="str">
        <f>+IF('Exportación por país'!K11="","",'Exportación por país'!K11)</f>
        <v/>
      </c>
      <c r="E130" s="21" t="str">
        <f>+IF('Exportación por país'!L11="","",'Exportación por país'!L11)</f>
        <v/>
      </c>
      <c r="F130" s="203">
        <f>+IF('Exportación por país'!J29="","",'Exportación por país'!J29)</f>
        <v>3.8097409999999998</v>
      </c>
      <c r="G130" s="203" t="str">
        <f>+IF('Exportación por país'!K29="","",'Exportación por país'!K29)</f>
        <v/>
      </c>
      <c r="H130" s="21" t="str">
        <f>+IF('Exportación por país'!L29="","",'Exportación por país'!L29)</f>
        <v/>
      </c>
      <c r="I130" s="203">
        <f>+IF('Exportación por país'!J47="","",'Exportación por país'!J47)</f>
        <v>1.0065759999999999</v>
      </c>
      <c r="J130" s="203" t="str">
        <f>+IF('Exportación por país'!K47="","",'Exportación por país'!K47)</f>
        <v/>
      </c>
      <c r="K130" s="21" t="str">
        <f>+IF('Exportación por país'!L47="","",'Exportación por país'!L47)</f>
        <v/>
      </c>
      <c r="L130" s="203">
        <f>+IF('Exportación por país'!J65="","",'Exportación por país'!J65)</f>
        <v>3.0641940000000001</v>
      </c>
      <c r="M130" s="203" t="str">
        <f>+IF('Exportación por país'!K65="","",'Exportación por país'!K65)</f>
        <v/>
      </c>
      <c r="N130" s="21" t="str">
        <f>+IF('Exportación por país'!L65="","",'Exportación por país'!L65)</f>
        <v/>
      </c>
      <c r="O130" s="203">
        <f>+IF('Exportación por país'!J83="","",'Exportación por país'!J83)</f>
        <v>0.57111000000000001</v>
      </c>
      <c r="P130" s="203" t="str">
        <f>+IF('Exportación por país'!K83="","",'Exportación por país'!K83)</f>
        <v/>
      </c>
      <c r="Q130" s="21" t="str">
        <f>+IF('Exportación por país'!L83="","",'Exportación por país'!L83)</f>
        <v/>
      </c>
      <c r="R130" s="203">
        <f>+IF('Exportación por país'!J101="","",'Exportación por país'!J101)</f>
        <v>0.20812900000000001</v>
      </c>
      <c r="S130" s="203" t="str">
        <f>+IF('Exportación por país'!K101="","",'Exportación por país'!K101)</f>
        <v/>
      </c>
      <c r="T130" s="22" t="str">
        <f>+IF('Exportación por país'!L101="","",'Exportación por país'!L101)</f>
        <v/>
      </c>
    </row>
    <row r="131" spans="2:20" ht="12.95" customHeight="1" x14ac:dyDescent="0.25">
      <c r="B131" s="19" t="str">
        <f t="shared" si="6"/>
        <v>Jun</v>
      </c>
      <c r="C131" s="203">
        <f>+IF('Exportación por país'!J12="","",'Exportación por país'!J12)</f>
        <v>1.21031</v>
      </c>
      <c r="D131" s="203" t="str">
        <f>+IF('Exportación por país'!K12="","",'Exportación por país'!K12)</f>
        <v/>
      </c>
      <c r="E131" s="21" t="str">
        <f>+IF('Exportación por país'!L12="","",'Exportación por país'!L12)</f>
        <v/>
      </c>
      <c r="F131" s="203">
        <f>+IF('Exportación por país'!J30="","",'Exportación por país'!J30)</f>
        <v>1.6651899999999999</v>
      </c>
      <c r="G131" s="203" t="str">
        <f>+IF('Exportación por país'!K30="","",'Exportación por país'!K30)</f>
        <v/>
      </c>
      <c r="H131" s="21" t="str">
        <f>+IF('Exportación por país'!L30="","",'Exportación por país'!L30)</f>
        <v/>
      </c>
      <c r="I131" s="203">
        <f>+IF('Exportación por país'!J48="","",'Exportación por país'!J48)</f>
        <v>0.266399</v>
      </c>
      <c r="J131" s="203" t="str">
        <f>+IF('Exportación por país'!K48="","",'Exportación por país'!K48)</f>
        <v/>
      </c>
      <c r="K131" s="21" t="str">
        <f>+IF('Exportación por país'!L48="","",'Exportación por país'!L48)</f>
        <v/>
      </c>
      <c r="L131" s="203">
        <f>+IF('Exportación por país'!J66="","",'Exportación por país'!J66)</f>
        <v>2.686509</v>
      </c>
      <c r="M131" s="203" t="str">
        <f>+IF('Exportación por país'!K66="","",'Exportación por país'!K66)</f>
        <v/>
      </c>
      <c r="N131" s="21" t="str">
        <f>+IF('Exportación por país'!L66="","",'Exportación por país'!L66)</f>
        <v/>
      </c>
      <c r="O131" s="203">
        <f>+IF('Exportación por país'!J84="","",'Exportación por país'!J84)</f>
        <v>0.215035</v>
      </c>
      <c r="P131" s="203" t="str">
        <f>+IF('Exportación por país'!K84="","",'Exportación por país'!K84)</f>
        <v/>
      </c>
      <c r="Q131" s="21" t="str">
        <f>+IF('Exportación por país'!L84="","",'Exportación por país'!L84)</f>
        <v/>
      </c>
      <c r="R131" s="203">
        <f>+IF('Exportación por país'!J102="","",'Exportación por país'!J102)</f>
        <v>5.2700999999999998E-2</v>
      </c>
      <c r="S131" s="203" t="str">
        <f>+IF('Exportación por país'!K102="","",'Exportación por país'!K102)</f>
        <v/>
      </c>
      <c r="T131" s="22" t="str">
        <f>+IF('Exportación por país'!L102="","",'Exportación por país'!L102)</f>
        <v/>
      </c>
    </row>
    <row r="132" spans="2:20" ht="12.95" customHeight="1" x14ac:dyDescent="0.25">
      <c r="B132" s="19" t="str">
        <f t="shared" si="6"/>
        <v>Jul</v>
      </c>
      <c r="C132" s="203">
        <f>+IF('Exportación por país'!J13="","",'Exportación por país'!J13)</f>
        <v>5.3857970000000002</v>
      </c>
      <c r="D132" s="203" t="str">
        <f>+IF('Exportación por país'!K13="","",'Exportación por país'!K13)</f>
        <v/>
      </c>
      <c r="E132" s="21" t="str">
        <f>+IF('Exportación por país'!L13="","",'Exportación por país'!L13)</f>
        <v/>
      </c>
      <c r="F132" s="203">
        <f>+IF('Exportación por país'!J31="","",'Exportación por país'!J31)</f>
        <v>5.9931640000000002</v>
      </c>
      <c r="G132" s="203" t="str">
        <f>+IF('Exportación por país'!K31="","",'Exportación por país'!K31)</f>
        <v/>
      </c>
      <c r="H132" s="21" t="str">
        <f>+IF('Exportación por país'!L31="","",'Exportación por país'!L31)</f>
        <v/>
      </c>
      <c r="I132" s="203">
        <f>+IF('Exportación por país'!J49="","",'Exportación por país'!J49)</f>
        <v>1.3789039999999999</v>
      </c>
      <c r="J132" s="203" t="str">
        <f>+IF('Exportación por país'!K49="","",'Exportación por país'!K49)</f>
        <v/>
      </c>
      <c r="K132" s="21" t="str">
        <f>+IF('Exportación por país'!L49="","",'Exportación por país'!L49)</f>
        <v/>
      </c>
      <c r="L132" s="203">
        <f>+IF('Exportación por país'!J67="","",'Exportación por país'!J67)</f>
        <v>2.915972</v>
      </c>
      <c r="M132" s="203" t="str">
        <f>+IF('Exportación por país'!K67="","",'Exportación por país'!K67)</f>
        <v/>
      </c>
      <c r="N132" s="21" t="str">
        <f>+IF('Exportación por país'!L67="","",'Exportación por país'!L67)</f>
        <v/>
      </c>
      <c r="O132" s="203">
        <f>+IF('Exportación por país'!J85="","",'Exportación por país'!J85)</f>
        <v>0.67564999999999997</v>
      </c>
      <c r="P132" s="203" t="str">
        <f>+IF('Exportación por país'!K85="","",'Exportación por país'!K85)</f>
        <v/>
      </c>
      <c r="Q132" s="21" t="str">
        <f>+IF('Exportación por país'!L85="","",'Exportación por país'!L85)</f>
        <v/>
      </c>
      <c r="R132" s="203">
        <f>+IF('Exportación por país'!J103="","",'Exportación por país'!J103)</f>
        <v>0.17022799999999999</v>
      </c>
      <c r="S132" s="203" t="str">
        <f>+IF('Exportación por país'!K103="","",'Exportación por país'!K103)</f>
        <v/>
      </c>
      <c r="T132" s="22" t="str">
        <f>+IF('Exportación por país'!L103="","",'Exportación por país'!L103)</f>
        <v/>
      </c>
    </row>
    <row r="133" spans="2:20" ht="12.95" customHeight="1" x14ac:dyDescent="0.25">
      <c r="B133" s="19" t="str">
        <f t="shared" si="6"/>
        <v>Ago</v>
      </c>
      <c r="C133" s="203">
        <f>+IF('Exportación por país'!J14="","",'Exportación por país'!J14)</f>
        <v>3.8834740000000001</v>
      </c>
      <c r="D133" s="203" t="str">
        <f>+IF('Exportación por país'!K14="","",'Exportación por país'!K14)</f>
        <v/>
      </c>
      <c r="E133" s="21" t="str">
        <f>+IF('Exportación por país'!L14="","",'Exportación por país'!L14)</f>
        <v/>
      </c>
      <c r="F133" s="203">
        <f>+IF('Exportación por país'!J32="","",'Exportación por país'!J32)</f>
        <v>6.0082230000000001</v>
      </c>
      <c r="G133" s="203" t="str">
        <f>+IF('Exportación por país'!K32="","",'Exportación por país'!K32)</f>
        <v/>
      </c>
      <c r="H133" s="21" t="str">
        <f>+IF('Exportación por país'!L32="","",'Exportación por país'!L32)</f>
        <v/>
      </c>
      <c r="I133" s="203">
        <f>+IF('Exportación por país'!J50="","",'Exportación por país'!J50)</f>
        <v>1.489906</v>
      </c>
      <c r="J133" s="203" t="str">
        <f>+IF('Exportación por país'!K50="","",'Exportación por país'!K50)</f>
        <v/>
      </c>
      <c r="K133" s="21" t="str">
        <f>+IF('Exportación por país'!L50="","",'Exportación por país'!L50)</f>
        <v/>
      </c>
      <c r="L133" s="203">
        <f>+IF('Exportación por país'!J68="","",'Exportación por país'!J68)</f>
        <v>2.461131</v>
      </c>
      <c r="M133" s="203" t="str">
        <f>+IF('Exportación por país'!K68="","",'Exportación por país'!K68)</f>
        <v/>
      </c>
      <c r="N133" s="21" t="str">
        <f>+IF('Exportación por país'!L68="","",'Exportación por país'!L68)</f>
        <v/>
      </c>
      <c r="O133" s="203">
        <f>+IF('Exportación por país'!J86="","",'Exportación por país'!J86)</f>
        <v>0.32260499999999998</v>
      </c>
      <c r="P133" s="203" t="str">
        <f>+IF('Exportación por país'!K86="","",'Exportación por país'!K86)</f>
        <v/>
      </c>
      <c r="Q133" s="21" t="str">
        <f>+IF('Exportación por país'!L86="","",'Exportación por país'!L86)</f>
        <v/>
      </c>
      <c r="R133" s="203">
        <f>+IF('Exportación por país'!J104="","",'Exportación por país'!J104)</f>
        <v>0.16484199999999999</v>
      </c>
      <c r="S133" s="203" t="str">
        <f>+IF('Exportación por país'!K104="","",'Exportación por país'!K104)</f>
        <v/>
      </c>
      <c r="T133" s="22" t="str">
        <f>+IF('Exportación por país'!L104="","",'Exportación por país'!L104)</f>
        <v/>
      </c>
    </row>
    <row r="134" spans="2:20" ht="12.95" customHeight="1" x14ac:dyDescent="0.25">
      <c r="B134" s="19" t="str">
        <f t="shared" si="6"/>
        <v>Sep</v>
      </c>
      <c r="C134" s="203">
        <f>+IF('Exportación por país'!J15="","",'Exportación por país'!J15)</f>
        <v>3.9948649999999999</v>
      </c>
      <c r="D134" s="203" t="str">
        <f>+IF('Exportación por país'!K15="","",'Exportación por país'!K15)</f>
        <v/>
      </c>
      <c r="E134" s="21" t="str">
        <f>+IF('Exportación por país'!L15="","",'Exportación por país'!L15)</f>
        <v/>
      </c>
      <c r="F134" s="203">
        <f>+IF('Exportación por país'!J33="","",'Exportación por país'!J33)</f>
        <v>4.2256619999999998</v>
      </c>
      <c r="G134" s="203" t="str">
        <f>+IF('Exportación por país'!K33="","",'Exportación por país'!K33)</f>
        <v/>
      </c>
      <c r="H134" s="21" t="str">
        <f>+IF('Exportación por país'!L33="","",'Exportación por país'!L33)</f>
        <v/>
      </c>
      <c r="I134" s="203">
        <f>+IF('Exportación por país'!J51="","",'Exportación por país'!J51)</f>
        <v>1.168925</v>
      </c>
      <c r="J134" s="203" t="str">
        <f>+IF('Exportación por país'!K51="","",'Exportación por país'!K51)</f>
        <v/>
      </c>
      <c r="K134" s="21" t="str">
        <f>+IF('Exportación por país'!L51="","",'Exportación por país'!L51)</f>
        <v/>
      </c>
      <c r="L134" s="203">
        <f>+IF('Exportación por país'!J69="","",'Exportación por país'!J69)</f>
        <v>3.4218549999999999</v>
      </c>
      <c r="M134" s="203" t="str">
        <f>+IF('Exportación por país'!K69="","",'Exportación por país'!K69)</f>
        <v/>
      </c>
      <c r="N134" s="21" t="str">
        <f>+IF('Exportación por país'!L69="","",'Exportación por país'!L69)</f>
        <v/>
      </c>
      <c r="O134" s="203">
        <f>+IF('Exportación por país'!J87="","",'Exportación por país'!J87)</f>
        <v>0.39812399999999998</v>
      </c>
      <c r="P134" s="203" t="str">
        <f>+IF('Exportación por país'!K87="","",'Exportación por país'!K87)</f>
        <v/>
      </c>
      <c r="Q134" s="21" t="str">
        <f>+IF('Exportación por país'!L87="","",'Exportación por país'!L87)</f>
        <v/>
      </c>
      <c r="R134" s="203">
        <f>+IF('Exportación por país'!J105="","",'Exportación por país'!J105)</f>
        <v>0.18828500000000001</v>
      </c>
      <c r="S134" s="203" t="str">
        <f>+IF('Exportación por país'!K105="","",'Exportación por país'!K105)</f>
        <v/>
      </c>
      <c r="T134" s="22" t="str">
        <f>+IF('Exportación por país'!L105="","",'Exportación por país'!L105)</f>
        <v/>
      </c>
    </row>
    <row r="135" spans="2:20" ht="12.95" customHeight="1" x14ac:dyDescent="0.25">
      <c r="B135" s="19" t="str">
        <f t="shared" si="6"/>
        <v>Oct</v>
      </c>
      <c r="C135" s="203">
        <f>+IF('Exportación por país'!J16="","",'Exportación por país'!J16)</f>
        <v>3.5780150000000002</v>
      </c>
      <c r="D135" s="203" t="str">
        <f>+IF('Exportación por país'!K16="","",'Exportación por país'!K16)</f>
        <v/>
      </c>
      <c r="E135" s="21" t="str">
        <f>+IF('Exportación por país'!L16="","",'Exportación por país'!L16)</f>
        <v/>
      </c>
      <c r="F135" s="203">
        <f>+IF('Exportación por país'!J34="","",'Exportación por país'!J34)</f>
        <v>4.6114329999999999</v>
      </c>
      <c r="G135" s="203" t="str">
        <f>+IF('Exportación por país'!K34="","",'Exportación por país'!K34)</f>
        <v/>
      </c>
      <c r="H135" s="21" t="str">
        <f>+IF('Exportación por país'!L34="","",'Exportación por país'!L34)</f>
        <v/>
      </c>
      <c r="I135" s="203">
        <f>+IF('Exportación por país'!J52="","",'Exportación por país'!J52)</f>
        <v>1.224936</v>
      </c>
      <c r="J135" s="203" t="str">
        <f>+IF('Exportación por país'!K52="","",'Exportación por país'!K52)</f>
        <v/>
      </c>
      <c r="K135" s="21" t="str">
        <f>+IF('Exportación por país'!L52="","",'Exportación por país'!L52)</f>
        <v/>
      </c>
      <c r="L135" s="203">
        <f>+IF('Exportación por país'!J70="","",'Exportación por país'!J70)</f>
        <v>2.4139059999999999</v>
      </c>
      <c r="M135" s="203" t="str">
        <f>+IF('Exportación por país'!K70="","",'Exportación por país'!K70)</f>
        <v/>
      </c>
      <c r="N135" s="21" t="str">
        <f>+IF('Exportación por país'!Y70="","",'Exportación por país'!Y70)</f>
        <v/>
      </c>
      <c r="O135" s="203">
        <f>+IF('Exportación por país'!J88="","",'Exportación por país'!J88)</f>
        <v>0.72120099999999998</v>
      </c>
      <c r="P135" s="203" t="str">
        <f>+IF('Exportación por país'!K88="","",'Exportación por país'!K88)</f>
        <v/>
      </c>
      <c r="Q135" s="21" t="str">
        <f>+IF('Exportación por país'!L88="","",'Exportación por país'!L88)</f>
        <v/>
      </c>
      <c r="R135" s="203">
        <f>+IF('Exportación por país'!J106="","",'Exportación por país'!J106)</f>
        <v>6.9981000000000002E-2</v>
      </c>
      <c r="S135" s="203" t="str">
        <f>+IF('Exportación por país'!K106="","",'Exportación por país'!K106)</f>
        <v/>
      </c>
      <c r="T135" s="22" t="str">
        <f>+IF('Exportación por país'!L106="","",'Exportación por país'!L106)</f>
        <v/>
      </c>
    </row>
    <row r="136" spans="2:20" ht="12.95" customHeight="1" x14ac:dyDescent="0.25">
      <c r="B136" s="19" t="str">
        <f t="shared" si="6"/>
        <v>Nov</v>
      </c>
      <c r="C136" s="203">
        <f>+IF('Exportación por país'!J17="","",'Exportación por país'!J17)</f>
        <v>4.6765660000000002</v>
      </c>
      <c r="D136" s="203" t="str">
        <f>+IF('Exportación por país'!K17="","",'Exportación por país'!K17)</f>
        <v/>
      </c>
      <c r="E136" s="21" t="str">
        <f>+IF('Exportación por país'!L17="","",'Exportación por país'!L17)</f>
        <v/>
      </c>
      <c r="F136" s="203">
        <f>+IF('Exportación por país'!J35="","",'Exportación por país'!J35)</f>
        <v>4.252173</v>
      </c>
      <c r="G136" s="203" t="str">
        <f>+IF('Exportación por país'!K35="","",'Exportación por país'!K35)</f>
        <v/>
      </c>
      <c r="H136" s="21" t="str">
        <f>+IF('Exportación por país'!L35="","",'Exportación por país'!L35)</f>
        <v/>
      </c>
      <c r="I136" s="203">
        <f>+IF('Exportación por país'!J53="","",'Exportación por país'!J53)</f>
        <v>1.0077259999999999</v>
      </c>
      <c r="J136" s="203" t="str">
        <f>+IF('Exportación por país'!K53="","",'Exportación por país'!K53)</f>
        <v/>
      </c>
      <c r="K136" s="21" t="str">
        <f>+IF('Exportación por país'!L53="","",'Exportación por país'!L53)</f>
        <v/>
      </c>
      <c r="L136" s="203">
        <f>+IF('Exportación por país'!J71="","",'Exportación por país'!J71)</f>
        <v>2.1441599999999998</v>
      </c>
      <c r="M136" s="203" t="str">
        <f>+IF('Exportación por país'!K71="","",'Exportación por país'!K71)</f>
        <v/>
      </c>
      <c r="N136" s="21" t="str">
        <f>+IF('Exportación por país'!Y71="","",'Exportación por país'!Y71)</f>
        <v/>
      </c>
      <c r="O136" s="203">
        <f>+IF('Exportación por país'!J89="","",'Exportación por país'!J89)</f>
        <v>0.41524699999999998</v>
      </c>
      <c r="P136" s="203" t="str">
        <f>+IF('Exportación por país'!K89="","",'Exportación por país'!K89)</f>
        <v/>
      </c>
      <c r="Q136" s="21" t="str">
        <f>+IF('Exportación por país'!L89="","",'Exportación por país'!L89)</f>
        <v/>
      </c>
      <c r="R136" s="203">
        <f>+IF('Exportación por país'!J107="","",'Exportación por país'!J107)</f>
        <v>6.0997999999999997E-2</v>
      </c>
      <c r="S136" s="203" t="str">
        <f>+IF('Exportación por país'!K107="","",'Exportación por país'!K107)</f>
        <v/>
      </c>
      <c r="T136" s="22" t="str">
        <f>+IF('Exportación por país'!L107="","",'Exportación por país'!L107)</f>
        <v/>
      </c>
    </row>
    <row r="137" spans="2:20" ht="12.95" customHeight="1" thickBot="1" x14ac:dyDescent="0.3">
      <c r="B137" s="23" t="str">
        <f t="shared" si="6"/>
        <v>Dic</v>
      </c>
      <c r="C137" s="207">
        <f>+IF('Exportación por país'!J18="","",'Exportación por país'!J18)</f>
        <v>4.6760330000000003</v>
      </c>
      <c r="D137" s="207" t="str">
        <f>+IF('Exportación por país'!K18="","",'Exportación por país'!K18)</f>
        <v/>
      </c>
      <c r="E137" s="25" t="str">
        <f>+IF('Exportación por país'!L18="","",'Exportación por país'!L18)</f>
        <v/>
      </c>
      <c r="F137" s="207">
        <f>+IF('Exportación por país'!J36="","",'Exportación por país'!J36)</f>
        <v>5.3202059999999998</v>
      </c>
      <c r="G137" s="207" t="str">
        <f>+IF('Exportación por país'!K36="","",'Exportación por país'!K36)</f>
        <v/>
      </c>
      <c r="H137" s="25" t="str">
        <f>+IF('Exportación por país'!L36="","",'Exportación por país'!L36)</f>
        <v/>
      </c>
      <c r="I137" s="207">
        <f>+IF('Exportación por país'!J54="","",'Exportación por país'!J54)</f>
        <v>1.402836</v>
      </c>
      <c r="J137" s="207" t="str">
        <f>+IF('Exportación por país'!K54="","",'Exportación por país'!K54)</f>
        <v/>
      </c>
      <c r="K137" s="25" t="str">
        <f>+IF('Exportación por país'!L54="","",'Exportación por país'!L54)</f>
        <v/>
      </c>
      <c r="L137" s="207">
        <f>+IF('Exportación por país'!J72="","",'Exportación por país'!J72)</f>
        <v>2.2824260000000001</v>
      </c>
      <c r="M137" s="207" t="str">
        <f>+IF('Exportación por país'!K72="","",'Exportación por país'!K72)</f>
        <v/>
      </c>
      <c r="N137" s="25" t="str">
        <f>+IF('Exportación por país'!Y72="","",'Exportación por país'!Y72)</f>
        <v/>
      </c>
      <c r="O137" s="207">
        <f>+IF('Exportación por país'!J90="","",'Exportación por país'!J90)</f>
        <v>0.43776500000000002</v>
      </c>
      <c r="P137" s="207" t="str">
        <f>+IF('Exportación por país'!K90="","",'Exportación por país'!K90)</f>
        <v/>
      </c>
      <c r="Q137" s="25" t="str">
        <f>+IF('Exportación por país'!L90="","",'Exportación por país'!L90)</f>
        <v/>
      </c>
      <c r="R137" s="207">
        <f>+IF('Exportación por país'!J108="","",'Exportación por país'!J108)</f>
        <v>8.2869999999999999E-2</v>
      </c>
      <c r="S137" s="207" t="str">
        <f>+IF('Exportación por país'!K108="","",'Exportación por país'!K108)</f>
        <v/>
      </c>
      <c r="T137" s="29" t="str">
        <f>+IF('Exportación por país'!L108="","",'Exportación por país'!L108)</f>
        <v/>
      </c>
    </row>
    <row r="138" spans="2:20" ht="6" customHeight="1" x14ac:dyDescent="0.25"/>
    <row r="139" spans="2:20" ht="12.95" customHeight="1" x14ac:dyDescent="0.25"/>
    <row r="140" spans="2:20" ht="12.95" customHeight="1" x14ac:dyDescent="0.25"/>
    <row r="141" spans="2:20" ht="12.95" customHeight="1" x14ac:dyDescent="0.25"/>
    <row r="142" spans="2:20" ht="12.95" customHeight="1" x14ac:dyDescent="0.25"/>
    <row r="143" spans="2:20" ht="12.95" customHeight="1" x14ac:dyDescent="0.25"/>
    <row r="144" spans="2:20" ht="12.95" customHeight="1" x14ac:dyDescent="0.25"/>
    <row r="145" spans="2:20" ht="12.95" customHeight="1" x14ac:dyDescent="0.25"/>
    <row r="146" spans="2:20" ht="12.95" customHeight="1" x14ac:dyDescent="0.25"/>
    <row r="147" spans="2:20" ht="12.95" customHeight="1" x14ac:dyDescent="0.25"/>
    <row r="148" spans="2:20" ht="12.95" customHeight="1" x14ac:dyDescent="0.25"/>
    <row r="149" spans="2:20" ht="12.95" customHeight="1" x14ac:dyDescent="0.25"/>
    <row r="150" spans="2:20" ht="12.95" customHeight="1" x14ac:dyDescent="0.25"/>
    <row r="151" spans="2:20" ht="6" customHeight="1" thickBot="1" x14ac:dyDescent="0.3"/>
    <row r="152" spans="2:20" x14ac:dyDescent="0.25">
      <c r="B152" s="9"/>
      <c r="C152" s="308" t="s">
        <v>181</v>
      </c>
      <c r="D152" s="309"/>
      <c r="E152" s="310"/>
      <c r="F152" s="308" t="s">
        <v>182</v>
      </c>
      <c r="G152" s="309"/>
      <c r="H152" s="312"/>
      <c r="I152" s="313" t="s">
        <v>183</v>
      </c>
      <c r="J152" s="309"/>
      <c r="K152" s="314"/>
      <c r="L152" s="315" t="s">
        <v>184</v>
      </c>
      <c r="M152" s="309"/>
      <c r="N152" s="314"/>
      <c r="O152" s="315" t="s">
        <v>185</v>
      </c>
      <c r="P152" s="309"/>
      <c r="Q152" s="314"/>
      <c r="R152" s="315" t="s">
        <v>186</v>
      </c>
      <c r="S152" s="309"/>
      <c r="T152" s="311"/>
    </row>
    <row r="153" spans="2:20" ht="38.25" x14ac:dyDescent="0.25">
      <c r="B153" s="13"/>
      <c r="C153" s="205" t="s">
        <v>282</v>
      </c>
      <c r="D153" s="18" t="s">
        <v>283</v>
      </c>
      <c r="E153" s="14" t="s">
        <v>16</v>
      </c>
      <c r="F153" s="205" t="s">
        <v>282</v>
      </c>
      <c r="G153" s="18" t="s">
        <v>283</v>
      </c>
      <c r="H153" s="14" t="s">
        <v>16</v>
      </c>
      <c r="I153" s="205" t="s">
        <v>282</v>
      </c>
      <c r="J153" s="18" t="s">
        <v>283</v>
      </c>
      <c r="K153" s="14" t="s">
        <v>16</v>
      </c>
      <c r="L153" s="205" t="s">
        <v>282</v>
      </c>
      <c r="M153" s="18" t="s">
        <v>283</v>
      </c>
      <c r="N153" s="14" t="s">
        <v>16</v>
      </c>
      <c r="O153" s="205" t="s">
        <v>282</v>
      </c>
      <c r="P153" s="18" t="s">
        <v>283</v>
      </c>
      <c r="Q153" s="14" t="s">
        <v>16</v>
      </c>
      <c r="R153" s="205" t="s">
        <v>282</v>
      </c>
      <c r="S153" s="18" t="s">
        <v>283</v>
      </c>
      <c r="T153" s="11" t="s">
        <v>16</v>
      </c>
    </row>
    <row r="154" spans="2:20" ht="12.95" customHeight="1" x14ac:dyDescent="0.25">
      <c r="B154" s="19" t="str">
        <f>+B126</f>
        <v>Ene</v>
      </c>
      <c r="C154" s="20">
        <f>+IF('Exportación por país'!J186="","",'Exportación por país'!J186)</f>
        <v>14.255000000000001</v>
      </c>
      <c r="D154" s="20">
        <f>+IF('Exportación por país'!K186="","",'Exportación por país'!K186)</f>
        <v>8.7479999999999993</v>
      </c>
      <c r="E154" s="21">
        <f>+IF('Exportación por país'!L186="","",'Exportación por país'!L186)</f>
        <v>-0.38632058926692392</v>
      </c>
      <c r="F154" s="203">
        <f>+IF('Exportación por país'!J204="","",'Exportación por país'!J204)</f>
        <v>6.0419999999999998</v>
      </c>
      <c r="G154" s="203">
        <f>+IF('Exportación por país'!K204="","",'Exportación por país'!K204)</f>
        <v>5.3170000000000002</v>
      </c>
      <c r="H154" s="21">
        <f>+IF('Exportación por país'!L204="","",'Exportación por país'!L204)</f>
        <v>-0.11999337967560408</v>
      </c>
      <c r="I154" s="203">
        <f>+IF('Exportación por país'!J222="","",'Exportación por país'!J222)</f>
        <v>3.1360000000000001</v>
      </c>
      <c r="J154" s="203">
        <f>+IF('Exportación por país'!K222="","",'Exportación por país'!K222)</f>
        <v>1.952</v>
      </c>
      <c r="K154" s="21">
        <f>+IF('Exportación por país'!L222="","",'Exportación por país'!L222)</f>
        <v>-0.37755102040816335</v>
      </c>
      <c r="L154" s="203">
        <f>+IF('Exportación por país'!J240="","",'Exportación por país'!J240)</f>
        <v>3.9969999999999999</v>
      </c>
      <c r="M154" s="203">
        <f>+IF('Exportación por país'!K240="","",'Exportación por país'!K240)</f>
        <v>5.2169999999999996</v>
      </c>
      <c r="N154" s="21">
        <f>+IF('Exportación por país'!L240="","",'Exportación por país'!L240)</f>
        <v>0.30522892169126847</v>
      </c>
      <c r="O154" s="203">
        <f>+IF('Exportación por país'!J258="","",'Exportación por país'!J258)</f>
        <v>1.4730000000000001</v>
      </c>
      <c r="P154" s="203">
        <f>+IF('Exportación por país'!K258="","",'Exportación por país'!K258)</f>
        <v>1.3540000000000001</v>
      </c>
      <c r="Q154" s="21">
        <f>+IF('Exportación por país'!L258="","",'Exportación por país'!L258)</f>
        <v>-8.0787508486082849E-2</v>
      </c>
      <c r="R154" s="203">
        <f>+IF('Exportación por país'!J276="","",'Exportación por país'!J276)</f>
        <v>0.36199999999999999</v>
      </c>
      <c r="S154" s="203">
        <f>+IF('Exportación por país'!K276="","",'Exportación por país'!K276)</f>
        <v>0.28699999999999998</v>
      </c>
      <c r="T154" s="22">
        <f>+IF('Exportación por país'!L276="","",'Exportación por país'!L276)</f>
        <v>-0.20718232044198903</v>
      </c>
    </row>
    <row r="155" spans="2:20" ht="12.95" customHeight="1" x14ac:dyDescent="0.25">
      <c r="B155" s="19" t="str">
        <f t="shared" ref="B155:B165" si="7">+B127</f>
        <v>Feb</v>
      </c>
      <c r="C155" s="20">
        <f>+IF('Exportación por país'!J187="","",'Exportación por país'!J187)</f>
        <v>13.34</v>
      </c>
      <c r="D155" s="20">
        <f>+IF('Exportación por país'!K187="","",'Exportación por país'!K187)</f>
        <v>14.429</v>
      </c>
      <c r="E155" s="21">
        <f>+IF('Exportación por país'!L187="","",'Exportación por país'!L187)</f>
        <v>8.1634182908545849E-2</v>
      </c>
      <c r="F155" s="203">
        <f>+IF('Exportación por país'!J205="","",'Exportación por país'!J205)</f>
        <v>8.5440000000000005</v>
      </c>
      <c r="G155" s="203">
        <f>+IF('Exportación por país'!K205="","",'Exportación por país'!K205)</f>
        <v>7.8840000000000003</v>
      </c>
      <c r="H155" s="21">
        <f>+IF('Exportación por país'!L205="","",'Exportación por país'!L205)</f>
        <v>-7.7247191011236005E-2</v>
      </c>
      <c r="I155" s="203">
        <f>+IF('Exportación por país'!J223="","",'Exportación por país'!J223)</f>
        <v>3.331</v>
      </c>
      <c r="J155" s="203">
        <f>+IF('Exportación por país'!K223="","",'Exportación por país'!K223)</f>
        <v>3.1429999999999998</v>
      </c>
      <c r="K155" s="21">
        <f>+IF('Exportación por país'!L223="","",'Exportación por país'!L223)</f>
        <v>-5.6439507655358767E-2</v>
      </c>
      <c r="L155" s="203">
        <f>+IF('Exportación por país'!J241="","",'Exportación por país'!J241)</f>
        <v>4.8339999999999996</v>
      </c>
      <c r="M155" s="203">
        <f>+IF('Exportación por país'!K241="","",'Exportación por país'!K241)</f>
        <v>3.8759999999999999</v>
      </c>
      <c r="N155" s="21">
        <f>+IF('Exportación por país'!L241="","",'Exportación por país'!L241)</f>
        <v>-0.19817956143980142</v>
      </c>
      <c r="O155" s="203">
        <f>+IF('Exportación por país'!J259="","",'Exportación por país'!J259)</f>
        <v>1.532</v>
      </c>
      <c r="P155" s="203">
        <f>+IF('Exportación por país'!K259="","",'Exportación por país'!K259)</f>
        <v>1.296</v>
      </c>
      <c r="Q155" s="21">
        <f>+IF('Exportación por país'!L259="","",'Exportación por país'!L259)</f>
        <v>-0.15404699738903394</v>
      </c>
      <c r="R155" s="203">
        <f>+IF('Exportación por país'!J277="","",'Exportación por país'!J277)</f>
        <v>0.48399999999999999</v>
      </c>
      <c r="S155" s="203">
        <f>+IF('Exportación por país'!K277="","",'Exportación por país'!K277)</f>
        <v>0.58099999999999996</v>
      </c>
      <c r="T155" s="22">
        <f>+IF('Exportación por país'!L277="","",'Exportación por país'!L277)</f>
        <v>0.20041322314049581</v>
      </c>
    </row>
    <row r="156" spans="2:20" ht="12.95" customHeight="1" x14ac:dyDescent="0.25">
      <c r="B156" s="19" t="str">
        <f t="shared" si="7"/>
        <v>Mar</v>
      </c>
      <c r="C156" s="20">
        <f>+IF('Exportación por país'!J188="","",'Exportación por país'!J188)</f>
        <v>19.59</v>
      </c>
      <c r="D156" s="20">
        <f>+IF('Exportación por país'!K188="","",'Exportación por país'!K188)</f>
        <v>21.581</v>
      </c>
      <c r="E156" s="21">
        <f>+IF('Exportación por país'!L188="","",'Exportación por país'!L188)</f>
        <v>0.10163348647269022</v>
      </c>
      <c r="F156" s="203">
        <f>+IF('Exportación por país'!J206="","",'Exportación por país'!J206)</f>
        <v>9.2739999999999991</v>
      </c>
      <c r="G156" s="203">
        <f>+IF('Exportación por país'!K206="","",'Exportación por país'!K206)</f>
        <v>6.6619999999999999</v>
      </c>
      <c r="H156" s="21">
        <f>+IF('Exportación por país'!L206="","",'Exportación por país'!L206)</f>
        <v>-0.28164761699374585</v>
      </c>
      <c r="I156" s="203">
        <f>+IF('Exportación por país'!J224="","",'Exportación por país'!J224)</f>
        <v>3.16</v>
      </c>
      <c r="J156" s="203">
        <f>+IF('Exportación por país'!K224="","",'Exportación por país'!K224)</f>
        <v>3.9089999999999998</v>
      </c>
      <c r="K156" s="21">
        <f>+IF('Exportación por país'!L224="","",'Exportación por país'!L224)</f>
        <v>0.23702531645569613</v>
      </c>
      <c r="L156" s="203">
        <f>+IF('Exportación por país'!J242="","",'Exportación por país'!J242)</f>
        <v>6.8220000000000001</v>
      </c>
      <c r="M156" s="203">
        <f>+IF('Exportación por país'!K242="","",'Exportación por país'!K242)</f>
        <v>6.8479999999999999</v>
      </c>
      <c r="N156" s="21">
        <f>+IF('Exportación por país'!L242="","",'Exportación por país'!L242)</f>
        <v>3.8111990618585612E-3</v>
      </c>
      <c r="O156" s="203">
        <f>+IF('Exportación por país'!J260="","",'Exportación por país'!J260)</f>
        <v>2.4750000000000001</v>
      </c>
      <c r="P156" s="203">
        <f>+IF('Exportación por país'!K260="","",'Exportación por país'!K260)</f>
        <v>1.3740000000000001</v>
      </c>
      <c r="Q156" s="21">
        <f>+IF('Exportación por país'!L260="","",'Exportación por país'!L260)</f>
        <v>-0.44484848484848483</v>
      </c>
      <c r="R156" s="203">
        <f>+IF('Exportación por país'!J278="","",'Exportación por país'!J278)</f>
        <v>0.877</v>
      </c>
      <c r="S156" s="203">
        <f>+IF('Exportación por país'!K278="","",'Exportación por país'!K278)</f>
        <v>0.58099999999999996</v>
      </c>
      <c r="T156" s="22">
        <f>+IF('Exportación por país'!L278="","",'Exportación por país'!L278)</f>
        <v>-0.33751425313568995</v>
      </c>
    </row>
    <row r="157" spans="2:20" ht="12.95" customHeight="1" x14ac:dyDescent="0.25">
      <c r="B157" s="19" t="str">
        <f t="shared" si="7"/>
        <v>Abr</v>
      </c>
      <c r="C157" s="20">
        <f>+IF('Exportación por país'!J189="","",'Exportación por país'!J189)</f>
        <v>16.148</v>
      </c>
      <c r="D157" s="20">
        <f>+IF('Exportación por país'!K189="","",'Exportación por país'!K189)</f>
        <v>11.725</v>
      </c>
      <c r="E157" s="21">
        <f>+IF('Exportación por país'!L189="","",'Exportación por país'!L189)</f>
        <v>-0.27390388902650487</v>
      </c>
      <c r="F157" s="203">
        <f>+IF('Exportación por país'!J207="","",'Exportación por país'!J207)</f>
        <v>7.7190000000000003</v>
      </c>
      <c r="G157" s="203">
        <f>+IF('Exportación por país'!K207="","",'Exportación por país'!K207)</f>
        <v>7.827</v>
      </c>
      <c r="H157" s="21">
        <f>+IF('Exportación por país'!L207="","",'Exportación por país'!L207)</f>
        <v>1.3991449669646272E-2</v>
      </c>
      <c r="I157" s="203">
        <f>+IF('Exportación por país'!J225="","",'Exportación por país'!J225)</f>
        <v>3.1779999999999999</v>
      </c>
      <c r="J157" s="203">
        <f>+IF('Exportación por país'!K225="","",'Exportación por país'!K225)</f>
        <v>2.7959999999999998</v>
      </c>
      <c r="K157" s="21">
        <f>+IF('Exportación por país'!L225="","",'Exportación por país'!L225)</f>
        <v>-0.12020138451856521</v>
      </c>
      <c r="L157" s="203">
        <f>+IF('Exportación por país'!J243="","",'Exportación por país'!J243)</f>
        <v>7.218</v>
      </c>
      <c r="M157" s="203">
        <f>+IF('Exportación por país'!K243="","",'Exportación por país'!K243)</f>
        <v>8.1289999999999996</v>
      </c>
      <c r="N157" s="21">
        <f>+IF('Exportación por país'!L243="","",'Exportación por país'!L243)</f>
        <v>0.12621224715987811</v>
      </c>
      <c r="O157" s="203">
        <f>+IF('Exportación por país'!J261="","",'Exportación por país'!J261)</f>
        <v>1.254</v>
      </c>
      <c r="P157" s="203">
        <f>+IF('Exportación por país'!K261="","",'Exportación por país'!K261)</f>
        <v>1.528</v>
      </c>
      <c r="Q157" s="21">
        <f>+IF('Exportación por país'!L261="","",'Exportación por país'!L261)</f>
        <v>0.21850079744816586</v>
      </c>
      <c r="R157" s="203">
        <f>+IF('Exportación por país'!J279="","",'Exportación por país'!J279)</f>
        <v>0.94699999999999995</v>
      </c>
      <c r="S157" s="203">
        <f>+IF('Exportación por país'!K279="","",'Exportación por país'!K279)</f>
        <v>0.76300000000000001</v>
      </c>
      <c r="T157" s="22">
        <f>+IF('Exportación por país'!L279="","",'Exportación por país'!L279)</f>
        <v>-0.19429778247096086</v>
      </c>
    </row>
    <row r="158" spans="2:20" ht="12.95" customHeight="1" x14ac:dyDescent="0.25">
      <c r="B158" s="19" t="str">
        <f t="shared" si="7"/>
        <v>May</v>
      </c>
      <c r="C158" s="20">
        <f>+IF('Exportación por país'!J190="","",'Exportación por país'!J190)</f>
        <v>17.38</v>
      </c>
      <c r="D158" s="20" t="str">
        <f>+IF('Exportación por país'!K190="","",'Exportación por país'!K190)</f>
        <v/>
      </c>
      <c r="E158" s="21" t="str">
        <f>+IF('Exportación por país'!L190="","",'Exportación por país'!L190)</f>
        <v/>
      </c>
      <c r="F158" s="203">
        <f>+IF('Exportación por país'!J208="","",'Exportación por país'!J208)</f>
        <v>7.72</v>
      </c>
      <c r="G158" s="203" t="str">
        <f>+IF('Exportación por país'!K208="","",'Exportación por país'!K208)</f>
        <v/>
      </c>
      <c r="H158" s="21" t="str">
        <f>+IF('Exportación por país'!L208="","",'Exportación por país'!L208)</f>
        <v/>
      </c>
      <c r="I158" s="203">
        <f>+IF('Exportación por país'!J226="","",'Exportación por país'!J226)</f>
        <v>4.6020000000000003</v>
      </c>
      <c r="J158" s="203" t="str">
        <f>+IF('Exportación por país'!K226="","",'Exportación por país'!K226)</f>
        <v/>
      </c>
      <c r="K158" s="21" t="str">
        <f>+IF('Exportación por país'!L226="","",'Exportación por país'!L226)</f>
        <v/>
      </c>
      <c r="L158" s="203">
        <f>+IF('Exportación por país'!J244="","",'Exportación por país'!J244)</f>
        <v>10.387</v>
      </c>
      <c r="M158" s="203" t="str">
        <f>+IF('Exportación por país'!K244="","",'Exportación por país'!K244)</f>
        <v/>
      </c>
      <c r="N158" s="21" t="str">
        <f>+IF('Exportación por país'!L244="","",'Exportación por país'!L244)</f>
        <v/>
      </c>
      <c r="O158" s="203">
        <f>+IF('Exportación por país'!J262="","",'Exportación por país'!J262)</f>
        <v>2.056</v>
      </c>
      <c r="P158" s="203" t="str">
        <f>+IF('Exportación por país'!K262="","",'Exportación por país'!K262)</f>
        <v/>
      </c>
      <c r="Q158" s="21" t="str">
        <f>+IF('Exportación por país'!L262="","",'Exportación por país'!L262)</f>
        <v/>
      </c>
      <c r="R158" s="203">
        <f>+IF('Exportación por país'!J280="","",'Exportación por país'!J280)</f>
        <v>0.81899999999999995</v>
      </c>
      <c r="S158" s="203" t="str">
        <f>+IF('Exportación por país'!K280="","",'Exportación por país'!K280)</f>
        <v/>
      </c>
      <c r="T158" s="22" t="str">
        <f>+IF('Exportación por país'!L280="","",'Exportación por país'!L280)</f>
        <v/>
      </c>
    </row>
    <row r="159" spans="2:20" ht="12.95" customHeight="1" x14ac:dyDescent="0.25">
      <c r="B159" s="19" t="str">
        <f t="shared" si="7"/>
        <v>Jun</v>
      </c>
      <c r="C159" s="20">
        <f>+IF('Exportación por país'!J191="","",'Exportación por país'!J191)</f>
        <v>5.7519999999999998</v>
      </c>
      <c r="D159" s="20" t="str">
        <f>+IF('Exportación por país'!K191="","",'Exportación por país'!K191)</f>
        <v/>
      </c>
      <c r="E159" s="21" t="str">
        <f>+IF('Exportación por país'!L191="","",'Exportación por país'!L191)</f>
        <v/>
      </c>
      <c r="F159" s="203">
        <f>+IF('Exportación por país'!J209="","",'Exportación por país'!J209)</f>
        <v>3.8170000000000002</v>
      </c>
      <c r="G159" s="203" t="str">
        <f>+IF('Exportación por país'!K209="","",'Exportación por país'!K209)</f>
        <v/>
      </c>
      <c r="H159" s="21" t="str">
        <f>+IF('Exportación por país'!L209="","",'Exportación por país'!L209)</f>
        <v/>
      </c>
      <c r="I159" s="203">
        <f>+IF('Exportación por país'!J227="","",'Exportación por país'!J227)</f>
        <v>1.1910000000000001</v>
      </c>
      <c r="J159" s="203" t="str">
        <f>+IF('Exportación por país'!K227="","",'Exportación por país'!K227)</f>
        <v/>
      </c>
      <c r="K159" s="21" t="str">
        <f>+IF('Exportación por país'!L227="","",'Exportación por país'!L227)</f>
        <v/>
      </c>
      <c r="L159" s="203">
        <f>+IF('Exportación por país'!J245="","",'Exportación por país'!J245)</f>
        <v>8.8930000000000007</v>
      </c>
      <c r="M159" s="203" t="str">
        <f>+IF('Exportación por país'!K245="","",'Exportación por país'!K245)</f>
        <v/>
      </c>
      <c r="N159" s="21" t="str">
        <f>+IF('Exportación por país'!L245="","",'Exportación por país'!L245)</f>
        <v/>
      </c>
      <c r="O159" s="203">
        <f>+IF('Exportación por país'!J263="","",'Exportación por país'!J263)</f>
        <v>0.83899999999999997</v>
      </c>
      <c r="P159" s="203" t="str">
        <f>+IF('Exportación por país'!K263="","",'Exportación por país'!K263)</f>
        <v/>
      </c>
      <c r="Q159" s="21" t="str">
        <f>+IF('Exportación por país'!L263="","",'Exportación por país'!L263)</f>
        <v/>
      </c>
      <c r="R159" s="203">
        <f>+IF('Exportación por país'!J281="","",'Exportación por país'!J281)</f>
        <v>0.54500000000000004</v>
      </c>
      <c r="S159" s="203" t="str">
        <f>+IF('Exportación por país'!K281="","",'Exportación por país'!K281)</f>
        <v/>
      </c>
      <c r="T159" s="22" t="str">
        <f>+IF('Exportación por país'!L281="","",'Exportación por país'!L281)</f>
        <v/>
      </c>
    </row>
    <row r="160" spans="2:20" ht="12.95" customHeight="1" x14ac:dyDescent="0.25">
      <c r="B160" s="19" t="str">
        <f t="shared" si="7"/>
        <v>Jul</v>
      </c>
      <c r="C160" s="20">
        <f>+IF('Exportación por país'!J192="","",'Exportación por país'!J192)</f>
        <v>23.690999999999999</v>
      </c>
      <c r="D160" s="20" t="str">
        <f>+IF('Exportación por país'!K192="","",'Exportación por país'!K192)</f>
        <v/>
      </c>
      <c r="E160" s="21" t="str">
        <f>+IF('Exportación por país'!L192="","",'Exportación por país'!L192)</f>
        <v/>
      </c>
      <c r="F160" s="203">
        <f>+IF('Exportación por país'!J210="","",'Exportación por país'!J210)</f>
        <v>11.836</v>
      </c>
      <c r="G160" s="203" t="str">
        <f>+IF('Exportación por país'!K210="","",'Exportación por país'!K210)</f>
        <v/>
      </c>
      <c r="H160" s="21" t="str">
        <f>+IF('Exportación por país'!L210="","",'Exportación por país'!L210)</f>
        <v/>
      </c>
      <c r="I160" s="203">
        <f>+IF('Exportación por país'!J228="","",'Exportación por país'!J228)</f>
        <v>5.4329999999999998</v>
      </c>
      <c r="J160" s="203" t="str">
        <f>+IF('Exportación por país'!K228="","",'Exportación por país'!K228)</f>
        <v/>
      </c>
      <c r="K160" s="21" t="str">
        <f>+IF('Exportación por país'!L228="","",'Exportación por país'!L228)</f>
        <v/>
      </c>
      <c r="L160" s="203">
        <f>+IF('Exportación por país'!J246="","",'Exportación por país'!J246)</f>
        <v>10.634</v>
      </c>
      <c r="M160" s="203" t="str">
        <f>+IF('Exportación por país'!K246="","",'Exportación por país'!K246)</f>
        <v/>
      </c>
      <c r="N160" s="21" t="str">
        <f>+IF('Exportación por país'!L246="","",'Exportación por país'!L246)</f>
        <v/>
      </c>
      <c r="O160" s="203">
        <f>+IF('Exportación por país'!J264="","",'Exportación por país'!J264)</f>
        <v>2.5129999999999999</v>
      </c>
      <c r="P160" s="203" t="str">
        <f>+IF('Exportación por país'!K264="","",'Exportación por país'!K264)</f>
        <v/>
      </c>
      <c r="Q160" s="21" t="str">
        <f>+IF('Exportación por país'!L264="","",'Exportación por país'!L264)</f>
        <v/>
      </c>
      <c r="R160" s="203">
        <f>+IF('Exportación por país'!J282="","",'Exportación por país'!J282)</f>
        <v>0.86699999999999999</v>
      </c>
      <c r="S160" s="203" t="str">
        <f>+IF('Exportación por país'!K282="","",'Exportación por país'!K282)</f>
        <v/>
      </c>
      <c r="T160" s="22" t="str">
        <f>+IF('Exportación por país'!L282="","",'Exportación por país'!L282)</f>
        <v/>
      </c>
    </row>
    <row r="161" spans="2:20" ht="12.95" customHeight="1" x14ac:dyDescent="0.25">
      <c r="B161" s="19" t="str">
        <f t="shared" si="7"/>
        <v>Ago</v>
      </c>
      <c r="C161" s="20">
        <f>+IF('Exportación por país'!J193="","",'Exportación por país'!J193)</f>
        <v>18.937999999999999</v>
      </c>
      <c r="D161" s="20" t="str">
        <f>+IF('Exportación por país'!K193="","",'Exportación por país'!K193)</f>
        <v/>
      </c>
      <c r="E161" s="21" t="str">
        <f>+IF('Exportación por país'!L193="","",'Exportación por país'!L193)</f>
        <v/>
      </c>
      <c r="F161" s="203">
        <f>+IF('Exportación por país'!J211="","",'Exportación por país'!J211)</f>
        <v>11.483000000000001</v>
      </c>
      <c r="G161" s="203" t="str">
        <f>+IF('Exportación por país'!K211="","",'Exportación por país'!K211)</f>
        <v/>
      </c>
      <c r="H161" s="21" t="str">
        <f>+IF('Exportación por país'!L211="","",'Exportación por país'!L211)</f>
        <v/>
      </c>
      <c r="I161" s="203">
        <f>+IF('Exportación por país'!J229="","",'Exportación por país'!J229)</f>
        <v>4.92</v>
      </c>
      <c r="J161" s="203" t="str">
        <f>+IF('Exportación por país'!K229="","",'Exportación por país'!K229)</f>
        <v/>
      </c>
      <c r="K161" s="21" t="str">
        <f>+IF('Exportación por país'!L229="","",'Exportación por país'!L229)</f>
        <v/>
      </c>
      <c r="L161" s="203">
        <f>+IF('Exportación por país'!J247="","",'Exportación por país'!J247)</f>
        <v>9.5289999999999999</v>
      </c>
      <c r="M161" s="203" t="str">
        <f>+IF('Exportación por país'!K247="","",'Exportación por país'!K247)</f>
        <v/>
      </c>
      <c r="N161" s="21" t="str">
        <f>+IF('Exportación por país'!L247="","",'Exportación por país'!L247)</f>
        <v/>
      </c>
      <c r="O161" s="203">
        <f>+IF('Exportación por país'!J265="","",'Exportación por país'!J265)</f>
        <v>1.4059999999999999</v>
      </c>
      <c r="P161" s="203" t="str">
        <f>+IF('Exportación por país'!K265="","",'Exportación por país'!K265)</f>
        <v/>
      </c>
      <c r="Q161" s="21" t="str">
        <f>+IF('Exportación por país'!L265="","",'Exportación por país'!L265)</f>
        <v/>
      </c>
      <c r="R161" s="203">
        <f>+IF('Exportación por país'!J283="","",'Exportación por país'!J283)</f>
        <v>1.0740000000000001</v>
      </c>
      <c r="S161" s="203" t="str">
        <f>+IF('Exportación por país'!K283="","",'Exportación por país'!K283)</f>
        <v/>
      </c>
      <c r="T161" s="22" t="str">
        <f>+IF('Exportación por país'!L283="","",'Exportación por país'!L283)</f>
        <v/>
      </c>
    </row>
    <row r="162" spans="2:20" ht="12.95" customHeight="1" x14ac:dyDescent="0.25">
      <c r="B162" s="19" t="str">
        <f t="shared" si="7"/>
        <v>Sep</v>
      </c>
      <c r="C162" s="20">
        <f>+IF('Exportación por país'!J194="","",'Exportación por país'!J194)</f>
        <v>16.233000000000001</v>
      </c>
      <c r="D162" s="20" t="str">
        <f>+IF('Exportación por país'!K194="","",'Exportación por país'!K194)</f>
        <v/>
      </c>
      <c r="E162" s="21" t="str">
        <f>+IF('Exportación por país'!L194="","",'Exportación por país'!L194)</f>
        <v/>
      </c>
      <c r="F162" s="203">
        <f>+IF('Exportación por país'!J212="","",'Exportación por país'!J212)</f>
        <v>10.121</v>
      </c>
      <c r="G162" s="203" t="str">
        <f>+IF('Exportación por país'!K212="","",'Exportación por país'!K212)</f>
        <v/>
      </c>
      <c r="H162" s="21" t="str">
        <f>+IF('Exportación por país'!L212="","",'Exportación por país'!L212)</f>
        <v/>
      </c>
      <c r="I162" s="203">
        <f>+IF('Exportación por país'!J230="","",'Exportación por país'!J230)</f>
        <v>5.3410000000000002</v>
      </c>
      <c r="J162" s="203" t="str">
        <f>+IF('Exportación por país'!K230="","",'Exportación por país'!K230)</f>
        <v/>
      </c>
      <c r="K162" s="21" t="str">
        <f>+IF('Exportación por país'!L230="","",'Exportación por país'!L230)</f>
        <v/>
      </c>
      <c r="L162" s="203">
        <f>+IF('Exportación por país'!J248="","",'Exportación por país'!J248)</f>
        <v>12.007</v>
      </c>
      <c r="M162" s="203" t="str">
        <f>+IF('Exportación por país'!K248="","",'Exportación por país'!K248)</f>
        <v/>
      </c>
      <c r="N162" s="21" t="str">
        <f>+IF('Exportación por país'!L248="","",'Exportación por país'!L248)</f>
        <v/>
      </c>
      <c r="O162" s="203">
        <f>+IF('Exportación por país'!J266="","",'Exportación por país'!J266)</f>
        <v>1.5029999999999999</v>
      </c>
      <c r="P162" s="203" t="str">
        <f>+IF('Exportación por país'!K266="","",'Exportación por país'!K266)</f>
        <v/>
      </c>
      <c r="Q162" s="21" t="str">
        <f>+IF('Exportación por país'!L266="","",'Exportación por país'!L266)</f>
        <v/>
      </c>
      <c r="R162" s="203">
        <f>+IF('Exportación por país'!J284="","",'Exportación por país'!J284)</f>
        <v>1.335</v>
      </c>
      <c r="S162" s="203" t="str">
        <f>+IF('Exportación por país'!K284="","",'Exportación por país'!K284)</f>
        <v/>
      </c>
      <c r="T162" s="22" t="str">
        <f>+IF('Exportación por país'!L284="","",'Exportación por país'!L284)</f>
        <v/>
      </c>
    </row>
    <row r="163" spans="2:20" ht="12.95" customHeight="1" x14ac:dyDescent="0.25">
      <c r="B163" s="19" t="str">
        <f t="shared" si="7"/>
        <v>Oct</v>
      </c>
      <c r="C163" s="20">
        <f>+IF('Exportación por país'!J195="","",'Exportación por país'!J195)</f>
        <v>16.661999999999999</v>
      </c>
      <c r="D163" s="20" t="str">
        <f>+IF('Exportación por país'!K195="","",'Exportación por país'!K195)</f>
        <v/>
      </c>
      <c r="E163" s="21" t="str">
        <f>+IF('Exportación por país'!L195="","",'Exportación por país'!L195)</f>
        <v/>
      </c>
      <c r="F163" s="203">
        <f>+IF('Exportación por país'!J213="","",'Exportación por país'!J213)</f>
        <v>10.327</v>
      </c>
      <c r="G163" s="203" t="str">
        <f>+IF('Exportación por país'!K213="","",'Exportación por país'!K213)</f>
        <v/>
      </c>
      <c r="H163" s="21" t="str">
        <f>+IF('Exportación por país'!L213="","",'Exportación por país'!L213)</f>
        <v/>
      </c>
      <c r="I163" s="203">
        <f>+IF('Exportación por país'!J231="","",'Exportación por país'!J231)</f>
        <v>6.758</v>
      </c>
      <c r="J163" s="203" t="str">
        <f>+IF('Exportación por país'!K231="","",'Exportación por país'!K231)</f>
        <v/>
      </c>
      <c r="K163" s="21" t="str">
        <f>+IF('Exportación por país'!L231="","",'Exportación por país'!L231)</f>
        <v/>
      </c>
      <c r="L163" s="203">
        <f>+IF('Exportación por país'!J249="","",'Exportación por país'!J249)</f>
        <v>9.4149999999999991</v>
      </c>
      <c r="M163" s="203" t="str">
        <f>+IF('Exportación por país'!K249="","",'Exportación por país'!K249)</f>
        <v/>
      </c>
      <c r="N163" s="21" t="str">
        <f>+IF('Exportación por país'!L249="","",'Exportación por país'!L249)</f>
        <v/>
      </c>
      <c r="O163" s="203">
        <f>+IF('Exportación por país'!J267="","",'Exportación por país'!J267)</f>
        <v>2.754</v>
      </c>
      <c r="P163" s="203" t="str">
        <f>+IF('Exportación por país'!K267="","",'Exportación por país'!K267)</f>
        <v/>
      </c>
      <c r="Q163" s="21" t="str">
        <f>+IF('Exportación por país'!L267="","",'Exportación por país'!L267)</f>
        <v/>
      </c>
      <c r="R163" s="203">
        <f>+IF('Exportación por país'!J285="","",'Exportación por país'!J285)</f>
        <v>0.48799999999999999</v>
      </c>
      <c r="S163" s="203" t="str">
        <f>+IF('Exportación por país'!K285="","",'Exportación por país'!K285)</f>
        <v/>
      </c>
      <c r="T163" s="22" t="str">
        <f>+IF('Exportación por país'!L285="","",'Exportación por país'!L285)</f>
        <v/>
      </c>
    </row>
    <row r="164" spans="2:20" ht="12.95" customHeight="1" x14ac:dyDescent="0.25">
      <c r="B164" s="19" t="str">
        <f t="shared" si="7"/>
        <v>Nov</v>
      </c>
      <c r="C164" s="20">
        <f>+IF('Exportación por país'!J196="","",'Exportación por país'!J196)</f>
        <v>16.658000000000001</v>
      </c>
      <c r="D164" s="20" t="str">
        <f>+IF('Exportación por país'!K196="","",'Exportación por país'!K196)</f>
        <v/>
      </c>
      <c r="E164" s="21" t="str">
        <f>+IF('Exportación por país'!L196="","",'Exportación por país'!L196)</f>
        <v/>
      </c>
      <c r="F164" s="203">
        <f>+IF('Exportación por país'!J214="","",'Exportación por país'!J214)</f>
        <v>9.9700000000000006</v>
      </c>
      <c r="G164" s="203" t="str">
        <f>+IF('Exportación por país'!K214="","",'Exportación por país'!K214)</f>
        <v/>
      </c>
      <c r="H164" s="21" t="str">
        <f>+IF('Exportación por país'!L214="","",'Exportación por país'!L214)</f>
        <v/>
      </c>
      <c r="I164" s="203">
        <f>+IF('Exportación por país'!J232="","",'Exportación por país'!J232)</f>
        <v>4.4589999999999996</v>
      </c>
      <c r="J164" s="203" t="str">
        <f>+IF('Exportación por país'!K232="","",'Exportación por país'!K232)</f>
        <v/>
      </c>
      <c r="K164" s="21" t="str">
        <f>+IF('Exportación por país'!L232="","",'Exportación por país'!L232)</f>
        <v/>
      </c>
      <c r="L164" s="203">
        <f>+IF('Exportación por país'!J250="","",'Exportación por país'!J250)</f>
        <v>7.4660000000000002</v>
      </c>
      <c r="M164" s="203" t="str">
        <f>+IF('Exportación por país'!K250="","",'Exportación por país'!K250)</f>
        <v/>
      </c>
      <c r="N164" s="21" t="str">
        <f>+IF('Exportación por país'!L250="","",'Exportación por país'!L250)</f>
        <v/>
      </c>
      <c r="O164" s="203">
        <f>+IF('Exportación por país'!J268="","",'Exportación por país'!J268)</f>
        <v>1.6279999999999999</v>
      </c>
      <c r="P164" s="203" t="str">
        <f>+IF('Exportación por país'!K268="","",'Exportación por país'!K268)</f>
        <v/>
      </c>
      <c r="Q164" s="21" t="str">
        <f>+IF('Exportación por país'!L268="","",'Exportación por país'!L268)</f>
        <v/>
      </c>
      <c r="R164" s="203">
        <f>+IF('Exportación por país'!J286="","",'Exportación por país'!J286)</f>
        <v>0.54</v>
      </c>
      <c r="S164" s="203" t="str">
        <f>+IF('Exportación por país'!K286="","",'Exportación por país'!K286)</f>
        <v/>
      </c>
      <c r="T164" s="22" t="str">
        <f>+IF('Exportación por país'!L286="","",'Exportación por país'!L286)</f>
        <v/>
      </c>
    </row>
    <row r="165" spans="2:20" ht="12.95" customHeight="1" thickBot="1" x14ac:dyDescent="0.3">
      <c r="B165" s="23" t="str">
        <f t="shared" si="7"/>
        <v>Dic</v>
      </c>
      <c r="C165" s="24">
        <f>+IF('Exportación por país'!J197="","",'Exportación por país'!J197)</f>
        <v>18.702000000000002</v>
      </c>
      <c r="D165" s="24" t="str">
        <f>+IF('Exportación por país'!K197="","",'Exportación por país'!K197)</f>
        <v/>
      </c>
      <c r="E165" s="25" t="str">
        <f>+IF('Exportación por país'!L197="","",'Exportación por país'!L197)</f>
        <v/>
      </c>
      <c r="F165" s="207">
        <f>+IF('Exportación por país'!J215="","",'Exportación por país'!J215)</f>
        <v>9.7729999999999997</v>
      </c>
      <c r="G165" s="207" t="str">
        <f>+IF('Exportación por país'!K215="","",'Exportación por país'!K215)</f>
        <v/>
      </c>
      <c r="H165" s="25" t="str">
        <f>+IF('Exportación por país'!L215="","",'Exportación por país'!L215)</f>
        <v/>
      </c>
      <c r="I165" s="207">
        <f>+IF('Exportación por país'!J233="","",'Exportación por país'!J233)</f>
        <v>5.2610000000000001</v>
      </c>
      <c r="J165" s="207" t="str">
        <f>+IF('Exportación por país'!K233="","",'Exportación por país'!K233)</f>
        <v/>
      </c>
      <c r="K165" s="25" t="str">
        <f>+IF('Exportación por país'!L233="","",'Exportación por país'!L233)</f>
        <v/>
      </c>
      <c r="L165" s="207">
        <f>+IF('Exportación por país'!J251="","",'Exportación por país'!J251)</f>
        <v>8.2729999999999997</v>
      </c>
      <c r="M165" s="207" t="str">
        <f>+IF('Exportación por país'!K251="","",'Exportación por país'!K251)</f>
        <v/>
      </c>
      <c r="N165" s="25" t="str">
        <f>+IF('Exportación por país'!L251="","",'Exportación por país'!L251)</f>
        <v/>
      </c>
      <c r="O165" s="207">
        <f>+IF('Exportación por país'!J269="","",'Exportación por país'!J269)</f>
        <v>1.5549999999999999</v>
      </c>
      <c r="P165" s="207" t="str">
        <f>+IF('Exportación por país'!K269="","",'Exportación por país'!K269)</f>
        <v/>
      </c>
      <c r="Q165" s="25" t="str">
        <f>+IF('Exportación por país'!L269="","",'Exportación por país'!L269)</f>
        <v/>
      </c>
      <c r="R165" s="207">
        <f>+IF('Exportación por país'!J287="","",'Exportación por país'!J287)</f>
        <v>0.40300000000000002</v>
      </c>
      <c r="S165" s="207" t="str">
        <f>+IF('Exportación por país'!K287="","",'Exportación por país'!K287)</f>
        <v/>
      </c>
      <c r="T165" s="29" t="str">
        <f>+IF('Exportación por país'!L287="","",'Exportación por país'!L287)</f>
        <v/>
      </c>
    </row>
  </sheetData>
  <mergeCells count="26">
    <mergeCell ref="F152:H152"/>
    <mergeCell ref="I152:K152"/>
    <mergeCell ref="L152:N152"/>
    <mergeCell ref="O152:Q152"/>
    <mergeCell ref="R152:T152"/>
    <mergeCell ref="F124:H124"/>
    <mergeCell ref="I124:K124"/>
    <mergeCell ref="L124:N124"/>
    <mergeCell ref="O124:Q124"/>
    <mergeCell ref="R124:T124"/>
    <mergeCell ref="C152:E152"/>
    <mergeCell ref="B2:T2"/>
    <mergeCell ref="B4:T4"/>
    <mergeCell ref="O34:Q34"/>
    <mergeCell ref="R34:T34"/>
    <mergeCell ref="L79:N79"/>
    <mergeCell ref="O79:Q79"/>
    <mergeCell ref="R79:T79"/>
    <mergeCell ref="O49:Q49"/>
    <mergeCell ref="R49:T49"/>
    <mergeCell ref="O64:Q64"/>
    <mergeCell ref="R64:T64"/>
    <mergeCell ref="L94:N94"/>
    <mergeCell ref="O94:Q94"/>
    <mergeCell ref="R94:T94"/>
    <mergeCell ref="C124:E124"/>
  </mergeCells>
  <hyperlinks>
    <hyperlink ref="V2" location="INDICE!A1" display="VOLVER INDICE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34"/>
  <sheetViews>
    <sheetView workbookViewId="0">
      <selection activeCell="S2" sqref="S2"/>
    </sheetView>
  </sheetViews>
  <sheetFormatPr baseColWidth="10" defaultRowHeight="15" x14ac:dyDescent="0.25"/>
  <cols>
    <col min="1" max="1" width="1.7109375" style="5" customWidth="1"/>
    <col min="2" max="17" width="10.7109375" style="5" customWidth="1"/>
    <col min="18" max="18" width="6.7109375" style="5" customWidth="1"/>
    <col min="19" max="19" width="14.42578125" style="5" bestFit="1" customWidth="1"/>
    <col min="20" max="16384" width="11.42578125" style="5"/>
  </cols>
  <sheetData>
    <row r="1" spans="2:19" ht="6" customHeight="1" x14ac:dyDescent="0.25"/>
    <row r="2" spans="2:19" ht="18.75" x14ac:dyDescent="0.25">
      <c r="B2" s="307" t="s">
        <v>160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S2" s="177" t="s">
        <v>206</v>
      </c>
    </row>
    <row r="3" spans="2:19" ht="6" customHeight="1" x14ac:dyDescent="0.25"/>
    <row r="4" spans="2:19" ht="18.75" customHeight="1" x14ac:dyDescent="0.25">
      <c r="B4" s="306" t="s">
        <v>219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</row>
    <row r="5" spans="2:19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2"/>
    </row>
    <row r="6" spans="2:19" ht="38.25" x14ac:dyDescent="0.25">
      <c r="N6" s="15"/>
      <c r="O6" s="16" t="s">
        <v>277</v>
      </c>
      <c r="P6" s="16" t="s">
        <v>280</v>
      </c>
      <c r="Q6" s="17" t="s">
        <v>16</v>
      </c>
      <c r="R6" s="2"/>
    </row>
    <row r="7" spans="2:19" ht="12.95" customHeight="1" x14ac:dyDescent="0.25">
      <c r="N7" s="27" t="str">
        <f>+'Despacho por tipo'!A61</f>
        <v>Ene</v>
      </c>
      <c r="O7" s="225">
        <f>+IF('Venta total por tipo'!J61="","",'Venta total por tipo'!J61)</f>
        <v>63.9542</v>
      </c>
      <c r="P7" s="225">
        <f>+IF('Venta total por tipo'!K61="","",'Venta total por tipo'!K61)</f>
        <v>67.364599999999996</v>
      </c>
      <c r="Q7" s="22">
        <f>+IF('Venta total por tipo'!L61="","",'Venta total por tipo'!L61)</f>
        <v>5.3325661176279127E-2</v>
      </c>
      <c r="R7" s="2"/>
    </row>
    <row r="8" spans="2:19" ht="12.95" customHeight="1" x14ac:dyDescent="0.25">
      <c r="N8" s="27" t="str">
        <f>+'Despacho por tipo'!A62</f>
        <v>Feb</v>
      </c>
      <c r="O8" s="20">
        <f>+IF('Venta total por tipo'!J62="","",'Venta total por tipo'!J62)</f>
        <v>64.425300000000007</v>
      </c>
      <c r="P8" s="20">
        <f>+IF('Venta total por tipo'!K62="","",'Venta total por tipo'!K62)</f>
        <v>67.655799999999999</v>
      </c>
      <c r="Q8" s="22">
        <f>+IF('Venta total por tipo'!L62="","",'Venta total por tipo'!L62)</f>
        <v>5.0143344307282955E-2</v>
      </c>
      <c r="R8" s="2"/>
    </row>
    <row r="9" spans="2:19" ht="12.95" customHeight="1" x14ac:dyDescent="0.25">
      <c r="N9" s="27" t="str">
        <f>+'Despacho por tipo'!A63</f>
        <v>Mar</v>
      </c>
      <c r="O9" s="20">
        <f>+IF('Venta total por tipo'!J63="","",'Venta total por tipo'!J63)</f>
        <v>69.957799999999992</v>
      </c>
      <c r="P9" s="20">
        <f>+IF('Venta total por tipo'!K63="","",'Venta total por tipo'!K63)</f>
        <v>70.431600000000003</v>
      </c>
      <c r="Q9" s="22">
        <f>+IF('Venta total por tipo'!L63="","",'Venta total por tipo'!L63)</f>
        <v>6.7726543716355447E-3</v>
      </c>
      <c r="R9" s="2"/>
    </row>
    <row r="10" spans="2:19" ht="12.95" customHeight="1" x14ac:dyDescent="0.25">
      <c r="N10" s="27" t="str">
        <f>+'Despacho por tipo'!A64</f>
        <v>Abr</v>
      </c>
      <c r="O10" s="20">
        <f>+IF('Venta total por tipo'!J64="","",'Venta total por tipo'!J64)</f>
        <v>73.947000000000003</v>
      </c>
      <c r="P10" s="20">
        <f>+IF('Venta total por tipo'!K64="","",'Venta total por tipo'!K64)</f>
        <v>75.441800000000001</v>
      </c>
      <c r="Q10" s="22">
        <f>+IF('Venta total por tipo'!L64="","",'Venta total por tipo'!L64)</f>
        <v>2.0214477936900677E-2</v>
      </c>
      <c r="R10" s="2"/>
    </row>
    <row r="11" spans="2:19" ht="12.95" customHeight="1" x14ac:dyDescent="0.25">
      <c r="N11" s="27" t="str">
        <f>+'Despacho por tipo'!A65</f>
        <v>May</v>
      </c>
      <c r="O11" s="20">
        <f>+IF('Venta total por tipo'!J65="","",'Venta total por tipo'!J65)</f>
        <v>85.386099999999999</v>
      </c>
      <c r="P11" s="20">
        <f>+IF('Venta total por tipo'!K65="","",'Venta total por tipo'!K65)</f>
        <v>76.732200000000006</v>
      </c>
      <c r="Q11" s="22">
        <f>+IF('Venta total por tipo'!L65="","",'Venta total por tipo'!L65)</f>
        <v>-0.10135021976644898</v>
      </c>
      <c r="R11" s="2"/>
    </row>
    <row r="12" spans="2:19" ht="12.95" customHeight="1" x14ac:dyDescent="0.25">
      <c r="N12" s="27" t="str">
        <f>+'Despacho por tipo'!A66</f>
        <v>Jun</v>
      </c>
      <c r="O12" s="20">
        <f>+IF('Venta total por tipo'!J66="","",'Venta total por tipo'!J66)</f>
        <v>70.897099999999995</v>
      </c>
      <c r="P12" s="20" t="str">
        <f>+IF('Venta total por tipo'!K66="","",'Venta total por tipo'!K66)</f>
        <v/>
      </c>
      <c r="Q12" s="22" t="str">
        <f>+IF('Venta total por tipo'!L66="","",'Venta total por tipo'!L66)</f>
        <v/>
      </c>
      <c r="R12" s="2"/>
    </row>
    <row r="13" spans="2:19" ht="12.95" customHeight="1" x14ac:dyDescent="0.25">
      <c r="N13" s="27" t="str">
        <f>+'Despacho por tipo'!A67</f>
        <v>Jul</v>
      </c>
      <c r="O13" s="20">
        <f>+IF('Venta total por tipo'!J67="","",'Venta total por tipo'!J67)</f>
        <v>98.9572</v>
      </c>
      <c r="P13" s="20" t="str">
        <f>+IF('Venta total por tipo'!K67="","",'Venta total por tipo'!K67)</f>
        <v/>
      </c>
      <c r="Q13" s="22" t="str">
        <f>+IF('Venta total por tipo'!L67="","",'Venta total por tipo'!L67)</f>
        <v/>
      </c>
      <c r="R13" s="2"/>
    </row>
    <row r="14" spans="2:19" ht="12.95" customHeight="1" x14ac:dyDescent="0.25">
      <c r="N14" s="27" t="str">
        <f>+'Despacho por tipo'!A68</f>
        <v>Ago</v>
      </c>
      <c r="O14" s="20">
        <f>+IF('Venta total por tipo'!J68="","",'Venta total por tipo'!J68)</f>
        <v>102.49170000000001</v>
      </c>
      <c r="P14" s="20" t="str">
        <f>+IF('Venta total por tipo'!K68="","",'Venta total por tipo'!K68)</f>
        <v/>
      </c>
      <c r="Q14" s="22" t="str">
        <f>+IF('Venta total por tipo'!L68="","",'Venta total por tipo'!L68)</f>
        <v/>
      </c>
      <c r="R14" s="2"/>
    </row>
    <row r="15" spans="2:19" ht="12.95" customHeight="1" x14ac:dyDescent="0.25">
      <c r="N15" s="27" t="str">
        <f>+'Despacho por tipo'!A69</f>
        <v>Sep</v>
      </c>
      <c r="O15" s="20">
        <f>+IF('Venta total por tipo'!J69="","",'Venta total por tipo'!J69)</f>
        <v>87.87</v>
      </c>
      <c r="P15" s="20" t="str">
        <f>+IF('Venta total por tipo'!K69="","",'Venta total por tipo'!K69)</f>
        <v/>
      </c>
      <c r="Q15" s="22" t="str">
        <f>+IF('Venta total por tipo'!L69="","",'Venta total por tipo'!L69)</f>
        <v/>
      </c>
      <c r="R15" s="2"/>
    </row>
    <row r="16" spans="2:19" ht="12.95" customHeight="1" x14ac:dyDescent="0.25">
      <c r="N16" s="27" t="str">
        <f>+'Despacho por tipo'!A70</f>
        <v>Oct</v>
      </c>
      <c r="O16" s="20">
        <f>+IF('Venta total por tipo'!J70="","",'Venta total por tipo'!J70)</f>
        <v>89.211189000000005</v>
      </c>
      <c r="P16" s="20" t="str">
        <f>+IF('Venta total por tipo'!K70="","",'Venta total por tipo'!K70)</f>
        <v/>
      </c>
      <c r="Q16" s="22" t="str">
        <f>+IF('Venta total por tipo'!L70="","",'Venta total por tipo'!L70)</f>
        <v/>
      </c>
      <c r="R16" s="2"/>
    </row>
    <row r="17" spans="8:18" ht="12.95" customHeight="1" x14ac:dyDescent="0.25">
      <c r="N17" s="27" t="str">
        <f>+'Despacho por tipo'!A71</f>
        <v>Nov</v>
      </c>
      <c r="O17" s="20">
        <f>+IF('Venta total por tipo'!J71="","",'Venta total por tipo'!J71)</f>
        <v>89.384299999999996</v>
      </c>
      <c r="P17" s="20" t="str">
        <f>+IF('Venta total por tipo'!K71="","",'Venta total por tipo'!K71)</f>
        <v/>
      </c>
      <c r="Q17" s="22" t="str">
        <f>+IF('Venta total por tipo'!L71="","",'Venta total por tipo'!L71)</f>
        <v/>
      </c>
      <c r="R17" s="2"/>
    </row>
    <row r="18" spans="8:18" ht="12.95" customHeight="1" thickBot="1" x14ac:dyDescent="0.3">
      <c r="N18" s="28" t="str">
        <f>+'Despacho por tipo'!A72</f>
        <v>Dic</v>
      </c>
      <c r="O18" s="24">
        <f>+IF('Venta total por tipo'!J72="","",'Venta total por tipo'!J72)</f>
        <v>76.3947</v>
      </c>
      <c r="P18" s="24" t="str">
        <f>+IF('Venta total por tipo'!K72="","",'Venta total por tipo'!K72)</f>
        <v/>
      </c>
      <c r="Q18" s="29" t="str">
        <f>+IF('Venta total por tipo'!L72="","",'Venta total por tipo'!L72)</f>
        <v/>
      </c>
    </row>
    <row r="19" spans="8:18" ht="6" customHeight="1" thickBot="1" x14ac:dyDescent="0.3"/>
    <row r="20" spans="8:18" x14ac:dyDescent="0.25">
      <c r="H20" s="12"/>
      <c r="I20" s="316" t="s">
        <v>161</v>
      </c>
      <c r="J20" s="317"/>
      <c r="K20" s="318"/>
      <c r="L20" s="316" t="s">
        <v>166</v>
      </c>
      <c r="M20" s="317"/>
      <c r="N20" s="318"/>
      <c r="O20" s="308" t="s">
        <v>162</v>
      </c>
      <c r="P20" s="309"/>
      <c r="Q20" s="311"/>
    </row>
    <row r="21" spans="8:18" ht="38.25" x14ac:dyDescent="0.25">
      <c r="H21" s="13"/>
      <c r="I21" s="208" t="s">
        <v>277</v>
      </c>
      <c r="J21" s="208" t="s">
        <v>280</v>
      </c>
      <c r="K21" s="14" t="s">
        <v>16</v>
      </c>
      <c r="L21" s="208" t="s">
        <v>277</v>
      </c>
      <c r="M21" s="208" t="s">
        <v>280</v>
      </c>
      <c r="N21" s="14" t="s">
        <v>16</v>
      </c>
      <c r="O21" s="202" t="s">
        <v>277</v>
      </c>
      <c r="P21" s="18" t="s">
        <v>280</v>
      </c>
      <c r="Q21" s="11" t="s">
        <v>16</v>
      </c>
    </row>
    <row r="22" spans="8:18" ht="12.95" customHeight="1" x14ac:dyDescent="0.25">
      <c r="H22" s="19" t="str">
        <f>+'Despacho por tipo'!A7</f>
        <v>Ene</v>
      </c>
      <c r="I22" s="26">
        <f>+IF('Venta total por tipo'!J7="","",'Venta total por tipo'!J7)</f>
        <v>13.265000000000001</v>
      </c>
      <c r="J22" s="26">
        <f>+IF('Venta total por tipo'!K7="","",'Venta total por tipo'!K7)</f>
        <v>16.206299999999999</v>
      </c>
      <c r="K22" s="35">
        <f>+IF('Venta total por tipo'!L7="","",'Venta total por tipo'!L7)</f>
        <v>0.22173388616660361</v>
      </c>
      <c r="L22" s="26">
        <f>+IF('Venta total por tipo'!J25="","",'Venta total por tipo'!J25)</f>
        <v>48.495800000000003</v>
      </c>
      <c r="M22" s="26">
        <f>+IF('Venta total por tipo'!K25="","",'Venta total por tipo'!K25)</f>
        <v>49.246499999999997</v>
      </c>
      <c r="N22" s="35">
        <f>+IF('Venta total por tipo'!L25="","",'Venta total por tipo'!L25)</f>
        <v>1.5479691024789632E-2</v>
      </c>
      <c r="O22" s="26">
        <f>+IF('Venta total por tipo'!J43="","",'Venta total por tipo'!J43)</f>
        <v>1.7196</v>
      </c>
      <c r="P22" s="26">
        <f>+IF('Venta total por tipo'!K43="","",'Venta total por tipo'!K43)</f>
        <v>1.6271</v>
      </c>
      <c r="Q22" s="22">
        <f>+IF('Venta total por tipo'!L43="","",'Venta total por tipo'!L43)</f>
        <v>-5.3791579437078352E-2</v>
      </c>
    </row>
    <row r="23" spans="8:18" ht="12.95" customHeight="1" x14ac:dyDescent="0.25">
      <c r="H23" s="19" t="str">
        <f>+'Despacho por tipo'!A8</f>
        <v>Feb</v>
      </c>
      <c r="I23" s="26">
        <f>+IF('Venta total por tipo'!J8="","",'Venta total por tipo'!J8)</f>
        <v>14.8178</v>
      </c>
      <c r="J23" s="26">
        <f>+IF('Venta total por tipo'!K8="","",'Venta total por tipo'!K8)</f>
        <v>14.6555</v>
      </c>
      <c r="K23" s="35">
        <f>+IF('Venta total por tipo'!L8="","",'Venta total por tipo'!L8)</f>
        <v>-1.0953042961843185E-2</v>
      </c>
      <c r="L23" s="26">
        <f>+IF('Venta total por tipo'!J26="","",'Venta total por tipo'!J26)</f>
        <v>48.193899999999999</v>
      </c>
      <c r="M23" s="26">
        <f>+IF('Venta total por tipo'!K26="","",'Venta total por tipo'!K26)</f>
        <v>51.225499999999997</v>
      </c>
      <c r="N23" s="35">
        <f>+IF('Venta total por tipo'!L26="","",'Venta total por tipo'!L26)</f>
        <v>6.2904226468494917E-2</v>
      </c>
      <c r="O23" s="26">
        <f>+IF('Venta total por tipo'!J44="","",'Venta total por tipo'!J44)</f>
        <v>1.2481</v>
      </c>
      <c r="P23" s="26">
        <f>+IF('Venta total por tipo'!K44="","",'Venta total por tipo'!K44)</f>
        <v>1.6777000000000002</v>
      </c>
      <c r="Q23" s="22">
        <f>+IF('Venta total por tipo'!L44="","",'Venta total por tipo'!L44)</f>
        <v>0.34420318884704759</v>
      </c>
    </row>
    <row r="24" spans="8:18" ht="12.95" customHeight="1" x14ac:dyDescent="0.25">
      <c r="H24" s="19" t="str">
        <f>+'Despacho por tipo'!A9</f>
        <v>Mar</v>
      </c>
      <c r="I24" s="26">
        <f>+IF('Venta total por tipo'!J9="","",'Venta total por tipo'!J9)</f>
        <v>16.212600000000002</v>
      </c>
      <c r="J24" s="26">
        <f>+IF('Venta total por tipo'!K9="","",'Venta total por tipo'!K9)</f>
        <v>18.0078</v>
      </c>
      <c r="K24" s="35">
        <f>+IF('Venta total por tipo'!L9="","",'Venta total por tipo'!L9)</f>
        <v>0.11072869249842698</v>
      </c>
      <c r="L24" s="26">
        <f>+IF('Venta total por tipo'!J27="","",'Venta total por tipo'!J27)</f>
        <v>51.606200000000001</v>
      </c>
      <c r="M24" s="26">
        <f>+IF('Venta total por tipo'!K27="","",'Venta total por tipo'!K27)</f>
        <v>50.724599999999995</v>
      </c>
      <c r="N24" s="35">
        <f>+IF('Venta total por tipo'!L27="","",'Venta total por tipo'!L27)</f>
        <v>-1.7083218683026535E-2</v>
      </c>
      <c r="O24" s="26">
        <f>+IF('Venta total por tipo'!J45="","",'Venta total por tipo'!J45)</f>
        <v>1.9334</v>
      </c>
      <c r="P24" s="26">
        <f>+IF('Venta total por tipo'!K45="","",'Venta total por tipo'!K45)</f>
        <v>1.4948000000000001</v>
      </c>
      <c r="Q24" s="22">
        <f>+IF('Venta total por tipo'!L45="","",'Venta total por tipo'!L45)</f>
        <v>-0.22685424640529628</v>
      </c>
    </row>
    <row r="25" spans="8:18" ht="12.95" customHeight="1" x14ac:dyDescent="0.25">
      <c r="H25" s="19" t="str">
        <f>+'Despacho por tipo'!A10</f>
        <v>Abr</v>
      </c>
      <c r="I25" s="26">
        <f>+IF('Venta total por tipo'!J10="","",'Venta total por tipo'!J10)</f>
        <v>20.201600000000003</v>
      </c>
      <c r="J25" s="26">
        <f>+IF('Venta total por tipo'!K10="","",'Venta total por tipo'!K10)</f>
        <v>22.7927</v>
      </c>
      <c r="K25" s="35">
        <f>+IF('Venta total por tipo'!L10="","",'Venta total por tipo'!L10)</f>
        <v>0.12826211785205111</v>
      </c>
      <c r="L25" s="26">
        <f>+IF('Venta total por tipo'!J28="","",'Venta total por tipo'!J28)</f>
        <v>51.886899999999997</v>
      </c>
      <c r="M25" s="26">
        <f>+IF('Venta total por tipo'!K28="","",'Venta total por tipo'!K28)</f>
        <v>50.076799999999999</v>
      </c>
      <c r="N25" s="35">
        <f>+IF('Venta total por tipo'!L28="","",'Venta total por tipo'!L28)</f>
        <v>-3.4885491328254359E-2</v>
      </c>
      <c r="O25" s="26">
        <f>+IF('Venta total por tipo'!J46="","",'Venta total por tipo'!J46)</f>
        <v>1.7539</v>
      </c>
      <c r="P25" s="26">
        <f>+IF('Venta total por tipo'!K46="","",'Venta total por tipo'!K46)</f>
        <v>2.3902999999999999</v>
      </c>
      <c r="Q25" s="22">
        <f>+IF('Venta total por tipo'!L46="","",'Venta total por tipo'!L46)</f>
        <v>0.36284850903700328</v>
      </c>
    </row>
    <row r="26" spans="8:18" ht="12.95" customHeight="1" x14ac:dyDescent="0.25">
      <c r="H26" s="19" t="str">
        <f>+'Despacho por tipo'!A11</f>
        <v>May</v>
      </c>
      <c r="I26" s="26">
        <f>+IF('Venta total por tipo'!J11="","",'Venta total por tipo'!J11)</f>
        <v>28.590299999999999</v>
      </c>
      <c r="J26" s="26">
        <f>+IF('Venta total por tipo'!K11="","",'Venta total por tipo'!K11)</f>
        <v>28.2121</v>
      </c>
      <c r="K26" s="35">
        <f>+IF('Venta total por tipo'!L11="","",'Venta total por tipo'!L11)</f>
        <v>-1.3228262732465246E-2</v>
      </c>
      <c r="L26" s="26">
        <f>+IF('Venta total por tipo'!J29="","",'Venta total por tipo'!J29)</f>
        <v>54.565899999999999</v>
      </c>
      <c r="M26" s="26">
        <f>+IF('Venta total por tipo'!K29="","",'Venta total por tipo'!K29)</f>
        <v>45.002000000000002</v>
      </c>
      <c r="N26" s="35">
        <f>+IF('Venta total por tipo'!L29="","",'Venta total por tipo'!L29)</f>
        <v>-0.17527246870298108</v>
      </c>
      <c r="O26" s="26">
        <f>+IF('Venta total por tipo'!J47="","",'Venta total por tipo'!J47)</f>
        <v>2.1</v>
      </c>
      <c r="P26" s="26">
        <f>+IF('Venta total por tipo'!K47="","",'Venta total por tipo'!K47)</f>
        <v>1.6147</v>
      </c>
      <c r="Q26" s="22">
        <f>+IF('Venta total por tipo'!L47="","",'Venta total por tipo'!L47)</f>
        <v>-0.23109523809523813</v>
      </c>
    </row>
    <row r="27" spans="8:18" ht="12.95" customHeight="1" x14ac:dyDescent="0.25">
      <c r="H27" s="19" t="str">
        <f>+'Despacho por tipo'!A12</f>
        <v>Jun</v>
      </c>
      <c r="I27" s="26">
        <f>+IF('Venta total por tipo'!J12="","",'Venta total por tipo'!J12)</f>
        <v>17.378900000000002</v>
      </c>
      <c r="J27" s="26" t="str">
        <f>+IF('Venta total por tipo'!K12="","",'Venta total por tipo'!K12)</f>
        <v/>
      </c>
      <c r="K27" s="35" t="str">
        <f>+IF('Venta total por tipo'!L12="","",'Venta total por tipo'!L12)</f>
        <v/>
      </c>
      <c r="L27" s="26">
        <f>+IF('Venta total por tipo'!J30="","",'Venta total por tipo'!J30)</f>
        <v>51.708199999999998</v>
      </c>
      <c r="M27" s="26" t="str">
        <f>+IF('Venta total por tipo'!K30="","",'Venta total por tipo'!K30)</f>
        <v/>
      </c>
      <c r="N27" s="35" t="str">
        <f>+IF('Venta total por tipo'!L30="","",'Venta total por tipo'!L30)</f>
        <v/>
      </c>
      <c r="O27" s="26">
        <f>+IF('Venta total por tipo'!J48="","",'Venta total por tipo'!J48)</f>
        <v>1.5807</v>
      </c>
      <c r="P27" s="26" t="str">
        <f>+IF('Venta total por tipo'!K48="","",'Venta total por tipo'!K48)</f>
        <v/>
      </c>
      <c r="Q27" s="22" t="str">
        <f>+IF('Venta total por tipo'!L48="","",'Venta total por tipo'!L48)</f>
        <v/>
      </c>
    </row>
    <row r="28" spans="8:18" ht="12.95" customHeight="1" x14ac:dyDescent="0.25">
      <c r="H28" s="19" t="str">
        <f>+'Despacho por tipo'!A13</f>
        <v>Jul</v>
      </c>
      <c r="I28" s="26">
        <f>+IF('Venta total por tipo'!J13="","",'Venta total por tipo'!J13)</f>
        <v>24.6768</v>
      </c>
      <c r="J28" s="26" t="str">
        <f>+IF('Venta total por tipo'!K13="","",'Venta total por tipo'!K13)</f>
        <v/>
      </c>
      <c r="K28" s="35" t="str">
        <f>+IF('Venta total por tipo'!L13="","",'Venta total por tipo'!L13)</f>
        <v/>
      </c>
      <c r="L28" s="26">
        <f>+IF('Venta total por tipo'!J31="","",'Venta total por tipo'!J31)</f>
        <v>71.596900000000005</v>
      </c>
      <c r="M28" s="26" t="str">
        <f>+IF('Venta total por tipo'!K31="","",'Venta total por tipo'!K31)</f>
        <v/>
      </c>
      <c r="N28" s="35" t="str">
        <f>+IF('Venta total por tipo'!L31="","",'Venta total por tipo'!L31)</f>
        <v/>
      </c>
      <c r="O28" s="26">
        <f>+IF('Venta total por tipo'!J49="","",'Venta total por tipo'!J49)</f>
        <v>2.4796</v>
      </c>
      <c r="P28" s="26" t="str">
        <f>+IF('Venta total por tipo'!K49="","",'Venta total por tipo'!K49)</f>
        <v/>
      </c>
      <c r="Q28" s="22" t="str">
        <f>+IF('Venta total por tipo'!L49="","",'Venta total por tipo'!L49)</f>
        <v/>
      </c>
    </row>
    <row r="29" spans="8:18" ht="12.95" customHeight="1" x14ac:dyDescent="0.25">
      <c r="H29" s="19" t="str">
        <f>+'Despacho por tipo'!A14</f>
        <v>Ago</v>
      </c>
      <c r="I29" s="26">
        <f>+IF('Venta total por tipo'!J14="","",'Venta total por tipo'!J14)</f>
        <v>25.1982</v>
      </c>
      <c r="J29" s="26" t="str">
        <f>+IF('Venta total por tipo'!K14="","",'Venta total por tipo'!K14)</f>
        <v/>
      </c>
      <c r="K29" s="35" t="str">
        <f>+IF('Venta total por tipo'!L14="","",'Venta total por tipo'!L14)</f>
        <v/>
      </c>
      <c r="L29" s="26">
        <f>+IF('Venta total por tipo'!J32="","",'Venta total por tipo'!J32)</f>
        <v>73.711999999999989</v>
      </c>
      <c r="M29" s="26" t="str">
        <f>+IF('Venta total por tipo'!K32="","",'Venta total por tipo'!K32)</f>
        <v/>
      </c>
      <c r="N29" s="35" t="str">
        <f>+IF('Venta total por tipo'!L32="","",'Venta total por tipo'!L32)</f>
        <v/>
      </c>
      <c r="O29" s="26">
        <f>+IF('Venta total por tipo'!J50="","",'Venta total por tipo'!J50)</f>
        <v>3.2429999999999999</v>
      </c>
      <c r="P29" s="26" t="str">
        <f>+IF('Venta total por tipo'!K50="","",'Venta total por tipo'!K50)</f>
        <v/>
      </c>
      <c r="Q29" s="22" t="str">
        <f>+IF('Venta total por tipo'!L50="","",'Venta total por tipo'!L50)</f>
        <v/>
      </c>
    </row>
    <row r="30" spans="8:18" ht="12.95" customHeight="1" x14ac:dyDescent="0.25">
      <c r="H30" s="19" t="str">
        <f>+'Despacho por tipo'!A15</f>
        <v>Sep</v>
      </c>
      <c r="I30" s="26">
        <f>+IF('Venta total por tipo'!J15="","",'Venta total por tipo'!J15)</f>
        <v>24.9861</v>
      </c>
      <c r="J30" s="26" t="str">
        <f>+IF('Venta total por tipo'!K15="","",'Venta total por tipo'!K15)</f>
        <v/>
      </c>
      <c r="K30" s="35" t="str">
        <f>+IF('Venta total por tipo'!L15="","",'Venta total por tipo'!L15)</f>
        <v/>
      </c>
      <c r="L30" s="26">
        <f>+IF('Venta total por tipo'!J33="","",'Venta total por tipo'!J33)</f>
        <v>58.314000000000007</v>
      </c>
      <c r="M30" s="26" t="str">
        <f>+IF('Venta total por tipo'!K33="","",'Venta total por tipo'!K33)</f>
        <v/>
      </c>
      <c r="N30" s="35" t="str">
        <f>+IF('Venta total por tipo'!L33="","",'Venta total por tipo'!L33)</f>
        <v/>
      </c>
      <c r="O30" s="26">
        <f>+IF('Venta total por tipo'!J51="","",'Venta total por tipo'!J51)</f>
        <v>4.2716000000000003</v>
      </c>
      <c r="P30" s="26" t="str">
        <f>+IF('Venta total por tipo'!K51="","",'Venta total por tipo'!K51)</f>
        <v/>
      </c>
      <c r="Q30" s="22" t="str">
        <f>+IF('Venta total por tipo'!L51="","",'Venta total por tipo'!L51)</f>
        <v/>
      </c>
    </row>
    <row r="31" spans="8:18" ht="12.95" customHeight="1" x14ac:dyDescent="0.25">
      <c r="H31" s="19" t="str">
        <f>+'Despacho por tipo'!A16</f>
        <v>Oct</v>
      </c>
      <c r="I31" s="26">
        <f>+IF('Venta total por tipo'!J16="","",'Venta total por tipo'!J16)</f>
        <v>21.034200000000002</v>
      </c>
      <c r="J31" s="26" t="str">
        <f>+IF('Venta total por tipo'!K16="","",'Venta total por tipo'!K16)</f>
        <v/>
      </c>
      <c r="K31" s="35" t="str">
        <f>+IF('Venta total por tipo'!L16="","",'Venta total por tipo'!L16)</f>
        <v/>
      </c>
      <c r="L31" s="26">
        <f>+IF('Venta total por tipo'!J34="","",'Venta total por tipo'!J34)</f>
        <v>63.229799999999997</v>
      </c>
      <c r="M31" s="26" t="str">
        <f>+IF('Venta total por tipo'!K34="","",'Venta total por tipo'!K34)</f>
        <v/>
      </c>
      <c r="N31" s="35" t="str">
        <f>+IF('Venta total por tipo'!L34="","",'Venta total por tipo'!L34)</f>
        <v/>
      </c>
      <c r="O31" s="26">
        <f>+IF('Venta total por tipo'!J52="","",'Venta total por tipo'!J52)</f>
        <v>4.7074000000000007</v>
      </c>
      <c r="P31" s="26" t="str">
        <f>+IF('Venta total por tipo'!K52="","",'Venta total por tipo'!K52)</f>
        <v/>
      </c>
      <c r="Q31" s="22" t="str">
        <f>+IF('Venta total por tipo'!L52="","",'Venta total por tipo'!L52)</f>
        <v/>
      </c>
    </row>
    <row r="32" spans="8:18" ht="12.95" customHeight="1" x14ac:dyDescent="0.25">
      <c r="H32" s="19" t="str">
        <f>+'Despacho por tipo'!A17</f>
        <v>Nov</v>
      </c>
      <c r="I32" s="26">
        <f>+IF('Venta total por tipo'!J17="","",'Venta total por tipo'!J17)</f>
        <v>22.738399999999999</v>
      </c>
      <c r="J32" s="26" t="str">
        <f>+IF('Venta total por tipo'!K17="","",'Venta total por tipo'!K17)</f>
        <v/>
      </c>
      <c r="K32" s="35" t="str">
        <f>+IF('Venta total por tipo'!L17="","",'Venta total por tipo'!L17)</f>
        <v/>
      </c>
      <c r="L32" s="26">
        <f>+IF('Venta total por tipo'!J35="","",'Venta total por tipo'!J35)</f>
        <v>61.543199999999999</v>
      </c>
      <c r="M32" s="26" t="str">
        <f>+IF('Venta total por tipo'!K35="","",'Venta total por tipo'!K35)</f>
        <v/>
      </c>
      <c r="N32" s="35" t="str">
        <f>+IF('Venta total por tipo'!L35="","",'Venta total por tipo'!L35)</f>
        <v/>
      </c>
      <c r="O32" s="26">
        <f>+IF('Venta total por tipo'!J53="","",'Venta total por tipo'!J53)</f>
        <v>4.7610999999999999</v>
      </c>
      <c r="P32" s="26" t="str">
        <f>+IF('Venta total por tipo'!K53="","",'Venta total por tipo'!K53)</f>
        <v/>
      </c>
      <c r="Q32" s="22" t="str">
        <f>+IF('Venta total por tipo'!L53="","",'Venta total por tipo'!L53)</f>
        <v/>
      </c>
    </row>
    <row r="33" spans="8:17" ht="12.95" customHeight="1" thickBot="1" x14ac:dyDescent="0.3">
      <c r="H33" s="23" t="str">
        <f>+'Despacho por tipo'!A18</f>
        <v>Dic</v>
      </c>
      <c r="I33" s="179">
        <f>+IF('Venta total por tipo'!J18="","",'Venta total por tipo'!J18)</f>
        <v>17.228400000000001</v>
      </c>
      <c r="J33" s="179" t="str">
        <f>+IF('Venta total por tipo'!K18="","",'Venta total por tipo'!K18)</f>
        <v/>
      </c>
      <c r="K33" s="36" t="str">
        <f>+IF('Venta total por tipo'!L18="","",'Venta total por tipo'!L18)</f>
        <v/>
      </c>
      <c r="L33" s="179">
        <f>+IF('Venta total por tipo'!J36="","",'Venta total por tipo'!J36)</f>
        <v>55.886399999999995</v>
      </c>
      <c r="M33" s="179" t="str">
        <f>+IF('Venta total por tipo'!K36="","",'Venta total por tipo'!K36)</f>
        <v/>
      </c>
      <c r="N33" s="36" t="str">
        <f>+IF('Venta total por tipo'!L36="","",'Venta total por tipo'!L36)</f>
        <v/>
      </c>
      <c r="O33" s="179">
        <f>+IF('Venta total por tipo'!J54="","",'Venta total por tipo'!J54)</f>
        <v>2.9753999999999996</v>
      </c>
      <c r="P33" s="179" t="str">
        <f>+IF('Venta total por tipo'!K54="","",'Venta total por tipo'!K54)</f>
        <v/>
      </c>
      <c r="Q33" s="29" t="str">
        <f>+IF('Venta total por tipo'!L54="","",'Venta total por tipo'!L54)</f>
        <v/>
      </c>
    </row>
    <row r="34" spans="8:17" ht="6" customHeight="1" x14ac:dyDescent="0.25"/>
  </sheetData>
  <mergeCells count="5">
    <mergeCell ref="B2:Q2"/>
    <mergeCell ref="B4:Q4"/>
    <mergeCell ref="I20:K20"/>
    <mergeCell ref="L20:N20"/>
    <mergeCell ref="O20:Q20"/>
  </mergeCells>
  <hyperlinks>
    <hyperlink ref="S2" location="INDICE!A1" display="VOLVER INDICE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65"/>
  <sheetViews>
    <sheetView workbookViewId="0">
      <selection activeCell="R2" sqref="R2"/>
    </sheetView>
  </sheetViews>
  <sheetFormatPr baseColWidth="10" defaultRowHeight="15" x14ac:dyDescent="0.25"/>
  <cols>
    <col min="1" max="1" width="1.7109375" style="5" customWidth="1"/>
    <col min="2" max="16" width="10.7109375" style="5" customWidth="1"/>
    <col min="17" max="17" width="11.42578125" style="5"/>
    <col min="18" max="18" width="14.42578125" style="5" bestFit="1" customWidth="1"/>
    <col min="19" max="16384" width="11.42578125" style="5"/>
  </cols>
  <sheetData>
    <row r="1" spans="2:18" ht="6" customHeight="1" x14ac:dyDescent="0.25"/>
    <row r="2" spans="2:18" ht="18.75" x14ac:dyDescent="0.25">
      <c r="B2" s="307" t="s">
        <v>160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R2" s="177" t="s">
        <v>206</v>
      </c>
    </row>
    <row r="3" spans="2:18" ht="6" customHeight="1" x14ac:dyDescent="0.25"/>
    <row r="4" spans="2:18" ht="18.75" customHeight="1" x14ac:dyDescent="0.25">
      <c r="B4" s="306" t="s">
        <v>195</v>
      </c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</row>
    <row r="5" spans="2:18" ht="6" customHeight="1" thickBot="1" x14ac:dyDescent="0.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2:18" x14ac:dyDescent="0.25">
      <c r="J6" s="12"/>
      <c r="K6" s="308" t="s">
        <v>196</v>
      </c>
      <c r="L6" s="309"/>
      <c r="M6" s="312"/>
      <c r="N6" s="313" t="s">
        <v>197</v>
      </c>
      <c r="O6" s="309"/>
      <c r="P6" s="311"/>
    </row>
    <row r="7" spans="2:18" ht="38.25" x14ac:dyDescent="0.25">
      <c r="J7" s="13"/>
      <c r="K7" s="18" t="s">
        <v>278</v>
      </c>
      <c r="L7" s="18" t="s">
        <v>281</v>
      </c>
      <c r="M7" s="10" t="s">
        <v>16</v>
      </c>
      <c r="N7" s="209" t="s">
        <v>278</v>
      </c>
      <c r="O7" s="18" t="s">
        <v>281</v>
      </c>
      <c r="P7" s="11" t="s">
        <v>16</v>
      </c>
    </row>
    <row r="8" spans="2:18" ht="12.95" customHeight="1" x14ac:dyDescent="0.25">
      <c r="J8" s="19" t="str">
        <f>+'Resumen EXPORTACION'!Q7</f>
        <v>Ene</v>
      </c>
      <c r="K8" s="175">
        <f>+IF('Precio Vino de Traslado'!J7="","",'Precio Vino de Traslado'!J7)</f>
        <v>44425.609482227381</v>
      </c>
      <c r="L8" s="175">
        <f>+IF('Precio Vino de Traslado'!K7="","",'Precio Vino de Traslado'!K7)</f>
        <v>32393.493621197256</v>
      </c>
      <c r="M8" s="21">
        <f>+IF('Precio Vino de Traslado'!L7="","",'Precio Vino de Traslado'!L7)</f>
        <v>-0.27083738414086622</v>
      </c>
      <c r="N8" s="175">
        <f>+IF('Precio Vino de Traslado'!J75="","",'Precio Vino de Traslado'!J75)</f>
        <v>64828.631350798823</v>
      </c>
      <c r="O8" s="175">
        <f>+IF('Precio Vino de Traslado'!K75="","",'Precio Vino de Traslado'!K75)</f>
        <v>43182.56133464181</v>
      </c>
      <c r="P8" s="22">
        <f>+IF('Precio Vino de Traslado'!L75="","",'Precio Vino de Traslado'!L75)</f>
        <v>-0.33389676081585651</v>
      </c>
    </row>
    <row r="9" spans="2:18" ht="12.95" customHeight="1" x14ac:dyDescent="0.25">
      <c r="J9" s="19" t="str">
        <f>+'Resumen EXPORTACION'!Q8</f>
        <v>Feb</v>
      </c>
      <c r="K9" s="175">
        <f>+IF('Precio Vino de Traslado'!J8="","",'Precio Vino de Traslado'!J8)</f>
        <v>47789.792944207758</v>
      </c>
      <c r="L9" s="175">
        <f>+IF('Precio Vino de Traslado'!K8="","",'Precio Vino de Traslado'!K8)</f>
        <v>33788.650407875371</v>
      </c>
      <c r="M9" s="21">
        <f>+IF('Precio Vino de Traslado'!L8="","",'Precio Vino de Traslado'!L8)</f>
        <v>-0.29297349232456471</v>
      </c>
      <c r="N9" s="175">
        <f>+IF('Precio Vino de Traslado'!J76="","",'Precio Vino de Traslado'!J76)</f>
        <v>62394.199584379923</v>
      </c>
      <c r="O9" s="175">
        <f>+IF('Precio Vino de Traslado'!K76="","",'Precio Vino de Traslado'!K76)</f>
        <v>43867.781679342501</v>
      </c>
      <c r="P9" s="22">
        <f>+IF('Precio Vino de Traslado'!L76="","",'Precio Vino de Traslado'!L76)</f>
        <v>-0.29692532364299162</v>
      </c>
    </row>
    <row r="10" spans="2:18" ht="12.95" customHeight="1" x14ac:dyDescent="0.25">
      <c r="J10" s="19" t="str">
        <f>+'Resumen EXPORTACION'!Q9</f>
        <v>Mar</v>
      </c>
      <c r="K10" s="175">
        <f>+IF('Precio Vino de Traslado'!J9="","",'Precio Vino de Traslado'!J9)</f>
        <v>50537.603131557851</v>
      </c>
      <c r="L10" s="175">
        <f>+IF('Precio Vino de Traslado'!K9="","",'Precio Vino de Traslado'!K9)</f>
        <v>37168.397393827792</v>
      </c>
      <c r="M10" s="21">
        <f>+IF('Precio Vino de Traslado'!L9="","",'Precio Vino de Traslado'!L9)</f>
        <v>-0.26453976661551948</v>
      </c>
      <c r="N10" s="175">
        <f>+IF('Precio Vino de Traslado'!J77="","",'Precio Vino de Traslado'!J77)</f>
        <v>64492.077910773682</v>
      </c>
      <c r="O10" s="175">
        <f>+IF('Precio Vino de Traslado'!K77="","",'Precio Vino de Traslado'!K77)</f>
        <v>40434.091861076391</v>
      </c>
      <c r="P10" s="22">
        <f>+IF('Precio Vino de Traslado'!L77="","",'Precio Vino de Traslado'!L77)</f>
        <v>-0.37303784943915264</v>
      </c>
    </row>
    <row r="11" spans="2:18" ht="12.95" customHeight="1" x14ac:dyDescent="0.25">
      <c r="J11" s="19" t="str">
        <f>+'Resumen EXPORTACION'!Q10</f>
        <v>Abr</v>
      </c>
      <c r="K11" s="175">
        <f>+IF('Precio Vino de Traslado'!J10="","",'Precio Vino de Traslado'!J10)</f>
        <v>49522.710241660119</v>
      </c>
      <c r="L11" s="175">
        <f>+IF('Precio Vino de Traslado'!K10="","",'Precio Vino de Traslado'!K10)</f>
        <v>33496.839495587541</v>
      </c>
      <c r="M11" s="21">
        <f>+IF('Precio Vino de Traslado'!L10="","",'Precio Vino de Traslado'!L10)</f>
        <v>-0.32360649624929239</v>
      </c>
      <c r="N11" s="175">
        <f>+IF('Precio Vino de Traslado'!J78="","",'Precio Vino de Traslado'!J78)</f>
        <v>59014.794978026432</v>
      </c>
      <c r="O11" s="175">
        <f>+IF('Precio Vino de Traslado'!K78="","",'Precio Vino de Traslado'!K78)</f>
        <v>39278.286509497499</v>
      </c>
      <c r="P11" s="22">
        <f>+IF('Precio Vino de Traslado'!L78="","",'Precio Vino de Traslado'!L78)</f>
        <v>-0.33443322942793619</v>
      </c>
    </row>
    <row r="12" spans="2:18" ht="12.95" customHeight="1" x14ac:dyDescent="0.25">
      <c r="J12" s="19" t="str">
        <f>+'Resumen EXPORTACION'!Q11</f>
        <v>May</v>
      </c>
      <c r="K12" s="175">
        <f>+IF('Precio Vino de Traslado'!J11="","",'Precio Vino de Traslado'!J11)</f>
        <v>48858.903318463337</v>
      </c>
      <c r="L12" s="175">
        <f>+IF('Precio Vino de Traslado'!K11="","",'Precio Vino de Traslado'!K11)</f>
        <v>37054.087950689587</v>
      </c>
      <c r="M12" s="21">
        <f>+IF('Precio Vino de Traslado'!L11="","",'Precio Vino de Traslado'!L11)</f>
        <v>-0.24161032209072975</v>
      </c>
      <c r="N12" s="175">
        <f>+IF('Precio Vino de Traslado'!J79="","",'Precio Vino de Traslado'!J79)</f>
        <v>56654.322803318639</v>
      </c>
      <c r="O12" s="175">
        <f>+IF('Precio Vino de Traslado'!K79="","",'Precio Vino de Traslado'!K79)</f>
        <v>38862.799054546842</v>
      </c>
      <c r="P12" s="22">
        <f>+IF('Precio Vino de Traslado'!L79="","",'Precio Vino de Traslado'!L79)</f>
        <v>-0.31403647362509157</v>
      </c>
    </row>
    <row r="13" spans="2:18" ht="12.95" customHeight="1" x14ac:dyDescent="0.25">
      <c r="J13" s="19" t="str">
        <f>+'Resumen EXPORTACION'!Q12</f>
        <v>Jun</v>
      </c>
      <c r="K13" s="175">
        <f>+IF('Precio Vino de Traslado'!J12="","",'Precio Vino de Traslado'!J12)</f>
        <v>55363.585026266672</v>
      </c>
      <c r="L13" s="175" t="str">
        <f>+IF('Precio Vino de Traslado'!K12="","",'Precio Vino de Traslado'!K12)</f>
        <v/>
      </c>
      <c r="M13" s="21" t="str">
        <f>+IF('Precio Vino de Traslado'!L12="","",'Precio Vino de Traslado'!L12)</f>
        <v/>
      </c>
      <c r="N13" s="175">
        <f>+IF('Precio Vino de Traslado'!J80="","",'Precio Vino de Traslado'!J80)</f>
        <v>57102.322499290742</v>
      </c>
      <c r="O13" s="175" t="str">
        <f>+IF('Precio Vino de Traslado'!K80="","",'Precio Vino de Traslado'!K80)</f>
        <v/>
      </c>
      <c r="P13" s="22" t="str">
        <f>+IF('Precio Vino de Traslado'!L80="","",'Precio Vino de Traslado'!L80)</f>
        <v/>
      </c>
    </row>
    <row r="14" spans="2:18" ht="12.95" customHeight="1" x14ac:dyDescent="0.25">
      <c r="J14" s="19" t="str">
        <f>+'Resumen EXPORTACION'!Q13</f>
        <v>Jul</v>
      </c>
      <c r="K14" s="175">
        <f>+IF('Precio Vino de Traslado'!J13="","",'Precio Vino de Traslado'!J13)</f>
        <v>40455.908280013988</v>
      </c>
      <c r="L14" s="175" t="str">
        <f>+IF('Precio Vino de Traslado'!K13="","",'Precio Vino de Traslado'!K13)</f>
        <v/>
      </c>
      <c r="M14" s="21" t="str">
        <f>+IF('Precio Vino de Traslado'!L13="","",'Precio Vino de Traslado'!L13)</f>
        <v/>
      </c>
      <c r="N14" s="175">
        <f>+IF('Precio Vino de Traslado'!J81="","",'Precio Vino de Traslado'!J81)</f>
        <v>53923.005318697411</v>
      </c>
      <c r="O14" s="175" t="str">
        <f>+IF('Precio Vino de Traslado'!K81="","",'Precio Vino de Traslado'!K81)</f>
        <v/>
      </c>
      <c r="P14" s="22" t="str">
        <f>+IF('Precio Vino de Traslado'!L81="","",'Precio Vino de Traslado'!L81)</f>
        <v/>
      </c>
    </row>
    <row r="15" spans="2:18" ht="12.95" customHeight="1" x14ac:dyDescent="0.25">
      <c r="J15" s="19" t="str">
        <f>+'Resumen EXPORTACION'!Q14</f>
        <v>Ago</v>
      </c>
      <c r="K15" s="175">
        <f>+IF('Precio Vino de Traslado'!J14="","",'Precio Vino de Traslado'!J14)</f>
        <v>44523.871176946624</v>
      </c>
      <c r="L15" s="175" t="str">
        <f>+IF('Precio Vino de Traslado'!K14="","",'Precio Vino de Traslado'!K14)</f>
        <v/>
      </c>
      <c r="M15" s="21" t="str">
        <f>+IF('Precio Vino de Traslado'!L14="","",'Precio Vino de Traslado'!L14)</f>
        <v/>
      </c>
      <c r="N15" s="175">
        <f>+IF('Precio Vino de Traslado'!J82="","",'Precio Vino de Traslado'!J82)</f>
        <v>54002.863981084243</v>
      </c>
      <c r="O15" s="175" t="str">
        <f>+IF('Precio Vino de Traslado'!K82="","",'Precio Vino de Traslado'!K82)</f>
        <v/>
      </c>
      <c r="P15" s="22" t="str">
        <f>+IF('Precio Vino de Traslado'!L82="","",'Precio Vino de Traslado'!L82)</f>
        <v/>
      </c>
    </row>
    <row r="16" spans="2:18" ht="12.95" customHeight="1" x14ac:dyDescent="0.25">
      <c r="J16" s="19" t="str">
        <f>+'Resumen EXPORTACION'!Q15</f>
        <v>Sep</v>
      </c>
      <c r="K16" s="175">
        <f>+IF('Precio Vino de Traslado'!J15="","",'Precio Vino de Traslado'!J15)</f>
        <v>34544.997228185595</v>
      </c>
      <c r="L16" s="175" t="str">
        <f>+IF('Precio Vino de Traslado'!K15="","",'Precio Vino de Traslado'!K15)</f>
        <v/>
      </c>
      <c r="M16" s="21" t="str">
        <f>+IF('Precio Vino de Traslado'!L15="","",'Precio Vino de Traslado'!L15)</f>
        <v/>
      </c>
      <c r="N16" s="175">
        <f>+IF('Precio Vino de Traslado'!J83="","",'Precio Vino de Traslado'!J83)</f>
        <v>49234.633615431674</v>
      </c>
      <c r="O16" s="175" t="str">
        <f>+IF('Precio Vino de Traslado'!K83="","",'Precio Vino de Traslado'!K83)</f>
        <v/>
      </c>
      <c r="P16" s="22" t="str">
        <f>+IF('Precio Vino de Traslado'!L83="","",'Precio Vino de Traslado'!L83)</f>
        <v/>
      </c>
    </row>
    <row r="17" spans="10:16" ht="12.95" customHeight="1" x14ac:dyDescent="0.25">
      <c r="J17" s="19" t="str">
        <f>+'Resumen EXPORTACION'!Q16</f>
        <v>Oct</v>
      </c>
      <c r="K17" s="175">
        <f>+IF('Precio Vino de Traslado'!J16="","",'Precio Vino de Traslado'!J16)</f>
        <v>44746.938828799997</v>
      </c>
      <c r="L17" s="175" t="str">
        <f>+IF('Precio Vino de Traslado'!K16="","",'Precio Vino de Traslado'!K16)</f>
        <v/>
      </c>
      <c r="M17" s="21" t="str">
        <f>+IF('Precio Vino de Traslado'!L16="","",'Precio Vino de Traslado'!L16)</f>
        <v/>
      </c>
      <c r="N17" s="175">
        <f>+IF('Precio Vino de Traslado'!J84="","",'Precio Vino de Traslado'!J84)</f>
        <v>48939.691141119998</v>
      </c>
      <c r="O17" s="175" t="str">
        <f>+IF('Precio Vino de Traslado'!K84="","",'Precio Vino de Traslado'!K84)</f>
        <v/>
      </c>
      <c r="P17" s="22" t="str">
        <f>+IF('Precio Vino de Traslado'!L84="","",'Precio Vino de Traslado'!L84)</f>
        <v/>
      </c>
    </row>
    <row r="18" spans="10:16" ht="12.95" customHeight="1" x14ac:dyDescent="0.25">
      <c r="J18" s="19" t="str">
        <f>+'Resumen EXPORTACION'!Q17</f>
        <v>Nov</v>
      </c>
      <c r="K18" s="175">
        <f>+IF('Precio Vino de Traslado'!J17="","",'Precio Vino de Traslado'!J17)</f>
        <v>39375.375129999993</v>
      </c>
      <c r="L18" s="175" t="str">
        <f>+IF('Precio Vino de Traslado'!K17="","",'Precio Vino de Traslado'!K17)</f>
        <v/>
      </c>
      <c r="M18" s="21" t="str">
        <f>+IF('Precio Vino de Traslado'!L17="","",'Precio Vino de Traslado'!L17)</f>
        <v/>
      </c>
      <c r="N18" s="175">
        <f>+IF('Precio Vino de Traslado'!J85="","",'Precio Vino de Traslado'!J85)</f>
        <v>44958.177940000001</v>
      </c>
      <c r="O18" s="175" t="str">
        <f>+IF('Precio Vino de Traslado'!K85="","",'Precio Vino de Traslado'!K85)</f>
        <v/>
      </c>
      <c r="P18" s="22" t="str">
        <f>+IF('Precio Vino de Traslado'!L85="","",'Precio Vino de Traslado'!L85)</f>
        <v/>
      </c>
    </row>
    <row r="19" spans="10:16" ht="12.95" customHeight="1" thickBot="1" x14ac:dyDescent="0.3">
      <c r="J19" s="23" t="str">
        <f>+'Resumen EXPORTACION'!Q18</f>
        <v>Dic</v>
      </c>
      <c r="K19" s="185">
        <f>+IF('Precio Vino de Traslado'!J18="","",'Precio Vino de Traslado'!J18)</f>
        <v>26138.989999999998</v>
      </c>
      <c r="L19" s="185" t="str">
        <f>+IF('Precio Vino de Traslado'!K18="","",'Precio Vino de Traslado'!K18)</f>
        <v/>
      </c>
      <c r="M19" s="25" t="str">
        <f>+IF('Precio Vino de Traslado'!L18="","",'Precio Vino de Traslado'!L18)</f>
        <v/>
      </c>
      <c r="N19" s="185">
        <f>+IF('Precio Vino de Traslado'!J86="","",'Precio Vino de Traslado'!J86)</f>
        <v>44774.559999999998</v>
      </c>
      <c r="O19" s="185" t="str">
        <f>+IF('Precio Vino de Traslado'!K86="","",'Precio Vino de Traslado'!K86)</f>
        <v/>
      </c>
      <c r="P19" s="29" t="str">
        <f>+IF('Precio Vino de Traslado'!L86="","",'Precio Vino de Traslado'!L86)</f>
        <v/>
      </c>
    </row>
    <row r="20" spans="10:16" ht="6" customHeight="1" thickBot="1" x14ac:dyDescent="0.3"/>
    <row r="21" spans="10:16" ht="15" customHeight="1" x14ac:dyDescent="0.25">
      <c r="J21" s="12"/>
      <c r="K21" s="308" t="s">
        <v>198</v>
      </c>
      <c r="L21" s="309"/>
      <c r="M21" s="312"/>
      <c r="N21" s="313" t="s">
        <v>199</v>
      </c>
      <c r="O21" s="309"/>
      <c r="P21" s="311"/>
    </row>
    <row r="22" spans="10:16" ht="38.25" x14ac:dyDescent="0.25">
      <c r="J22" s="13"/>
      <c r="K22" s="18" t="s">
        <v>278</v>
      </c>
      <c r="L22" s="18" t="s">
        <v>281</v>
      </c>
      <c r="M22" s="10" t="s">
        <v>16</v>
      </c>
      <c r="N22" s="209" t="s">
        <v>278</v>
      </c>
      <c r="O22" s="18" t="s">
        <v>281</v>
      </c>
      <c r="P22" s="11" t="s">
        <v>16</v>
      </c>
    </row>
    <row r="23" spans="10:16" ht="12.95" customHeight="1" x14ac:dyDescent="0.25">
      <c r="J23" s="19" t="str">
        <f>+J8</f>
        <v>Ene</v>
      </c>
      <c r="K23" s="175">
        <f>+IF('Precio Vino de Traslado'!J41="","",'Precio Vino de Traslado'!J41)</f>
        <v>28095.516871693606</v>
      </c>
      <c r="L23" s="175">
        <f>+IF('Precio Vino de Traslado'!K41="","",'Precio Vino de Traslado'!K41)</f>
        <v>25221.844946025518</v>
      </c>
      <c r="M23" s="21">
        <f>+IF('Precio Vino de Traslado'!L41="","",'Precio Vino de Traslado'!L41)</f>
        <v>-0.10228222313159607</v>
      </c>
      <c r="N23" s="175">
        <f>+IF('Precio Vino de Traslado'!J109="","",'Precio Vino de Traslado'!J109)</f>
        <v>34313.843509169878</v>
      </c>
      <c r="O23" s="175">
        <f>+IF('Precio Vino de Traslado'!K109="","",'Precio Vino de Traslado'!K109)</f>
        <v>28102.325809617276</v>
      </c>
      <c r="P23" s="22">
        <f>+IF('Precio Vino de Traslado'!L109="","",'Precio Vino de Traslado'!L109)</f>
        <v>-0.18102075035379417</v>
      </c>
    </row>
    <row r="24" spans="10:16" ht="12.95" customHeight="1" x14ac:dyDescent="0.25">
      <c r="J24" s="19" t="str">
        <f t="shared" ref="J24:J34" si="0">+J9</f>
        <v>Feb</v>
      </c>
      <c r="K24" s="175">
        <f>+IF('Precio Vino de Traslado'!J42="","",'Precio Vino de Traslado'!J42)</f>
        <v>28011.473584361051</v>
      </c>
      <c r="L24" s="175">
        <f>+IF('Precio Vino de Traslado'!K42="","",'Precio Vino de Traslado'!K42)</f>
        <v>25378.08014904318</v>
      </c>
      <c r="M24" s="21">
        <f>+IF('Precio Vino de Traslado'!L42="","",'Precio Vino de Traslado'!L42)</f>
        <v>-9.4011242478443058E-2</v>
      </c>
      <c r="N24" s="175">
        <f>+IF('Precio Vino de Traslado'!J110="","",'Precio Vino de Traslado'!J110)</f>
        <v>37805.992513367019</v>
      </c>
      <c r="O24" s="175">
        <f>+IF('Precio Vino de Traslado'!K110="","",'Precio Vino de Traslado'!K110)</f>
        <v>25404.990723135434</v>
      </c>
      <c r="P24" s="22">
        <f>+IF('Precio Vino de Traslado'!L110="","",'Precio Vino de Traslado'!L110)</f>
        <v>-0.328016829232746</v>
      </c>
    </row>
    <row r="25" spans="10:16" ht="12.95" customHeight="1" x14ac:dyDescent="0.25">
      <c r="J25" s="19" t="str">
        <f t="shared" si="0"/>
        <v>Mar</v>
      </c>
      <c r="K25" s="175">
        <f>+IF('Precio Vino de Traslado'!J43="","",'Precio Vino de Traslado'!J43)</f>
        <v>30767.743183686143</v>
      </c>
      <c r="L25" s="175">
        <f>+IF('Precio Vino de Traslado'!K43="","",'Precio Vino de Traslado'!K43)</f>
        <v>24261.053972237234</v>
      </c>
      <c r="M25" s="21">
        <f>+IF('Precio Vino de Traslado'!L43="","",'Precio Vino de Traslado'!L43)</f>
        <v>-0.21147762358140476</v>
      </c>
      <c r="N25" s="175">
        <f>+IF('Precio Vino de Traslado'!J111="","",'Precio Vino de Traslado'!J111)</f>
        <v>33777.011751431579</v>
      </c>
      <c r="O25" s="175">
        <f>+IF('Precio Vino de Traslado'!K111="","",'Precio Vino de Traslado'!K111)</f>
        <v>24917.068851181462</v>
      </c>
      <c r="P25" s="22">
        <f>+IF('Precio Vino de Traslado'!L111="","",'Precio Vino de Traslado'!L111)</f>
        <v>-0.26230688982942973</v>
      </c>
    </row>
    <row r="26" spans="10:16" ht="12.95" customHeight="1" x14ac:dyDescent="0.25">
      <c r="J26" s="19" t="str">
        <f t="shared" si="0"/>
        <v>Abr</v>
      </c>
      <c r="K26" s="175">
        <f>+IF('Precio Vino de Traslado'!J44="","",'Precio Vino de Traslado'!J44)</f>
        <v>32428.287744287816</v>
      </c>
      <c r="L26" s="175">
        <f>+IF('Precio Vino de Traslado'!K44="","",'Precio Vino de Traslado'!K44)</f>
        <v>21434.899141600301</v>
      </c>
      <c r="M26" s="21">
        <f>+IF('Precio Vino de Traslado'!L44="","",'Precio Vino de Traslado'!L44)</f>
        <v>-0.3390061383868157</v>
      </c>
      <c r="N26" s="175">
        <f>+IF('Precio Vino de Traslado'!J112="","",'Precio Vino de Traslado'!J112)</f>
        <v>32719.672351132995</v>
      </c>
      <c r="O26" s="175">
        <f>+IF('Precio Vino de Traslado'!K112="","",'Precio Vino de Traslado'!K112)</f>
        <v>27217.442921106744</v>
      </c>
      <c r="P26" s="22">
        <f>+IF('Precio Vino de Traslado'!L112="","",'Precio Vino de Traslado'!L112)</f>
        <v>-0.16816273008417593</v>
      </c>
    </row>
    <row r="27" spans="10:16" ht="12.95" customHeight="1" x14ac:dyDescent="0.25">
      <c r="J27" s="19" t="str">
        <f t="shared" si="0"/>
        <v>May</v>
      </c>
      <c r="K27" s="175">
        <f>+IF('Precio Vino de Traslado'!J45="","",'Precio Vino de Traslado'!J45)</f>
        <v>26719.883543965232</v>
      </c>
      <c r="L27" s="175">
        <f>+IF('Precio Vino de Traslado'!K45="","",'Precio Vino de Traslado'!K45)</f>
        <v>21434.899141600301</v>
      </c>
      <c r="M27" s="21">
        <f>+IF('Precio Vino de Traslado'!L45="","",'Precio Vino de Traslado'!L45)</f>
        <v>-0.19779219447827878</v>
      </c>
      <c r="N27" s="175">
        <f>+IF('Precio Vino de Traslado'!J113="","",'Precio Vino de Traslado'!J113)</f>
        <v>32792.383532586296</v>
      </c>
      <c r="O27" s="175">
        <f>+IF('Precio Vino de Traslado'!K113="","",'Precio Vino de Traslado'!K113)</f>
        <v>32118.527625134553</v>
      </c>
      <c r="P27" s="22">
        <f>+IF('Precio Vino de Traslado'!L113="","",'Precio Vino de Traslado'!L113)</f>
        <v>-2.0549159129653494E-2</v>
      </c>
    </row>
    <row r="28" spans="10:16" ht="12.95" customHeight="1" x14ac:dyDescent="0.25">
      <c r="J28" s="19" t="str">
        <f t="shared" si="0"/>
        <v>Jun</v>
      </c>
      <c r="K28" s="175">
        <f>+IF('Precio Vino de Traslado'!J46="","",'Precio Vino de Traslado'!J46)</f>
        <v>34437.269666559361</v>
      </c>
      <c r="L28" s="175" t="str">
        <f>+IF('Precio Vino de Traslado'!K46="","",'Precio Vino de Traslado'!K46)</f>
        <v/>
      </c>
      <c r="M28" s="21" t="str">
        <f>+IF('Precio Vino de Traslado'!L46="","",'Precio Vino de Traslado'!L46)</f>
        <v/>
      </c>
      <c r="N28" s="175">
        <f>+IF('Precio Vino de Traslado'!J114="","",'Precio Vino de Traslado'!J114)</f>
        <v>32236.231271914377</v>
      </c>
      <c r="O28" s="175" t="str">
        <f>+IF('Precio Vino de Traslado'!K114="","",'Precio Vino de Traslado'!K114)</f>
        <v/>
      </c>
      <c r="P28" s="22" t="str">
        <f>+IF('Precio Vino de Traslado'!L114="","",'Precio Vino de Traslado'!L114)</f>
        <v/>
      </c>
    </row>
    <row r="29" spans="10:16" ht="12.95" customHeight="1" x14ac:dyDescent="0.25">
      <c r="J29" s="19" t="str">
        <f t="shared" si="0"/>
        <v>Jul</v>
      </c>
      <c r="K29" s="175">
        <f>+IF('Precio Vino de Traslado'!J47="","",'Precio Vino de Traslado'!J47)</f>
        <v>30782.368725979224</v>
      </c>
      <c r="L29" s="175" t="str">
        <f>+IF('Precio Vino de Traslado'!K47="","",'Precio Vino de Traslado'!K47)</f>
        <v/>
      </c>
      <c r="M29" s="21" t="str">
        <f>+IF('Precio Vino de Traslado'!L47="","",'Precio Vino de Traslado'!L47)</f>
        <v/>
      </c>
      <c r="N29" s="175">
        <f>+IF('Precio Vino de Traslado'!J115="","",'Precio Vino de Traslado'!J115)</f>
        <v>33220.106657338343</v>
      </c>
      <c r="O29" s="175" t="str">
        <f>+IF('Precio Vino de Traslado'!K115="","",'Precio Vino de Traslado'!K115)</f>
        <v/>
      </c>
      <c r="P29" s="22" t="str">
        <f>+IF('Precio Vino de Traslado'!L115="","",'Precio Vino de Traslado'!L115)</f>
        <v/>
      </c>
    </row>
    <row r="30" spans="10:16" ht="12.95" customHeight="1" x14ac:dyDescent="0.25">
      <c r="J30" s="19" t="str">
        <f t="shared" si="0"/>
        <v>Ago</v>
      </c>
      <c r="K30" s="175">
        <f>+IF('Precio Vino de Traslado'!J48="","",'Precio Vino de Traslado'!J48)</f>
        <v>26675.949357907193</v>
      </c>
      <c r="L30" s="175" t="str">
        <f>+IF('Precio Vino de Traslado'!K48="","",'Precio Vino de Traslado'!K48)</f>
        <v/>
      </c>
      <c r="M30" s="21" t="str">
        <f>+IF('Precio Vino de Traslado'!L48="","",'Precio Vino de Traslado'!L48)</f>
        <v/>
      </c>
      <c r="N30" s="175">
        <f>+IF('Precio Vino de Traslado'!J116="","",'Precio Vino de Traslado'!J116)</f>
        <v>33762.398327579744</v>
      </c>
      <c r="O30" s="175" t="str">
        <f>+IF('Precio Vino de Traslado'!K116="","",'Precio Vino de Traslado'!K116)</f>
        <v/>
      </c>
      <c r="P30" s="22" t="str">
        <f>+IF('Precio Vino de Traslado'!L116="","",'Precio Vino de Traslado'!L116)</f>
        <v/>
      </c>
    </row>
    <row r="31" spans="10:16" ht="12.95" customHeight="1" x14ac:dyDescent="0.25">
      <c r="J31" s="19" t="str">
        <f t="shared" si="0"/>
        <v>Sep</v>
      </c>
      <c r="K31" s="175">
        <f>+IF('Precio Vino de Traslado'!J49="","",'Precio Vino de Traslado'!J49)</f>
        <v>24859.575739781118</v>
      </c>
      <c r="L31" s="175" t="str">
        <f>+IF('Precio Vino de Traslado'!K49="","",'Precio Vino de Traslado'!K49)</f>
        <v/>
      </c>
      <c r="M31" s="21" t="str">
        <f>+IF('Precio Vino de Traslado'!L49="","",'Precio Vino de Traslado'!L49)</f>
        <v/>
      </c>
      <c r="N31" s="175">
        <f>+IF('Precio Vino de Traslado'!J117="","",'Precio Vino de Traslado'!J117)</f>
        <v>36467.051654492156</v>
      </c>
      <c r="O31" s="175" t="str">
        <f>+IF('Precio Vino de Traslado'!K117="","",'Precio Vino de Traslado'!K117)</f>
        <v/>
      </c>
      <c r="P31" s="22" t="str">
        <f>+IF('Precio Vino de Traslado'!L117="","",'Precio Vino de Traslado'!L117)</f>
        <v/>
      </c>
    </row>
    <row r="32" spans="10:16" ht="12.95" customHeight="1" x14ac:dyDescent="0.25">
      <c r="J32" s="19" t="str">
        <f t="shared" si="0"/>
        <v>Oct</v>
      </c>
      <c r="K32" s="175">
        <f>+IF('Precio Vino de Traslado'!J50="","",'Precio Vino de Traslado'!J50)</f>
        <v>29812.296284159995</v>
      </c>
      <c r="L32" s="175" t="str">
        <f>+IF('Precio Vino de Traslado'!K50="","",'Precio Vino de Traslado'!K50)</f>
        <v/>
      </c>
      <c r="M32" s="21" t="str">
        <f>+IF('Precio Vino de Traslado'!L50="","",'Precio Vino de Traslado'!L50)</f>
        <v/>
      </c>
      <c r="N32" s="175">
        <f>+IF('Precio Vino de Traslado'!J118="","",'Precio Vino de Traslado'!J118)</f>
        <v>30365.35796736</v>
      </c>
      <c r="O32" s="175" t="str">
        <f>+IF('Precio Vino de Traslado'!K118="","",'Precio Vino de Traslado'!K118)</f>
        <v/>
      </c>
      <c r="P32" s="22" t="str">
        <f>+IF('Precio Vino de Traslado'!L118="","",'Precio Vino de Traslado'!L118)</f>
        <v/>
      </c>
    </row>
    <row r="33" spans="10:16" ht="12.95" customHeight="1" x14ac:dyDescent="0.25">
      <c r="J33" s="19" t="str">
        <f t="shared" si="0"/>
        <v>Nov</v>
      </c>
      <c r="K33" s="175">
        <f>+IF('Precio Vino de Traslado'!J51="","",'Precio Vino de Traslado'!J51)</f>
        <v>28048.489429999998</v>
      </c>
      <c r="L33" s="175" t="str">
        <f>+IF('Precio Vino de Traslado'!K51="","",'Precio Vino de Traslado'!K51)</f>
        <v/>
      </c>
      <c r="M33" s="21" t="str">
        <f>+IF('Precio Vino de Traslado'!L51="","",'Precio Vino de Traslado'!L51)</f>
        <v/>
      </c>
      <c r="N33" s="175">
        <f>+IF('Precio Vino de Traslado'!J119="","",'Precio Vino de Traslado'!J119)</f>
        <v>29165.526519999996</v>
      </c>
      <c r="O33" s="175" t="str">
        <f>+IF('Precio Vino de Traslado'!K119="","",'Precio Vino de Traslado'!K119)</f>
        <v/>
      </c>
      <c r="P33" s="22" t="str">
        <f>+IF('Precio Vino de Traslado'!L119="","",'Precio Vino de Traslado'!L119)</f>
        <v/>
      </c>
    </row>
    <row r="34" spans="10:16" ht="12.95" customHeight="1" thickBot="1" x14ac:dyDescent="0.3">
      <c r="J34" s="23" t="str">
        <f t="shared" si="0"/>
        <v>Dic</v>
      </c>
      <c r="K34" s="185">
        <f>+IF('Precio Vino de Traslado'!J52="","",'Precio Vino de Traslado'!J52)</f>
        <v>26381.040000000005</v>
      </c>
      <c r="L34" s="185" t="str">
        <f>+IF('Precio Vino de Traslado'!K52="","",'Precio Vino de Traslado'!K52)</f>
        <v/>
      </c>
      <c r="M34" s="25" t="str">
        <f>+IF('Precio Vino de Traslado'!L52="","",'Precio Vino de Traslado'!L52)</f>
        <v/>
      </c>
      <c r="N34" s="185">
        <f>+IF('Precio Vino de Traslado'!J120="","",'Precio Vino de Traslado'!J120)</f>
        <v>28080.620000000003</v>
      </c>
      <c r="O34" s="185" t="str">
        <f>+IF('Precio Vino de Traslado'!K120="","",'Precio Vino de Traslado'!K120)</f>
        <v/>
      </c>
      <c r="P34" s="29" t="str">
        <f>+IF('Precio Vino de Traslado'!L120="","",'Precio Vino de Traslado'!L120)</f>
        <v/>
      </c>
    </row>
    <row r="35" spans="10:16" ht="6" customHeight="1" thickBot="1" x14ac:dyDescent="0.3"/>
    <row r="36" spans="10:16" ht="15" customHeight="1" x14ac:dyDescent="0.25">
      <c r="J36" s="12"/>
      <c r="K36" s="308" t="s">
        <v>200</v>
      </c>
      <c r="L36" s="309"/>
      <c r="M36" s="312"/>
      <c r="N36" s="313" t="s">
        <v>201</v>
      </c>
      <c r="O36" s="309"/>
      <c r="P36" s="311"/>
    </row>
    <row r="37" spans="10:16" ht="38.25" x14ac:dyDescent="0.25">
      <c r="J37" s="13"/>
      <c r="K37" s="208" t="s">
        <v>278</v>
      </c>
      <c r="L37" s="18" t="s">
        <v>281</v>
      </c>
      <c r="M37" s="10" t="s">
        <v>16</v>
      </c>
      <c r="N37" s="209" t="s">
        <v>278</v>
      </c>
      <c r="O37" s="18" t="s">
        <v>281</v>
      </c>
      <c r="P37" s="11" t="s">
        <v>16</v>
      </c>
    </row>
    <row r="38" spans="10:16" ht="12.95" customHeight="1" x14ac:dyDescent="0.25">
      <c r="J38" s="19" t="str">
        <f>+J23</f>
        <v>Ene</v>
      </c>
      <c r="K38" s="175">
        <f>+IF('Precio Vino de Traslado'!J24="","",'Precio Vino de Traslado'!J24)</f>
        <v>34201.483721943499</v>
      </c>
      <c r="L38" s="175">
        <f>+IF('Precio Vino de Traslado'!K24="","",'Precio Vino de Traslado'!K24)</f>
        <v>30817.203140333662</v>
      </c>
      <c r="M38" s="21">
        <f>+IF('Precio Vino de Traslado'!L24="","",'Precio Vino de Traslado'!L24)</f>
        <v>-9.8951279690784322E-2</v>
      </c>
      <c r="N38" s="175">
        <f>+IF('Precio Vino de Traslado'!J92="","",'Precio Vino de Traslado'!J92)</f>
        <v>34388.98513413778</v>
      </c>
      <c r="O38" s="175">
        <f>+IF('Precio Vino de Traslado'!K92="","",'Precio Vino de Traslado'!K92)</f>
        <v>32344.131501472031</v>
      </c>
      <c r="P38" s="22">
        <f>+IF('Precio Vino de Traslado'!L92="","",'Precio Vino de Traslado'!L92)</f>
        <v>-5.9462459409301727E-2</v>
      </c>
    </row>
    <row r="39" spans="10:16" ht="12.95" customHeight="1" x14ac:dyDescent="0.25">
      <c r="J39" s="19" t="str">
        <f t="shared" ref="J39:J49" si="1">+J24</f>
        <v>Feb</v>
      </c>
      <c r="K39" s="175">
        <f>+IF('Precio Vino de Traslado'!J25="","",'Precio Vino de Traslado'!J25)</f>
        <v>47430.001527696892</v>
      </c>
      <c r="L39" s="175">
        <f>+IF('Precio Vino de Traslado'!K25="","",'Precio Vino de Traslado'!K25)</f>
        <v>31099.049696393526</v>
      </c>
      <c r="M39" s="21">
        <f>+IF('Precio Vino de Traslado'!L25="","",'Precio Vino de Traslado'!L25)</f>
        <v>-0.34431691556591781</v>
      </c>
      <c r="N39" s="175">
        <f>+IF('Precio Vino de Traslado'!J93="","",'Precio Vino de Traslado'!J93)</f>
        <v>51271.147534925192</v>
      </c>
      <c r="O39" s="175">
        <f>+IF('Precio Vino de Traslado'!K93="","",'Precio Vino de Traslado'!K93)</f>
        <v>34952.523153827286</v>
      </c>
      <c r="P39" s="22">
        <f>+IF('Precio Vino de Traslado'!L93="","",'Precio Vino de Traslado'!L93)</f>
        <v>-0.31828084928237443</v>
      </c>
    </row>
    <row r="40" spans="10:16" ht="12.95" customHeight="1" x14ac:dyDescent="0.25">
      <c r="J40" s="19" t="str">
        <f t="shared" si="1"/>
        <v>Mar</v>
      </c>
      <c r="K40" s="175">
        <f>+IF('Precio Vino de Traslado'!J26="","",'Precio Vino de Traslado'!J26)</f>
        <v>41499.218845563933</v>
      </c>
      <c r="L40" s="175">
        <f>+IF('Precio Vino de Traslado'!K26="","",'Precio Vino de Traslado'!K26)</f>
        <v>24430.443233576516</v>
      </c>
      <c r="M40" s="21">
        <f>+IF('Precio Vino de Traslado'!L26="","",'Precio Vino de Traslado'!L26)</f>
        <v>-0.4113035398451117</v>
      </c>
      <c r="N40" s="175">
        <f>+IF('Precio Vino de Traslado'!J94="","",'Precio Vino de Traslado'!J94)</f>
        <v>62520.546722605744</v>
      </c>
      <c r="O40" s="175">
        <f>+IF('Precio Vino de Traslado'!K94="","",'Precio Vino de Traslado'!K94)</f>
        <v>26373.461621311766</v>
      </c>
      <c r="P40" s="22">
        <f>+IF('Precio Vino de Traslado'!L94="","",'Precio Vino de Traslado'!L94)</f>
        <v>-0.57816329184824877</v>
      </c>
    </row>
    <row r="41" spans="10:16" ht="12.95" customHeight="1" x14ac:dyDescent="0.25">
      <c r="J41" s="19" t="str">
        <f t="shared" si="1"/>
        <v>Abr</v>
      </c>
      <c r="K41" s="175">
        <f>+IF('Precio Vino de Traslado'!J27="","",'Precio Vino de Traslado'!J27)</f>
        <v>42369.493958249848</v>
      </c>
      <c r="L41" s="175">
        <f>+IF('Precio Vino de Traslado'!K27="","",'Precio Vino de Traslado'!K27)</f>
        <v>24789.122981537974</v>
      </c>
      <c r="M41" s="21">
        <f>+IF('Precio Vino de Traslado'!L27="","",'Precio Vino de Traslado'!L27)</f>
        <v>-0.41492992562137421</v>
      </c>
      <c r="N41" s="175">
        <f>+IF('Precio Vino de Traslado'!J95="","",'Precio Vino de Traslado'!J95)</f>
        <v>60143.108350535309</v>
      </c>
      <c r="O41" s="175">
        <f>+IF('Precio Vino de Traslado'!K95="","",'Precio Vino de Traslado'!K95)</f>
        <v>27217.442921106744</v>
      </c>
      <c r="P41" s="22">
        <f>+IF('Precio Vino de Traslado'!L95="","",'Precio Vino de Traslado'!L95)</f>
        <v>-0.5474553333280705</v>
      </c>
    </row>
    <row r="42" spans="10:16" ht="12.95" customHeight="1" x14ac:dyDescent="0.25">
      <c r="J42" s="19" t="str">
        <f t="shared" si="1"/>
        <v>May</v>
      </c>
      <c r="K42" s="175">
        <f>+IF('Precio Vino de Traslado'!J28="","",'Precio Vino de Traslado'!J28)</f>
        <v>44046.413498368849</v>
      </c>
      <c r="L42" s="175">
        <f>+IF('Precio Vino de Traslado'!K28="","",'Precio Vino de Traslado'!K28)</f>
        <v>24789.122981537974</v>
      </c>
      <c r="M42" s="21">
        <f>+IF('Precio Vino de Traslado'!L28="","",'Precio Vino de Traslado'!L28)</f>
        <v>-0.43720450741225547</v>
      </c>
      <c r="N42" s="175">
        <f>+IF('Precio Vino de Traslado'!J96="","",'Precio Vino de Traslado'!J96)</f>
        <v>36728.807642862019</v>
      </c>
      <c r="O42" s="175">
        <f>+IF('Precio Vino de Traslado'!K96="","",'Precio Vino de Traslado'!K96)</f>
        <v>32118.527625134553</v>
      </c>
      <c r="P42" s="22">
        <f>+IF('Precio Vino de Traslado'!L96="","",'Precio Vino de Traslado'!L96)</f>
        <v>-0.12552218037013896</v>
      </c>
    </row>
    <row r="43" spans="10:16" ht="12.95" customHeight="1" x14ac:dyDescent="0.25">
      <c r="J43" s="19" t="str">
        <f t="shared" si="1"/>
        <v>Jun</v>
      </c>
      <c r="K43" s="175">
        <f>+IF('Precio Vino de Traslado'!J29="","",'Precio Vino de Traslado'!J29)</f>
        <v>39169.618508022206</v>
      </c>
      <c r="L43" s="175" t="str">
        <f>+IF('Precio Vino de Traslado'!K29="","",'Precio Vino de Traslado'!K29)</f>
        <v/>
      </c>
      <c r="M43" s="21" t="str">
        <f>+IF('Precio Vino de Traslado'!L29="","",'Precio Vino de Traslado'!L29)</f>
        <v/>
      </c>
      <c r="N43" s="175">
        <f>+IF('Precio Vino de Traslado'!J97="","",'Precio Vino de Traslado'!J97)</f>
        <v>35666.607562635028</v>
      </c>
      <c r="O43" s="175" t="str">
        <f>+IF('Precio Vino de Traslado'!K97="","",'Precio Vino de Traslado'!K97)</f>
        <v/>
      </c>
      <c r="P43" s="22" t="str">
        <f>+IF('Precio Vino de Traslado'!L97="","",'Precio Vino de Traslado'!L97)</f>
        <v/>
      </c>
    </row>
    <row r="44" spans="10:16" ht="12.95" customHeight="1" x14ac:dyDescent="0.25">
      <c r="J44" s="19" t="str">
        <f t="shared" si="1"/>
        <v>Jul</v>
      </c>
      <c r="K44" s="175">
        <f>+IF('Precio Vino de Traslado'!J30="","",'Precio Vino de Traslado'!J30)</f>
        <v>19217.216288485113</v>
      </c>
      <c r="L44" s="175" t="str">
        <f>+IF('Precio Vino de Traslado'!K30="","",'Precio Vino de Traslado'!K30)</f>
        <v/>
      </c>
      <c r="M44" s="21" t="str">
        <f>+IF('Precio Vino de Traslado'!L30="","",'Precio Vino de Traslado'!L30)</f>
        <v/>
      </c>
      <c r="N44" s="175">
        <f>+IF('Precio Vino de Traslado'!J98="","",'Precio Vino de Traslado'!J98)</f>
        <v>45483.086839141528</v>
      </c>
      <c r="O44" s="175" t="str">
        <f>+IF('Precio Vino de Traslado'!K98="","",'Precio Vino de Traslado'!K98)</f>
        <v/>
      </c>
      <c r="P44" s="22" t="str">
        <f>+IF('Precio Vino de Traslado'!L98="","",'Precio Vino de Traslado'!L98)</f>
        <v/>
      </c>
    </row>
    <row r="45" spans="10:16" ht="12.95" customHeight="1" x14ac:dyDescent="0.25">
      <c r="J45" s="19" t="str">
        <f t="shared" si="1"/>
        <v>Ago</v>
      </c>
      <c r="K45" s="175">
        <f>+IF('Precio Vino de Traslado'!J31="","",'Precio Vino de Traslado'!J31)</f>
        <v>28504.350869289981</v>
      </c>
      <c r="L45" s="175" t="str">
        <f>+IF('Precio Vino de Traslado'!K31="","",'Precio Vino de Traslado'!K31)</f>
        <v/>
      </c>
      <c r="M45" s="21" t="str">
        <f>+IF('Precio Vino de Traslado'!L31="","",'Precio Vino de Traslado'!L31)</f>
        <v/>
      </c>
      <c r="N45" s="175">
        <f>+IF('Precio Vino de Traslado'!J99="","",'Precio Vino de Traslado'!J99)</f>
        <v>38394.151337312403</v>
      </c>
      <c r="O45" s="175" t="str">
        <f>+IF('Precio Vino de Traslado'!K99="","",'Precio Vino de Traslado'!K99)</f>
        <v/>
      </c>
      <c r="P45" s="22" t="str">
        <f>+IF('Precio Vino de Traslado'!L99="","",'Precio Vino de Traslado'!L99)</f>
        <v/>
      </c>
    </row>
    <row r="46" spans="10:16" ht="12.95" customHeight="1" x14ac:dyDescent="0.25">
      <c r="J46" s="19" t="str">
        <f t="shared" si="1"/>
        <v>Sep</v>
      </c>
      <c r="K46" s="175">
        <f>+IF('Precio Vino de Traslado'!J32="","",'Precio Vino de Traslado'!J32)</f>
        <v>25697.796720926715</v>
      </c>
      <c r="L46" s="175" t="str">
        <f>+IF('Precio Vino de Traslado'!K32="","",'Precio Vino de Traslado'!K32)</f>
        <v/>
      </c>
      <c r="M46" s="21" t="str">
        <f>+IF('Precio Vino de Traslado'!L32="","",'Precio Vino de Traslado'!L32)</f>
        <v/>
      </c>
      <c r="N46" s="175">
        <f>+IF('Precio Vino de Traslado'!J100="","",'Precio Vino de Traslado'!J100)</f>
        <v>33465.570356408309</v>
      </c>
      <c r="O46" s="175" t="str">
        <f>+IF('Precio Vino de Traslado'!K100="","",'Precio Vino de Traslado'!K100)</f>
        <v/>
      </c>
      <c r="P46" s="22" t="str">
        <f>+IF('Precio Vino de Traslado'!L100="","",'Precio Vino de Traslado'!L100)</f>
        <v/>
      </c>
    </row>
    <row r="47" spans="10:16" ht="12.95" customHeight="1" x14ac:dyDescent="0.25">
      <c r="J47" s="19" t="str">
        <f t="shared" si="1"/>
        <v>Oct</v>
      </c>
      <c r="K47" s="175">
        <f>+IF('Precio Vino de Traslado'!J33="","",'Precio Vino de Traslado'!J33)</f>
        <v>30630.152417280002</v>
      </c>
      <c r="L47" s="175" t="str">
        <f>+IF('Precio Vino de Traslado'!K33="","",'Precio Vino de Traslado'!K33)</f>
        <v/>
      </c>
      <c r="M47" s="21" t="str">
        <f>+IF('Precio Vino de Traslado'!L33="","",'Precio Vino de Traslado'!L33)</f>
        <v/>
      </c>
      <c r="N47" s="175">
        <f>+IF('Precio Vino de Traslado'!J101="","",'Precio Vino de Traslado'!J101)</f>
        <v>37788.625704959995</v>
      </c>
      <c r="O47" s="175" t="str">
        <f>+IF('Precio Vino de Traslado'!K101="","",'Precio Vino de Traslado'!K101)</f>
        <v/>
      </c>
      <c r="P47" s="22" t="str">
        <f>+IF('Precio Vino de Traslado'!L101="","",'Precio Vino de Traslado'!L101)</f>
        <v/>
      </c>
    </row>
    <row r="48" spans="10:16" ht="12.95" customHeight="1" x14ac:dyDescent="0.25">
      <c r="J48" s="19" t="str">
        <f t="shared" si="1"/>
        <v>Nov</v>
      </c>
      <c r="K48" s="175">
        <f>+IF('Precio Vino de Traslado'!J34="","",'Precio Vino de Traslado'!J34)</f>
        <v>37953.288229999991</v>
      </c>
      <c r="L48" s="175" t="str">
        <f>+IF('Precio Vino de Traslado'!K34="","",'Precio Vino de Traslado'!K34)</f>
        <v/>
      </c>
      <c r="M48" s="21" t="str">
        <f>+IF('Precio Vino de Traslado'!L34="","",'Precio Vino de Traslado'!L34)</f>
        <v/>
      </c>
      <c r="N48" s="175">
        <f>+IF('Precio Vino de Traslado'!J102="","",'Precio Vino de Traslado'!J102)</f>
        <v>38198.679609999999</v>
      </c>
      <c r="O48" s="175" t="str">
        <f>+IF('Precio Vino de Traslado'!K102="","",'Precio Vino de Traslado'!K102)</f>
        <v/>
      </c>
      <c r="P48" s="22" t="str">
        <f>+IF('Precio Vino de Traslado'!L102="","",'Precio Vino de Traslado'!L102)</f>
        <v/>
      </c>
    </row>
    <row r="49" spans="10:16" ht="12.95" customHeight="1" thickBot="1" x14ac:dyDescent="0.3">
      <c r="J49" s="23" t="str">
        <f t="shared" si="1"/>
        <v>Dic</v>
      </c>
      <c r="K49" s="185">
        <f>+IF('Precio Vino de Traslado'!J35="","",'Precio Vino de Traslado'!J35)</f>
        <v>38946.120000000003</v>
      </c>
      <c r="L49" s="185" t="str">
        <f>+IF('Precio Vino de Traslado'!K35="","",'Precio Vino de Traslado'!K35)</f>
        <v/>
      </c>
      <c r="M49" s="25" t="str">
        <f>+IF('Precio Vino de Traslado'!L35="","",'Precio Vino de Traslado'!L35)</f>
        <v/>
      </c>
      <c r="N49" s="185">
        <f>+IF('Precio Vino de Traslado'!J103="","",'Precio Vino de Traslado'!J103)</f>
        <v>30499.309999999998</v>
      </c>
      <c r="O49" s="185" t="str">
        <f>+IF('Precio Vino de Traslado'!K103="","",'Precio Vino de Traslado'!K103)</f>
        <v/>
      </c>
      <c r="P49" s="29" t="str">
        <f>+IF('Precio Vino de Traslado'!L103="","",'Precio Vino de Traslado'!L103)</f>
        <v/>
      </c>
    </row>
    <row r="50" spans="10:16" ht="6" customHeight="1" thickBot="1" x14ac:dyDescent="0.3"/>
    <row r="51" spans="10:16" ht="15" customHeight="1" x14ac:dyDescent="0.25">
      <c r="J51" s="12"/>
      <c r="K51" s="308" t="s">
        <v>202</v>
      </c>
      <c r="L51" s="309"/>
      <c r="M51" s="312"/>
      <c r="N51" s="313" t="s">
        <v>203</v>
      </c>
      <c r="O51" s="309"/>
      <c r="P51" s="311"/>
    </row>
    <row r="52" spans="10:16" ht="38.25" x14ac:dyDescent="0.25">
      <c r="J52" s="13"/>
      <c r="K52" s="208" t="s">
        <v>278</v>
      </c>
      <c r="L52" s="18" t="s">
        <v>281</v>
      </c>
      <c r="M52" s="10" t="s">
        <v>16</v>
      </c>
      <c r="N52" s="209" t="s">
        <v>278</v>
      </c>
      <c r="O52" s="18" t="s">
        <v>281</v>
      </c>
      <c r="P52" s="11" t="s">
        <v>16</v>
      </c>
    </row>
    <row r="53" spans="10:16" ht="12.95" customHeight="1" x14ac:dyDescent="0.25">
      <c r="J53" s="19" t="str">
        <f>+J38</f>
        <v>Ene</v>
      </c>
      <c r="K53" s="175">
        <f>+IF('Precio Vino de Traslado'!J58="","",'Precio Vino de Traslado'!J58)</f>
        <v>36942.299359009849</v>
      </c>
      <c r="L53" s="175">
        <f>+IF('Precio Vino de Traslado'!K58="","",'Precio Vino de Traslado'!K58)</f>
        <v>30232.129538763496</v>
      </c>
      <c r="M53" s="21">
        <f>+IF('Precio Vino de Traslado'!L58="","",'Precio Vino de Traslado'!L58)</f>
        <v>-0.18163920320811899</v>
      </c>
      <c r="N53" s="175">
        <f>+IF('Precio Vino de Traslado'!J126="","",'Precio Vino de Traslado'!J126)</f>
        <v>55687.883252446889</v>
      </c>
      <c r="O53" s="175">
        <f>+IF('Precio Vino de Traslado'!K126="","",'Precio Vino de Traslado'!K126)</f>
        <v>39067.095191364089</v>
      </c>
      <c r="P53" s="22">
        <f>+IF('Precio Vino de Traslado'!L126="","",'Precio Vino de Traslado'!L126)</f>
        <v>-0.29846327585727539</v>
      </c>
    </row>
    <row r="54" spans="10:16" ht="12.95" customHeight="1" x14ac:dyDescent="0.25">
      <c r="J54" s="19" t="str">
        <f t="shared" ref="J54:J64" si="2">+J39</f>
        <v>Feb</v>
      </c>
      <c r="K54" s="175">
        <f>+IF('Precio Vino de Traslado'!J59="","",'Precio Vino de Traslado'!J59)</f>
        <v>41025.008182610065</v>
      </c>
      <c r="L54" s="175">
        <f>+IF('Precio Vino de Traslado'!K59="","",'Precio Vino de Traslado'!K59)</f>
        <v>30292.872914622181</v>
      </c>
      <c r="M54" s="21">
        <f>+IF('Precio Vino de Traslado'!L59="","",'Precio Vino de Traslado'!L59)</f>
        <v>-0.26159983247820751</v>
      </c>
      <c r="N54" s="175">
        <f>+IF('Precio Vino de Traslado'!J127="","",'Precio Vino de Traslado'!J127)</f>
        <v>53114.325684079638</v>
      </c>
      <c r="O54" s="175">
        <f>+IF('Precio Vino de Traslado'!K127="","",'Precio Vino de Traslado'!K127)</f>
        <v>39834.98106292935</v>
      </c>
      <c r="P54" s="22">
        <f>+IF('Precio Vino de Traslado'!L127="","",'Precio Vino de Traslado'!L127)</f>
        <v>-0.2500143690072415</v>
      </c>
    </row>
    <row r="55" spans="10:16" ht="12.95" customHeight="1" x14ac:dyDescent="0.25">
      <c r="J55" s="19" t="str">
        <f t="shared" si="2"/>
        <v>Mar</v>
      </c>
      <c r="K55" s="175">
        <f>+IF('Precio Vino de Traslado'!J60="","",'Precio Vino de Traslado'!J60)</f>
        <v>41654.731208415651</v>
      </c>
      <c r="L55" s="175">
        <f>+IF('Precio Vino de Traslado'!K60="","",'Precio Vino de Traslado'!K60)</f>
        <v>29514.20967504588</v>
      </c>
      <c r="M55" s="21">
        <f>+IF('Precio Vino de Traslado'!L60="","",'Precio Vino de Traslado'!L60)</f>
        <v>-0.29145600466429078</v>
      </c>
      <c r="N55" s="175">
        <f>+IF('Precio Vino de Traslado'!J128="","",'Precio Vino de Traslado'!J128)</f>
        <v>55265.150176991003</v>
      </c>
      <c r="O55" s="175">
        <f>+IF('Precio Vino de Traslado'!K128="","",'Precio Vino de Traslado'!K128)</f>
        <v>37122.50361501766</v>
      </c>
      <c r="P55" s="22">
        <f>+IF('Precio Vino de Traslado'!L128="","",'Precio Vino de Traslado'!L128)</f>
        <v>-0.32828367432043681</v>
      </c>
    </row>
    <row r="56" spans="10:16" ht="12.95" customHeight="1" x14ac:dyDescent="0.25">
      <c r="J56" s="19" t="str">
        <f t="shared" si="2"/>
        <v>Abr</v>
      </c>
      <c r="K56" s="175">
        <f>+IF('Precio Vino de Traslado'!J61="","",'Precio Vino de Traslado'!J61)</f>
        <v>42226.40105897875</v>
      </c>
      <c r="L56" s="175">
        <f>+IF('Precio Vino de Traslado'!K61="","",'Precio Vino de Traslado'!K61)</f>
        <v>29163.194988101368</v>
      </c>
      <c r="M56" s="21">
        <f>+IF('Precio Vino de Traslado'!L61="","",'Precio Vino de Traslado'!L61)</f>
        <v>-0.30936110450501453</v>
      </c>
      <c r="N56" s="175">
        <f>+IF('Precio Vino de Traslado'!J129="","",'Precio Vino de Traslado'!J129)</f>
        <v>48855.834098731924</v>
      </c>
      <c r="O56" s="175">
        <f>+IF('Precio Vino de Traslado'!K129="","",'Precio Vino de Traslado'!K129)</f>
        <v>36648.557254979649</v>
      </c>
      <c r="P56" s="22">
        <f>+IF('Precio Vino de Traslado'!L129="","",'Precio Vino de Traslado'!L129)</f>
        <v>-0.24986323678524858</v>
      </c>
    </row>
    <row r="57" spans="10:16" ht="12.95" customHeight="1" x14ac:dyDescent="0.25">
      <c r="J57" s="19" t="str">
        <f t="shared" si="2"/>
        <v>May</v>
      </c>
      <c r="K57" s="175">
        <f>+IF('Precio Vino de Traslado'!J62="","",'Precio Vino de Traslado'!J62)</f>
        <v>40388.308813026204</v>
      </c>
      <c r="L57" s="175">
        <f>+IF('Precio Vino de Traslado'!K62="","",'Precio Vino de Traslado'!K62)</f>
        <v>29163.194988101368</v>
      </c>
      <c r="M57" s="21">
        <f>+IF('Precio Vino de Traslado'!L62="","",'Precio Vino de Traslado'!L62)</f>
        <v>-0.27792978103862731</v>
      </c>
      <c r="N57" s="175">
        <f>+IF('Precio Vino de Traslado'!J130="","",'Precio Vino de Traslado'!J130)</f>
        <v>48330.130688445206</v>
      </c>
      <c r="O57" s="175">
        <f>+IF('Precio Vino de Traslado'!K130="","",'Precio Vino de Traslado'!K130)</f>
        <v>35254.419870930033</v>
      </c>
      <c r="P57" s="22">
        <f>+IF('Precio Vino de Traslado'!L130="","",'Precio Vino de Traslado'!L130)</f>
        <v>-0.2705498750211599</v>
      </c>
    </row>
    <row r="58" spans="10:16" ht="12.95" customHeight="1" x14ac:dyDescent="0.25">
      <c r="J58" s="19" t="str">
        <f t="shared" si="2"/>
        <v>Jun</v>
      </c>
      <c r="K58" s="175">
        <f>+IF('Precio Vino de Traslado'!J63="","",'Precio Vino de Traslado'!J63)</f>
        <v>47671.761650396118</v>
      </c>
      <c r="L58" s="175" t="str">
        <f>+IF('Precio Vino de Traslado'!K63="","",'Precio Vino de Traslado'!K63)</f>
        <v/>
      </c>
      <c r="M58" s="21" t="str">
        <f>+IF('Precio Vino de Traslado'!L63="","",'Precio Vino de Traslado'!L63)</f>
        <v/>
      </c>
      <c r="N58" s="175">
        <f>+IF('Precio Vino de Traslado'!J131="","",'Precio Vino de Traslado'!J131)</f>
        <v>48903.086218147109</v>
      </c>
      <c r="O58" s="175" t="str">
        <f>+IF('Precio Vino de Traslado'!K131="","",'Precio Vino de Traslado'!K131)</f>
        <v/>
      </c>
      <c r="P58" s="22" t="str">
        <f>+IF('Precio Vino de Traslado'!L131="","",'Precio Vino de Traslado'!L131)</f>
        <v/>
      </c>
    </row>
    <row r="59" spans="10:16" ht="12.95" customHeight="1" x14ac:dyDescent="0.25">
      <c r="J59" s="19" t="str">
        <f t="shared" si="2"/>
        <v>Jul</v>
      </c>
      <c r="K59" s="175">
        <f>+IF('Precio Vino de Traslado'!J64="","",'Precio Vino de Traslado'!J64)</f>
        <v>36551.054783065651</v>
      </c>
      <c r="L59" s="175" t="str">
        <f>+IF('Precio Vino de Traslado'!K64="","",'Precio Vino de Traslado'!K64)</f>
        <v/>
      </c>
      <c r="M59" s="21" t="str">
        <f>+IF('Precio Vino de Traslado'!L64="","",'Precio Vino de Traslado'!L64)</f>
        <v/>
      </c>
      <c r="N59" s="175">
        <f>+IF('Precio Vino de Traslado'!J132="","",'Precio Vino de Traslado'!J132)</f>
        <v>45403.263545338334</v>
      </c>
      <c r="O59" s="175" t="str">
        <f>+IF('Precio Vino de Traslado'!K132="","",'Precio Vino de Traslado'!K132)</f>
        <v/>
      </c>
      <c r="P59" s="22" t="str">
        <f>+IF('Precio Vino de Traslado'!L132="","",'Precio Vino de Traslado'!L132)</f>
        <v/>
      </c>
    </row>
    <row r="60" spans="10:16" ht="12.95" customHeight="1" x14ac:dyDescent="0.25">
      <c r="J60" s="19" t="str">
        <f t="shared" si="2"/>
        <v>Ago</v>
      </c>
      <c r="K60" s="175">
        <f>+IF('Precio Vino de Traslado'!J65="","",'Precio Vino de Traslado'!J65)</f>
        <v>36953.351048719858</v>
      </c>
      <c r="L60" s="175" t="str">
        <f>+IF('Precio Vino de Traslado'!K65="","",'Precio Vino de Traslado'!K65)</f>
        <v/>
      </c>
      <c r="M60" s="21" t="str">
        <f>+IF('Precio Vino de Traslado'!L65="","",'Precio Vino de Traslado'!L65)</f>
        <v/>
      </c>
      <c r="N60" s="175">
        <f>+IF('Precio Vino de Traslado'!J133="","",'Precio Vino de Traslado'!J133)</f>
        <v>46358.700291233734</v>
      </c>
      <c r="O60" s="175" t="str">
        <f>+IF('Precio Vino de Traslado'!K133="","",'Precio Vino de Traslado'!K133)</f>
        <v/>
      </c>
      <c r="P60" s="22" t="str">
        <f>+IF('Precio Vino de Traslado'!L133="","",'Precio Vino de Traslado'!L133)</f>
        <v/>
      </c>
    </row>
    <row r="61" spans="10:16" ht="12.95" customHeight="1" x14ac:dyDescent="0.25">
      <c r="J61" s="19" t="str">
        <f t="shared" si="2"/>
        <v>Sep</v>
      </c>
      <c r="K61" s="175">
        <f>+IF('Precio Vino de Traslado'!J66="","",'Precio Vino de Traslado'!J66)</f>
        <v>31237.626294384634</v>
      </c>
      <c r="L61" s="175" t="str">
        <f>+IF('Precio Vino de Traslado'!K66="","",'Precio Vino de Traslado'!K66)</f>
        <v/>
      </c>
      <c r="M61" s="21" t="str">
        <f>+IF('Precio Vino de Traslado'!L66="","",'Precio Vino de Traslado'!L66)</f>
        <v/>
      </c>
      <c r="N61" s="175">
        <f>+IF('Precio Vino de Traslado'!J134="","",'Precio Vino de Traslado'!J134)</f>
        <v>40143.073493452794</v>
      </c>
      <c r="O61" s="175" t="str">
        <f>+IF('Precio Vino de Traslado'!K134="","",'Precio Vino de Traslado'!K134)</f>
        <v/>
      </c>
      <c r="P61" s="22" t="str">
        <f>+IF('Precio Vino de Traslado'!L134="","",'Precio Vino de Traslado'!L134)</f>
        <v/>
      </c>
    </row>
    <row r="62" spans="10:16" ht="12.95" customHeight="1" x14ac:dyDescent="0.25">
      <c r="J62" s="19" t="str">
        <f t="shared" si="2"/>
        <v>Oct</v>
      </c>
      <c r="K62" s="175">
        <f>+IF('Precio Vino de Traslado'!J67="","",'Precio Vino de Traslado'!J67)</f>
        <v>37807.860346879999</v>
      </c>
      <c r="L62" s="175" t="str">
        <f>+IF('Precio Vino de Traslado'!K67="","",'Precio Vino de Traslado'!K67)</f>
        <v/>
      </c>
      <c r="M62" s="21" t="str">
        <f>+IF('Precio Vino de Traslado'!L67="","",'Precio Vino de Traslado'!L67)</f>
        <v/>
      </c>
      <c r="N62" s="175">
        <f>+IF('Precio Vino de Traslado'!J135="","",'Precio Vino de Traslado'!J135)</f>
        <v>42267.489372159995</v>
      </c>
      <c r="O62" s="175" t="str">
        <f>+IF('Precio Vino de Traslado'!K135="","",'Precio Vino de Traslado'!K135)</f>
        <v/>
      </c>
      <c r="P62" s="22" t="str">
        <f>+IF('Precio Vino de Traslado'!L135="","",'Precio Vino de Traslado'!L135)</f>
        <v/>
      </c>
    </row>
    <row r="63" spans="10:16" ht="12.95" customHeight="1" x14ac:dyDescent="0.25">
      <c r="J63" s="19" t="str">
        <f t="shared" si="2"/>
        <v>Nov</v>
      </c>
      <c r="K63" s="175">
        <f>+IF('Precio Vino de Traslado'!J68="","",'Precio Vino de Traslado'!J68)</f>
        <v>37328.687369999992</v>
      </c>
      <c r="L63" s="175" t="str">
        <f>+IF('Precio Vino de Traslado'!K68="","",'Precio Vino de Traslado'!K68)</f>
        <v/>
      </c>
      <c r="M63" s="21" t="str">
        <f>+IF('Precio Vino de Traslado'!L68="","",'Precio Vino de Traslado'!L68)</f>
        <v/>
      </c>
      <c r="N63" s="175">
        <f>+IF('Precio Vino de Traslado'!J136="","",'Precio Vino de Traslado'!J136)</f>
        <v>39120.80236999999</v>
      </c>
      <c r="O63" s="175" t="str">
        <f>+IF('Precio Vino de Traslado'!K136="","",'Precio Vino de Traslado'!K136)</f>
        <v/>
      </c>
      <c r="P63" s="22" t="str">
        <f>+IF('Precio Vino de Traslado'!L136="","",'Precio Vino de Traslado'!L136)</f>
        <v/>
      </c>
    </row>
    <row r="64" spans="10:16" ht="12.95" customHeight="1" thickBot="1" x14ac:dyDescent="0.3">
      <c r="J64" s="23" t="str">
        <f t="shared" si="2"/>
        <v>Dic</v>
      </c>
      <c r="K64" s="185">
        <f>+IF('Precio Vino de Traslado'!J69="","",'Precio Vino de Traslado'!J69)</f>
        <v>33518.620000000003</v>
      </c>
      <c r="L64" s="185" t="str">
        <f>+IF('Precio Vino de Traslado'!K69="","",'Precio Vino de Traslado'!K69)</f>
        <v/>
      </c>
      <c r="M64" s="25" t="str">
        <f>+IF('Precio Vino de Traslado'!L69="","",'Precio Vino de Traslado'!L69)</f>
        <v/>
      </c>
      <c r="N64" s="185">
        <f>+IF('Precio Vino de Traslado'!J137="","",'Precio Vino de Traslado'!J137)</f>
        <v>37528.51</v>
      </c>
      <c r="O64" s="185" t="str">
        <f>+IF('Precio Vino de Traslado'!K137="","",'Precio Vino de Traslado'!K137)</f>
        <v/>
      </c>
      <c r="P64" s="29" t="str">
        <f>+IF('Precio Vino de Traslado'!L137="","",'Precio Vino de Traslado'!L137)</f>
        <v/>
      </c>
    </row>
    <row r="65" ht="6" customHeight="1" x14ac:dyDescent="0.25"/>
  </sheetData>
  <mergeCells count="10">
    <mergeCell ref="K51:M51"/>
    <mergeCell ref="N51:P51"/>
    <mergeCell ref="B2:P2"/>
    <mergeCell ref="B4:P4"/>
    <mergeCell ref="K6:M6"/>
    <mergeCell ref="N6:P6"/>
    <mergeCell ref="K21:M21"/>
    <mergeCell ref="N21:P21"/>
    <mergeCell ref="K36:M36"/>
    <mergeCell ref="N36:P36"/>
  </mergeCells>
  <phoneticPr fontId="2" type="noConversion"/>
  <hyperlinks>
    <hyperlink ref="R2" location="INDICE!A1" display="VOLVER INDICE" xr:uid="{00000000-0004-0000-04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39"/>
  <sheetViews>
    <sheetView workbookViewId="0">
      <selection activeCell="AC58" sqref="AC58"/>
    </sheetView>
  </sheetViews>
  <sheetFormatPr baseColWidth="10" defaultRowHeight="12.75" x14ac:dyDescent="0.25"/>
  <cols>
    <col min="1" max="1" width="10.7109375" style="2" customWidth="1"/>
    <col min="2" max="11" width="6.5703125" style="2" customWidth="1"/>
    <col min="12" max="12" width="8.140625" style="2" customWidth="1"/>
    <col min="13" max="13" width="4.42578125" style="2" customWidth="1"/>
    <col min="14" max="14" width="10.7109375" style="2" customWidth="1"/>
    <col min="15" max="24" width="7" style="2" customWidth="1"/>
    <col min="25" max="25" width="8.28515625" style="2" customWidth="1"/>
    <col min="26" max="26" width="9.7109375" style="2" customWidth="1"/>
    <col min="27" max="27" width="11.42578125" style="2"/>
    <col min="28" max="28" width="14.42578125" style="2" bestFit="1" customWidth="1"/>
    <col min="29" max="16384" width="11.42578125" style="2"/>
  </cols>
  <sheetData>
    <row r="1" spans="1:28" ht="15.75" x14ac:dyDescent="0.25">
      <c r="A1" s="319" t="s">
        <v>17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B1" s="177" t="s">
        <v>206</v>
      </c>
    </row>
    <row r="2" spans="1:28" ht="15.75" x14ac:dyDescent="0.25">
      <c r="A2" s="319" t="s">
        <v>18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</row>
    <row r="3" spans="1:28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8" ht="13.5" thickBot="1" x14ac:dyDescent="0.3"/>
    <row r="5" spans="1:28" ht="15.75" customHeight="1" thickBot="1" x14ac:dyDescent="0.3">
      <c r="A5" s="323" t="s">
        <v>222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  <c r="N5" s="323" t="s">
        <v>223</v>
      </c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5"/>
    </row>
    <row r="6" spans="1:28" ht="38.25" x14ac:dyDescent="0.25">
      <c r="A6" s="38"/>
      <c r="B6" s="191">
        <v>2016</v>
      </c>
      <c r="C6" s="39">
        <f>+B6+1</f>
        <v>2017</v>
      </c>
      <c r="D6" s="39">
        <f t="shared" ref="D6:H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f t="shared" si="0"/>
        <v>2022</v>
      </c>
      <c r="I6" s="39">
        <v>2023</v>
      </c>
      <c r="J6" s="192">
        <v>2024</v>
      </c>
      <c r="K6" s="192">
        <v>2025</v>
      </c>
      <c r="L6" s="41" t="s">
        <v>16</v>
      </c>
      <c r="N6" s="65"/>
      <c r="O6" s="64">
        <v>2016</v>
      </c>
      <c r="P6" s="64">
        <f>+O6+1</f>
        <v>2017</v>
      </c>
      <c r="Q6" s="64">
        <f t="shared" ref="Q6:U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39">
        <f t="shared" si="1"/>
        <v>2022</v>
      </c>
      <c r="V6" s="39">
        <v>2023</v>
      </c>
      <c r="W6" s="192">
        <v>2024</v>
      </c>
      <c r="X6" s="40">
        <v>2025</v>
      </c>
      <c r="Y6" s="77" t="s">
        <v>16</v>
      </c>
      <c r="Z6" s="74" t="s">
        <v>21</v>
      </c>
    </row>
    <row r="7" spans="1:28" x14ac:dyDescent="0.25">
      <c r="A7" s="42" t="s">
        <v>10</v>
      </c>
      <c r="B7" s="193">
        <f>+'[1]1.CONSUMO ARGENTINA POR TIPO '!B317/10000</f>
        <v>12.027986</v>
      </c>
      <c r="C7" s="6">
        <f>+'[1]1.CONSUMO ARGENTINA POR TIPO '!B329/10000</f>
        <v>10.055913</v>
      </c>
      <c r="D7" s="6">
        <f>+'[1]1.CONSUMO ARGENTINA POR TIPO '!B341/10000</f>
        <v>10.319100000000001</v>
      </c>
      <c r="E7" s="6">
        <f>+'[1]1.CONSUMO ARGENTINA POR TIPO '!B353/10000</f>
        <v>12.9217</v>
      </c>
      <c r="F7" s="6">
        <f>+'[1]1.CONSUMO ARGENTINA POR TIPO '!B365/10000</f>
        <v>13.137700000000001</v>
      </c>
      <c r="G7" s="6">
        <f>+'[1]1.CONSUMO ARGENTINA POR TIPO '!B377/10000</f>
        <v>18.0913</v>
      </c>
      <c r="H7" s="6">
        <f>+'[1]1.CONSUMO ARGENTINA POR TIPO '!B389/10000</f>
        <v>16.369399999999999</v>
      </c>
      <c r="I7" s="6">
        <f>+'[1]1.CONSUMO ARGENTINA POR TIPO '!B401/10000</f>
        <v>14.388199999999999</v>
      </c>
      <c r="J7" s="67">
        <f>+'[1]1.CONSUMO ARGENTINA POR TIPO '!B413/10000</f>
        <v>12.106</v>
      </c>
      <c r="K7" s="67">
        <f>+'[1]1.CONSUMO ARGENTINA POR TIPO '!B425/10000</f>
        <v>14.529</v>
      </c>
      <c r="L7" s="7">
        <f>+K7/J7-1</f>
        <v>0.20014868660168506</v>
      </c>
      <c r="N7" s="42" t="s">
        <v>10</v>
      </c>
      <c r="O7" s="6">
        <f>+SUM('[1]1.CONSUMO ARGENTINA POR TIPO '!B306:B317)/10000</f>
        <v>221.35386299999999</v>
      </c>
      <c r="P7" s="6">
        <f t="shared" ref="P7:X7" si="2">+SUM(C7)+SUM(B8:B18)</f>
        <v>203.822913</v>
      </c>
      <c r="Q7" s="6">
        <f t="shared" si="2"/>
        <v>190.96379999999996</v>
      </c>
      <c r="R7" s="6">
        <f t="shared" si="2"/>
        <v>188.87270000000001</v>
      </c>
      <c r="S7" s="6">
        <f t="shared" si="2"/>
        <v>216.428</v>
      </c>
      <c r="T7" s="6">
        <f t="shared" si="2"/>
        <v>255.76759999999999</v>
      </c>
      <c r="U7" s="6">
        <f t="shared" si="2"/>
        <v>248.68670000000003</v>
      </c>
      <c r="V7" s="6">
        <f t="shared" si="2"/>
        <v>266.07119999999998</v>
      </c>
      <c r="W7" s="67">
        <f t="shared" si="2"/>
        <v>224.84519999999995</v>
      </c>
      <c r="X7" s="37">
        <f t="shared" si="2"/>
        <v>226.76159999999999</v>
      </c>
      <c r="Y7" s="78">
        <f>+X7/W7-1</f>
        <v>8.5231972930710498E-3</v>
      </c>
      <c r="Z7" s="7">
        <f>+POWER(X7/S7,0.2)-1</f>
        <v>9.3719071958180411E-3</v>
      </c>
    </row>
    <row r="8" spans="1:28" x14ac:dyDescent="0.25">
      <c r="A8" s="42" t="s">
        <v>11</v>
      </c>
      <c r="B8" s="193">
        <f>+'[1]1.CONSUMO ARGENTINA POR TIPO '!B318/10000</f>
        <v>11.9917</v>
      </c>
      <c r="C8" s="6">
        <f>+'[1]1.CONSUMO ARGENTINA POR TIPO '!B330/10000</f>
        <v>9.9845000000000006</v>
      </c>
      <c r="D8" s="6">
        <f>+'[1]1.CONSUMO ARGENTINA POR TIPO '!B342/10000</f>
        <v>11.462199999999999</v>
      </c>
      <c r="E8" s="6">
        <f>+'[1]1.CONSUMO ARGENTINA POR TIPO '!B354/10000</f>
        <v>11.5608</v>
      </c>
      <c r="F8" s="6">
        <f>+'[1]1.CONSUMO ARGENTINA POR TIPO '!B366/10000</f>
        <v>12.466100000000001</v>
      </c>
      <c r="G8" s="6">
        <f>+'[1]1.CONSUMO ARGENTINA POR TIPO '!B378/10000</f>
        <v>15.7545</v>
      </c>
      <c r="H8" s="6">
        <f>+'[1]1.CONSUMO ARGENTINA POR TIPO '!B390/10000</f>
        <v>17.383199999999999</v>
      </c>
      <c r="I8" s="6">
        <f>+'[1]1.CONSUMO ARGENTINA POR TIPO '!B402/10000</f>
        <v>13.856199999999999</v>
      </c>
      <c r="J8" s="67">
        <f>+'[1]1.CONSUMO ARGENTINA POR TIPO '!B414/10000</f>
        <v>13.9351</v>
      </c>
      <c r="K8" s="67">
        <f>+'[1]1.CONSUMO ARGENTINA POR TIPO '!B426/10000</f>
        <v>13.2531</v>
      </c>
      <c r="L8" s="7">
        <f>+K8/J8-1</f>
        <v>-4.8941162962590878E-2</v>
      </c>
      <c r="N8" s="42" t="s">
        <v>11</v>
      </c>
      <c r="O8" s="6">
        <f>+SUM('[1]1.CONSUMO ARGENTINA POR TIPO '!B307:B318)/10000</f>
        <v>221.35890899999998</v>
      </c>
      <c r="P8" s="6">
        <f t="shared" ref="P8:X8" si="3">+SUM(C7:C8)+SUM(B9:B18)</f>
        <v>201.81571299999999</v>
      </c>
      <c r="Q8" s="6">
        <f t="shared" si="3"/>
        <v>192.44149999999996</v>
      </c>
      <c r="R8" s="6">
        <f t="shared" si="3"/>
        <v>188.97130000000004</v>
      </c>
      <c r="S8" s="6">
        <f t="shared" si="3"/>
        <v>217.33330000000004</v>
      </c>
      <c r="T8" s="6">
        <f t="shared" si="3"/>
        <v>259.05600000000004</v>
      </c>
      <c r="U8" s="6">
        <f t="shared" si="3"/>
        <v>250.31540000000001</v>
      </c>
      <c r="V8" s="6">
        <f t="shared" si="3"/>
        <v>262.54419999999999</v>
      </c>
      <c r="W8" s="67">
        <f t="shared" si="3"/>
        <v>224.92409999999998</v>
      </c>
      <c r="X8" s="37">
        <f t="shared" si="3"/>
        <v>226.07960000000003</v>
      </c>
      <c r="Y8" s="78">
        <f>+X8/W8-1</f>
        <v>5.1372885342213515E-3</v>
      </c>
      <c r="Z8" s="7">
        <f>+POWER(X8/S8,0.2)-1</f>
        <v>7.9222219951406991E-3</v>
      </c>
    </row>
    <row r="9" spans="1:28" x14ac:dyDescent="0.25">
      <c r="A9" s="42" t="s">
        <v>0</v>
      </c>
      <c r="B9" s="193">
        <f>+'[1]1.CONSUMO ARGENTINA POR TIPO '!B319/10000</f>
        <v>14.345599999999999</v>
      </c>
      <c r="C9" s="6">
        <f>+'[1]1.CONSUMO ARGENTINA POR TIPO '!B331/10000</f>
        <v>13.079700000000001</v>
      </c>
      <c r="D9" s="6">
        <f>+'[1]1.CONSUMO ARGENTINA POR TIPO '!B343/10000</f>
        <v>12.6275</v>
      </c>
      <c r="E9" s="6">
        <f>+'[1]1.CONSUMO ARGENTINA POR TIPO '!B355/10000</f>
        <v>14.1835</v>
      </c>
      <c r="F9" s="6">
        <f>+'[1]1.CONSUMO ARGENTINA POR TIPO '!B367/10000</f>
        <v>15.9879</v>
      </c>
      <c r="G9" s="6">
        <f>+'[1]1.CONSUMO ARGENTINA POR TIPO '!B379/10000</f>
        <v>17.8919</v>
      </c>
      <c r="H9" s="6">
        <f>+'[1]1.CONSUMO ARGENTINA POR TIPO '!B391/10000</f>
        <v>21.3337</v>
      </c>
      <c r="I9" s="6">
        <f>+'[1]1.CONSUMO ARGENTINA POR TIPO '!B403/10000</f>
        <v>16.862100000000002</v>
      </c>
      <c r="J9" s="67">
        <f>+'[1]1.CONSUMO ARGENTINA POR TIPO '!B415/10000</f>
        <v>14.7003</v>
      </c>
      <c r="K9" s="67">
        <f>+'[1]1.CONSUMO ARGENTINA POR TIPO '!B427/10000</f>
        <v>16.894600000000001</v>
      </c>
      <c r="L9" s="7">
        <f>+K9/J9-1</f>
        <v>0.14926906253613881</v>
      </c>
      <c r="N9" s="42" t="s">
        <v>0</v>
      </c>
      <c r="O9" s="6">
        <f>+SUM('[1]1.CONSUMO ARGENTINA POR TIPO '!B308:B319)/10000</f>
        <v>220.91309999999999</v>
      </c>
      <c r="P9" s="6">
        <f t="shared" ref="P9:X9" si="4">+SUM(C7:C9)+SUM(B10:B18)</f>
        <v>200.54981299999997</v>
      </c>
      <c r="Q9" s="6">
        <f t="shared" si="4"/>
        <v>191.98929999999996</v>
      </c>
      <c r="R9" s="6">
        <f t="shared" si="4"/>
        <v>190.5273</v>
      </c>
      <c r="S9" s="6">
        <f t="shared" si="4"/>
        <v>219.1377</v>
      </c>
      <c r="T9" s="6">
        <f t="shared" si="4"/>
        <v>260.95999999999998</v>
      </c>
      <c r="U9" s="6">
        <f t="shared" si="4"/>
        <v>253.75720000000001</v>
      </c>
      <c r="V9" s="6">
        <f t="shared" si="4"/>
        <v>258.07260000000002</v>
      </c>
      <c r="W9" s="67">
        <f t="shared" si="4"/>
        <v>222.76229999999998</v>
      </c>
      <c r="X9" s="37">
        <f t="shared" si="4"/>
        <v>228.27390000000003</v>
      </c>
      <c r="Y9" s="78">
        <f>+X9/W9-1</f>
        <v>2.4742068114757432E-2</v>
      </c>
      <c r="Z9" s="7">
        <f>+POWER(X9/S9,0.2)-1</f>
        <v>8.2026437177959988E-3</v>
      </c>
    </row>
    <row r="10" spans="1:28" x14ac:dyDescent="0.25">
      <c r="A10" s="42" t="s">
        <v>1</v>
      </c>
      <c r="B10" s="193">
        <f>+'[1]1.CONSUMO ARGENTINA POR TIPO '!B320/10000</f>
        <v>16.3416</v>
      </c>
      <c r="C10" s="6">
        <f>+'[1]1.CONSUMO ARGENTINA POR TIPO '!B332/10000</f>
        <v>13.650499999999999</v>
      </c>
      <c r="D10" s="6">
        <f>+'[1]1.CONSUMO ARGENTINA POR TIPO '!B344/10000</f>
        <v>14.078900000000001</v>
      </c>
      <c r="E10" s="6">
        <f>+'[1]1.CONSUMO ARGENTINA POR TIPO '!B356/10000</f>
        <v>15.8673</v>
      </c>
      <c r="F10" s="6">
        <f>+'[1]1.CONSUMO ARGENTINA POR TIPO '!B368/10000</f>
        <v>16.6038</v>
      </c>
      <c r="G10" s="6">
        <f>+'[1]1.CONSUMO ARGENTINA POR TIPO '!B380/10000</f>
        <v>20.058399999999999</v>
      </c>
      <c r="H10" s="6">
        <f>+'[1]1.CONSUMO ARGENTINA POR TIPO '!B392/10000</f>
        <v>21.327000000000002</v>
      </c>
      <c r="I10" s="6">
        <f>+'[1]1.CONSUMO ARGENTINA POR TIPO '!B404/10000</f>
        <v>16.897400000000001</v>
      </c>
      <c r="J10" s="67">
        <f>+'[1]1.CONSUMO ARGENTINA POR TIPO '!B416/10000</f>
        <v>18.002500000000001</v>
      </c>
      <c r="K10" s="67">
        <f>+'[1]1.CONSUMO ARGENTINA POR TIPO '!B428/10000</f>
        <v>20.9985</v>
      </c>
      <c r="L10" s="7">
        <f>+K10/J10-1</f>
        <v>0.16642133037078177</v>
      </c>
      <c r="N10" s="42" t="s">
        <v>1</v>
      </c>
      <c r="O10" s="6">
        <f>+SUM('[1]1.CONSUMO ARGENTINA POR TIPO '!B309:B320)/10000</f>
        <v>221.74236299999998</v>
      </c>
      <c r="P10" s="6">
        <f t="shared" ref="P10:X10" si="5">+SUM(C7:C10)+SUM(B11:B18)</f>
        <v>197.85871299999999</v>
      </c>
      <c r="Q10" s="6">
        <f t="shared" si="5"/>
        <v>192.41769999999997</v>
      </c>
      <c r="R10" s="6">
        <f t="shared" si="5"/>
        <v>192.31569999999999</v>
      </c>
      <c r="S10" s="6">
        <f t="shared" si="5"/>
        <v>219.8742</v>
      </c>
      <c r="T10" s="6">
        <f t="shared" si="5"/>
        <v>264.41460000000001</v>
      </c>
      <c r="U10" s="6">
        <f t="shared" si="5"/>
        <v>255.0258</v>
      </c>
      <c r="V10" s="6">
        <f t="shared" si="5"/>
        <v>253.64300000000003</v>
      </c>
      <c r="W10" s="67">
        <f t="shared" si="5"/>
        <v>223.86739999999998</v>
      </c>
      <c r="X10" s="37">
        <f t="shared" si="5"/>
        <v>231.26989999999998</v>
      </c>
      <c r="Y10" s="78">
        <f>+X10/W10-1</f>
        <v>3.3066449156956335E-2</v>
      </c>
      <c r="Z10" s="7">
        <f>+POWER(X10/S10,0.2)-1</f>
        <v>1.0157210221248603E-2</v>
      </c>
    </row>
    <row r="11" spans="1:28" x14ac:dyDescent="0.25">
      <c r="A11" s="42" t="s">
        <v>2</v>
      </c>
      <c r="B11" s="193">
        <f>+'[1]1.CONSUMO ARGENTINA POR TIPO '!B321/10000</f>
        <v>15.7102</v>
      </c>
      <c r="C11" s="6">
        <f>+'[1]1.CONSUMO ARGENTINA POR TIPO '!B333/10000</f>
        <v>14.895300000000001</v>
      </c>
      <c r="D11" s="6">
        <f>+'[1]1.CONSUMO ARGENTINA POR TIPO '!B345/10000</f>
        <v>13.7593</v>
      </c>
      <c r="E11" s="6">
        <f>+'[1]1.CONSUMO ARGENTINA POR TIPO '!B357/10000</f>
        <v>19.535399999999999</v>
      </c>
      <c r="F11" s="6">
        <f>+'[1]1.CONSUMO ARGENTINA POR TIPO '!B369/10000</f>
        <v>21.476700000000001</v>
      </c>
      <c r="G11" s="6">
        <f>+'[1]1.CONSUMO ARGENTINA POR TIPO '!B381/10000</f>
        <v>20.309100000000001</v>
      </c>
      <c r="H11" s="6">
        <f>+'[1]1.CONSUMO ARGENTINA POR TIPO '!B393/10000</f>
        <v>21.49</v>
      </c>
      <c r="I11" s="6">
        <f>+'[1]1.CONSUMO ARGENTINA POR TIPO '!B405/10000</f>
        <v>20.563300000000002</v>
      </c>
      <c r="J11" s="67">
        <f>+'[1]1.CONSUMO ARGENTINA POR TIPO '!B417/10000</f>
        <v>26.363499999999998</v>
      </c>
      <c r="K11" s="67">
        <f>+'[1]1.CONSUMO ARGENTINA POR TIPO '!B429/10000</f>
        <v>26.363499999999998</v>
      </c>
      <c r="L11" s="7">
        <f>+K11/J11-1</f>
        <v>0</v>
      </c>
      <c r="N11" s="42" t="s">
        <v>2</v>
      </c>
      <c r="O11" s="6">
        <f>+SUM('[1]1.CONSUMO ARGENTINA POR TIPO '!B310:B321)/10000</f>
        <v>220.226887</v>
      </c>
      <c r="P11" s="6">
        <f t="shared" ref="P11:X11" si="6">+SUM(C7:C11)+SUM(B12:B18)</f>
        <v>197.043813</v>
      </c>
      <c r="Q11" s="6">
        <f t="shared" si="6"/>
        <v>191.2817</v>
      </c>
      <c r="R11" s="6">
        <f t="shared" si="6"/>
        <v>198.09180000000001</v>
      </c>
      <c r="S11" s="6">
        <f t="shared" si="6"/>
        <v>221.81550000000001</v>
      </c>
      <c r="T11" s="6">
        <f t="shared" si="6"/>
        <v>263.24699999999996</v>
      </c>
      <c r="U11" s="6">
        <f t="shared" si="6"/>
        <v>256.20669999999996</v>
      </c>
      <c r="V11" s="6">
        <f t="shared" si="6"/>
        <v>252.71629999999999</v>
      </c>
      <c r="W11" s="67">
        <f t="shared" si="6"/>
        <v>229.66759999999999</v>
      </c>
      <c r="X11" s="37">
        <f t="shared" si="6"/>
        <v>231.26990000000001</v>
      </c>
      <c r="Y11" s="78">
        <f>+X11/W11-1</f>
        <v>6.9766044492127754E-3</v>
      </c>
      <c r="Z11" s="7">
        <f>+POWER(X11/S11,0.2)-1</f>
        <v>8.3828351278436575E-3</v>
      </c>
    </row>
    <row r="12" spans="1:28" x14ac:dyDescent="0.25">
      <c r="A12" s="42" t="s">
        <v>3</v>
      </c>
      <c r="B12" s="193">
        <f>+'[1]1.CONSUMO ARGENTINA POR TIPO '!B322/10000</f>
        <v>15.817</v>
      </c>
      <c r="C12" s="6">
        <f>+'[1]1.CONSUMO ARGENTINA POR TIPO '!B334/10000</f>
        <v>16.749600000000001</v>
      </c>
      <c r="D12" s="6">
        <f>+'[1]1.CONSUMO ARGENTINA POR TIPO '!B346/10000</f>
        <v>15.807600000000001</v>
      </c>
      <c r="E12" s="6">
        <f>+'[1]1.CONSUMO ARGENTINA POR TIPO '!B358/10000</f>
        <v>18.041899999999998</v>
      </c>
      <c r="F12" s="6">
        <f>+'[1]1.CONSUMO ARGENTINA POR TIPO '!B370/10000</f>
        <v>22.429400000000001</v>
      </c>
      <c r="G12" s="6">
        <f>+'[1]1.CONSUMO ARGENTINA POR TIPO '!B382/10000</f>
        <v>24.585100000000001</v>
      </c>
      <c r="H12" s="6">
        <f>+'[1]1.CONSUMO ARGENTINA POR TIPO '!B394/10000</f>
        <v>26.5549</v>
      </c>
      <c r="I12" s="6">
        <f>+'[1]1.CONSUMO ARGENTINA POR TIPO '!B406/10000</f>
        <v>17.962700000000002</v>
      </c>
      <c r="J12" s="67">
        <f>+'[1]1.CONSUMO ARGENTINA POR TIPO '!B418/10000</f>
        <v>15.931800000000001</v>
      </c>
      <c r="K12" s="67"/>
      <c r="L12" s="7"/>
      <c r="N12" s="42" t="s">
        <v>3</v>
      </c>
      <c r="O12" s="6">
        <f>+SUM('[1]1.CONSUMO ARGENTINA POR TIPO '!B311:B322)/10000</f>
        <v>215.21094600000001</v>
      </c>
      <c r="P12" s="6">
        <f t="shared" ref="P12:W12" si="7">+SUM(C7:C12)+SUM(B13:B18)</f>
        <v>197.97641300000001</v>
      </c>
      <c r="Q12" s="6">
        <f t="shared" si="7"/>
        <v>190.33969999999999</v>
      </c>
      <c r="R12" s="6">
        <f t="shared" si="7"/>
        <v>200.3261</v>
      </c>
      <c r="S12" s="6">
        <f t="shared" si="7"/>
        <v>226.203</v>
      </c>
      <c r="T12" s="6">
        <f t="shared" si="7"/>
        <v>265.40269999999998</v>
      </c>
      <c r="U12" s="6">
        <f t="shared" si="7"/>
        <v>258.17650000000003</v>
      </c>
      <c r="V12" s="6">
        <f t="shared" si="7"/>
        <v>244.1241</v>
      </c>
      <c r="W12" s="67">
        <f t="shared" si="7"/>
        <v>227.63669999999999</v>
      </c>
      <c r="X12" s="37"/>
      <c r="Y12" s="78"/>
      <c r="Z12" s="7"/>
    </row>
    <row r="13" spans="1:28" x14ac:dyDescent="0.25">
      <c r="A13" s="42" t="s">
        <v>4</v>
      </c>
      <c r="B13" s="193">
        <f>+'[1]1.CONSUMO ARGENTINA POR TIPO '!B323/10000</f>
        <v>17.845099999999999</v>
      </c>
      <c r="C13" s="6">
        <f>+'[1]1.CONSUMO ARGENTINA POR TIPO '!B335/10000</f>
        <v>18.873100000000001</v>
      </c>
      <c r="D13" s="6">
        <f>+'[1]1.CONSUMO ARGENTINA POR TIPO '!B347/10000</f>
        <v>16.947099999999999</v>
      </c>
      <c r="E13" s="6">
        <f>+'[1]1.CONSUMO ARGENTINA POR TIPO '!B359/10000</f>
        <v>20.3413</v>
      </c>
      <c r="F13" s="6">
        <f>+'[1]1.CONSUMO ARGENTINA POR TIPO '!B371/10000</f>
        <v>26.973800000000001</v>
      </c>
      <c r="G13" s="6">
        <f>+'[1]1.CONSUMO ARGENTINA POR TIPO '!B383/10000</f>
        <v>22.172999999999998</v>
      </c>
      <c r="H13" s="6">
        <f>+'[1]1.CONSUMO ARGENTINA POR TIPO '!B395/10000</f>
        <v>25.142499999999998</v>
      </c>
      <c r="I13" s="6">
        <f>+'[1]1.CONSUMO ARGENTINA POR TIPO '!B407/10000</f>
        <v>19.847799999999999</v>
      </c>
      <c r="J13" s="67">
        <f>+'[1]1.CONSUMO ARGENTINA POR TIPO '!B419/10000</f>
        <v>21.844100000000001</v>
      </c>
      <c r="K13" s="67"/>
      <c r="L13" s="7"/>
      <c r="N13" s="42" t="s">
        <v>4</v>
      </c>
      <c r="O13" s="6">
        <f>+SUM('[1]1.CONSUMO ARGENTINA POR TIPO '!B312:B323)/10000</f>
        <v>211.13736299999999</v>
      </c>
      <c r="P13" s="6">
        <f t="shared" ref="P13:W13" si="8">+SUM(C7:C13)+SUM(B14:B18)</f>
        <v>199.004413</v>
      </c>
      <c r="Q13" s="6">
        <f t="shared" si="8"/>
        <v>188.41370000000001</v>
      </c>
      <c r="R13" s="6">
        <f t="shared" si="8"/>
        <v>203.72030000000001</v>
      </c>
      <c r="S13" s="6">
        <f t="shared" si="8"/>
        <v>232.8355</v>
      </c>
      <c r="T13" s="6">
        <f t="shared" si="8"/>
        <v>260.6019</v>
      </c>
      <c r="U13" s="6">
        <f t="shared" si="8"/>
        <v>261.14600000000002</v>
      </c>
      <c r="V13" s="6">
        <f t="shared" si="8"/>
        <v>238.82940000000002</v>
      </c>
      <c r="W13" s="67">
        <f t="shared" si="8"/>
        <v>229.63300000000001</v>
      </c>
      <c r="X13" s="67"/>
      <c r="Y13" s="78"/>
      <c r="Z13" s="7"/>
    </row>
    <row r="14" spans="1:28" x14ac:dyDescent="0.25">
      <c r="A14" s="42" t="s">
        <v>5</v>
      </c>
      <c r="B14" s="193">
        <f>+'[1]1.CONSUMO ARGENTINA POR TIPO '!B324/10000</f>
        <v>25.462299999999999</v>
      </c>
      <c r="C14" s="6">
        <f>+'[1]1.CONSUMO ARGENTINA POR TIPO '!B336/10000</f>
        <v>20.727499999999999</v>
      </c>
      <c r="D14" s="6">
        <f>+'[1]1.CONSUMO ARGENTINA POR TIPO '!B348/10000</f>
        <v>19.6387</v>
      </c>
      <c r="E14" s="6">
        <f>+'[1]1.CONSUMO ARGENTINA POR TIPO '!B360/10000</f>
        <v>21.43</v>
      </c>
      <c r="F14" s="6">
        <f>+'[1]1.CONSUMO ARGENTINA POR TIPO '!B372/10000</f>
        <v>25.463000000000001</v>
      </c>
      <c r="G14" s="6">
        <f>+'[1]1.CONSUMO ARGENTINA POR TIPO '!B384/10000</f>
        <v>25.662700000000001</v>
      </c>
      <c r="H14" s="6">
        <f>+'[1]1.CONSUMO ARGENTINA POR TIPO '!B396/10000</f>
        <v>28.317900000000002</v>
      </c>
      <c r="I14" s="6">
        <f>+'[1]1.CONSUMO ARGENTINA POR TIPO '!B408/10000</f>
        <v>23.720600000000001</v>
      </c>
      <c r="J14" s="67">
        <f>+'[1]1.CONSUMO ARGENTINA POR TIPO '!B420/10000</f>
        <v>23.2133</v>
      </c>
      <c r="K14" s="67"/>
      <c r="L14" s="7"/>
      <c r="N14" s="42" t="s">
        <v>5</v>
      </c>
      <c r="O14" s="6">
        <f>+SUM('[1]1.CONSUMO ARGENTINA POR TIPO '!B313:B324)/10000</f>
        <v>215.921389</v>
      </c>
      <c r="P14" s="6">
        <f t="shared" ref="P14:W14" si="9">+SUM(C7:C14)+SUM(B15:B18)</f>
        <v>194.26961299999999</v>
      </c>
      <c r="Q14" s="6">
        <f t="shared" si="9"/>
        <v>187.32490000000001</v>
      </c>
      <c r="R14" s="6">
        <f t="shared" si="9"/>
        <v>205.51159999999999</v>
      </c>
      <c r="S14" s="6">
        <f t="shared" si="9"/>
        <v>236.86849999999998</v>
      </c>
      <c r="T14" s="6">
        <f t="shared" si="9"/>
        <v>260.80160000000001</v>
      </c>
      <c r="U14" s="6">
        <f t="shared" si="9"/>
        <v>263.80119999999999</v>
      </c>
      <c r="V14" s="6">
        <f t="shared" si="9"/>
        <v>234.2321</v>
      </c>
      <c r="W14" s="67">
        <f t="shared" si="9"/>
        <v>229.12569999999999</v>
      </c>
      <c r="X14" s="67"/>
      <c r="Y14" s="78"/>
      <c r="Z14" s="7"/>
    </row>
    <row r="15" spans="1:28" x14ac:dyDescent="0.25">
      <c r="A15" s="42" t="s">
        <v>6</v>
      </c>
      <c r="B15" s="193">
        <f>+'[1]1.CONSUMO ARGENTINA POR TIPO '!B325/10000</f>
        <v>23.0808</v>
      </c>
      <c r="C15" s="6">
        <f>+'[1]1.CONSUMO ARGENTINA POR TIPO '!B337/10000</f>
        <v>17.6631</v>
      </c>
      <c r="D15" s="6">
        <f>+'[1]1.CONSUMO ARGENTINA POR TIPO '!B349/10000</f>
        <v>18.775300000000001</v>
      </c>
      <c r="E15" s="6">
        <f>+'[1]1.CONSUMO ARGENTINA POR TIPO '!B361/10000</f>
        <v>20.919699999999999</v>
      </c>
      <c r="F15" s="6">
        <f>+'[1]1.CONSUMO ARGENTINA POR TIPO '!B373/10000</f>
        <v>26.870799999999999</v>
      </c>
      <c r="G15" s="6">
        <f>+'[1]1.CONSUMO ARGENTINA POR TIPO '!B385/10000</f>
        <v>20.744900000000001</v>
      </c>
      <c r="H15" s="6">
        <f>+'[1]1.CONSUMO ARGENTINA POR TIPO '!B397/10000</f>
        <v>26.520800000000001</v>
      </c>
      <c r="I15" s="6">
        <f>+'[1]1.CONSUMO ARGENTINA POR TIPO '!B409/10000</f>
        <v>22.594100000000001</v>
      </c>
      <c r="J15" s="67">
        <f>+'[1]1.CONSUMO ARGENTINA POR TIPO '!B421/10000</f>
        <v>23.1845</v>
      </c>
      <c r="K15" s="67"/>
      <c r="L15" s="7"/>
      <c r="N15" s="42" t="s">
        <v>6</v>
      </c>
      <c r="O15" s="6">
        <f>+SUM('[1]1.CONSUMO ARGENTINA POR TIPO '!B314:B325)/10000</f>
        <v>217.43074999999999</v>
      </c>
      <c r="P15" s="6">
        <f t="shared" ref="P15:W15" si="10">+SUM(C7:C15)+SUM(B16:B18)</f>
        <v>188.851913</v>
      </c>
      <c r="Q15" s="6">
        <f t="shared" si="10"/>
        <v>188.43710000000002</v>
      </c>
      <c r="R15" s="6">
        <f t="shared" si="10"/>
        <v>207.65600000000001</v>
      </c>
      <c r="S15" s="6">
        <f t="shared" si="10"/>
        <v>242.81959999999998</v>
      </c>
      <c r="T15" s="6">
        <f t="shared" si="10"/>
        <v>254.67570000000001</v>
      </c>
      <c r="U15" s="6">
        <f t="shared" si="10"/>
        <v>269.57710000000003</v>
      </c>
      <c r="V15" s="6">
        <f t="shared" si="10"/>
        <v>230.30539999999999</v>
      </c>
      <c r="W15" s="67">
        <f t="shared" si="10"/>
        <v>229.71609999999998</v>
      </c>
      <c r="X15" s="37"/>
      <c r="Y15" s="78"/>
      <c r="Z15" s="7"/>
    </row>
    <row r="16" spans="1:28" x14ac:dyDescent="0.25">
      <c r="A16" s="42" t="s">
        <v>7</v>
      </c>
      <c r="B16" s="193">
        <f>+'[1]1.CONSUMO ARGENTINA POR TIPO '!B326/10000</f>
        <v>20.730399999999999</v>
      </c>
      <c r="C16" s="6">
        <f>+'[1]1.CONSUMO ARGENTINA POR TIPO '!B338/10000</f>
        <v>21.720400000000001</v>
      </c>
      <c r="D16" s="6">
        <f>+'[1]1.CONSUMO ARGENTINA POR TIPO '!B350/10000</f>
        <v>19.3035</v>
      </c>
      <c r="E16" s="6">
        <f>+'[1]1.CONSUMO ARGENTINA POR TIPO '!B362/10000</f>
        <v>22.782499999999999</v>
      </c>
      <c r="F16" s="6">
        <f>+'[1]1.CONSUMO ARGENTINA POR TIPO '!B374/10000</f>
        <v>25.1021</v>
      </c>
      <c r="G16" s="6">
        <f>+'[1]1.CONSUMO ARGENTINA POR TIPO '!B386/10000</f>
        <v>19.935300000000002</v>
      </c>
      <c r="H16" s="6">
        <f>+'[1]1.CONSUMO ARGENTINA POR TIPO '!B398/10000</f>
        <v>23.704000000000001</v>
      </c>
      <c r="I16" s="6">
        <f>+'[1]1.CONSUMO ARGENTINA POR TIPO '!B410/10000</f>
        <v>21.883299999999998</v>
      </c>
      <c r="J16" s="67">
        <f>+'[1]1.CONSUMO ARGENTINA POR TIPO '!B422/10000</f>
        <v>19.173100000000002</v>
      </c>
      <c r="K16" s="67"/>
      <c r="L16" s="7"/>
      <c r="N16" s="42" t="s">
        <v>7</v>
      </c>
      <c r="O16" s="6">
        <f>+SUM('[1]1.CONSUMO ARGENTINA POR TIPO '!B315:B326)/10000</f>
        <v>214.747379</v>
      </c>
      <c r="P16" s="6">
        <f t="shared" ref="P16:W16" si="11">+SUM(C7:C16)+SUM(B17:B18)</f>
        <v>189.84191300000003</v>
      </c>
      <c r="Q16" s="6">
        <f t="shared" si="11"/>
        <v>186.02019999999999</v>
      </c>
      <c r="R16" s="6">
        <f t="shared" si="11"/>
        <v>211.13499999999999</v>
      </c>
      <c r="S16" s="6">
        <f t="shared" si="11"/>
        <v>245.13920000000002</v>
      </c>
      <c r="T16" s="6">
        <f t="shared" si="11"/>
        <v>249.50889999999998</v>
      </c>
      <c r="U16" s="6">
        <f t="shared" si="11"/>
        <v>273.34580000000005</v>
      </c>
      <c r="V16" s="6">
        <f t="shared" si="11"/>
        <v>228.48469999999998</v>
      </c>
      <c r="W16" s="67">
        <f t="shared" si="11"/>
        <v>227.0059</v>
      </c>
      <c r="X16" s="37"/>
      <c r="Y16" s="78"/>
      <c r="Z16" s="7"/>
    </row>
    <row r="17" spans="1:26" x14ac:dyDescent="0.25">
      <c r="A17" s="42" t="s">
        <v>8</v>
      </c>
      <c r="B17" s="193">
        <f>+'[1]1.CONSUMO ARGENTINA POR TIPO '!B327/10000</f>
        <v>18.927</v>
      </c>
      <c r="C17" s="6">
        <f>+'[1]1.CONSUMO ARGENTINA POR TIPO '!B339/10000</f>
        <v>19.748100000000001</v>
      </c>
      <c r="D17" s="6">
        <f>+'[1]1.CONSUMO ARGENTINA POR TIPO '!B351/10000</f>
        <v>16.9147</v>
      </c>
      <c r="E17" s="6">
        <f>+'[1]1.CONSUMO ARGENTINA POR TIPO '!B363/10000</f>
        <v>20.937899999999999</v>
      </c>
      <c r="F17" s="6">
        <f>+'[1]1.CONSUMO ARGENTINA POR TIPO '!B375/10000</f>
        <v>24.3552</v>
      </c>
      <c r="G17" s="6">
        <f>+'[1]1.CONSUMO ARGENTINA POR TIPO '!B387/10000</f>
        <v>23.2377</v>
      </c>
      <c r="H17" s="6">
        <f>+'[1]1.CONSUMO ARGENTINA POR TIPO '!B399/10000</f>
        <v>24.133600000000001</v>
      </c>
      <c r="I17" s="6">
        <f>+'[1]1.CONSUMO ARGENTINA POR TIPO '!B411/10000</f>
        <v>21.859300000000001</v>
      </c>
      <c r="J17" s="67">
        <f>+'[1]1.CONSUMO ARGENTINA POR TIPO '!B423/10000</f>
        <v>20.6539</v>
      </c>
      <c r="K17" s="67"/>
      <c r="L17" s="7"/>
      <c r="N17" s="42" t="s">
        <v>8</v>
      </c>
      <c r="O17" s="6">
        <f>+SUM('[1]1.CONSUMO ARGENTINA POR TIPO '!B316:B327)/10000</f>
        <v>210.350379</v>
      </c>
      <c r="P17" s="6">
        <f t="shared" ref="P17:W17" si="12">+SUM(C7:C17)+SUM(B18)</f>
        <v>190.66301300000001</v>
      </c>
      <c r="Q17" s="6">
        <f t="shared" si="12"/>
        <v>183.18680000000001</v>
      </c>
      <c r="R17" s="6">
        <f t="shared" si="12"/>
        <v>215.15819999999999</v>
      </c>
      <c r="S17" s="6">
        <f t="shared" si="12"/>
        <v>248.5565</v>
      </c>
      <c r="T17" s="6">
        <f t="shared" si="12"/>
        <v>248.39139999999998</v>
      </c>
      <c r="U17" s="6">
        <f t="shared" si="12"/>
        <v>274.24170000000004</v>
      </c>
      <c r="V17" s="6">
        <f t="shared" si="12"/>
        <v>226.21039999999996</v>
      </c>
      <c r="W17" s="67">
        <f t="shared" si="12"/>
        <v>225.80049999999997</v>
      </c>
      <c r="X17" s="37"/>
      <c r="Y17" s="78"/>
      <c r="Z17" s="7"/>
    </row>
    <row r="18" spans="1:26" x14ac:dyDescent="0.25">
      <c r="A18" s="42" t="s">
        <v>9</v>
      </c>
      <c r="B18" s="193">
        <f>+'[1]1.CONSUMO ARGENTINA POR TIPO '!B328/10000</f>
        <v>13.5153</v>
      </c>
      <c r="C18" s="6">
        <f>+'[1]1.CONSUMO ARGENTINA POR TIPO '!B340/10000</f>
        <v>13.552899999999999</v>
      </c>
      <c r="D18" s="6">
        <f>+'[1]1.CONSUMO ARGENTINA POR TIPO '!B352/10000</f>
        <v>16.636199999999999</v>
      </c>
      <c r="E18" s="6">
        <f>+'[1]1.CONSUMO ARGENTINA POR TIPO '!B364/10000</f>
        <v>17.690000000000001</v>
      </c>
      <c r="F18" s="6">
        <f>+'[1]1.CONSUMO ARGENTINA POR TIPO '!B376/10000</f>
        <v>19.947500000000002</v>
      </c>
      <c r="G18" s="6">
        <f>+'[1]1.CONSUMO ARGENTINA POR TIPO '!B388/10000</f>
        <v>21.964700000000001</v>
      </c>
      <c r="H18" s="6">
        <f>+'[1]1.CONSUMO ARGENTINA POR TIPO '!B400/10000</f>
        <v>15.775399999999999</v>
      </c>
      <c r="I18" s="6">
        <f>+'[1]1.CONSUMO ARGENTINA POR TIPO '!B412/10000</f>
        <v>16.692399999999999</v>
      </c>
      <c r="J18" s="67">
        <f>+'[1]1.CONSUMO ARGENTINA POR TIPO '!B424/10000</f>
        <v>15.230499999999999</v>
      </c>
      <c r="K18" s="67"/>
      <c r="L18" s="7"/>
      <c r="N18" s="42" t="s">
        <v>9</v>
      </c>
      <c r="O18" s="6">
        <f>+SUM('[1]1.CONSUMO ARGENTINA POR TIPO '!B317:B328)/10000</f>
        <v>205.79498599999999</v>
      </c>
      <c r="P18" s="6">
        <f t="shared" ref="P18:W18" si="13">+SUM(C7:C18)</f>
        <v>190.700613</v>
      </c>
      <c r="Q18" s="6">
        <f t="shared" si="13"/>
        <v>186.27010000000001</v>
      </c>
      <c r="R18" s="6">
        <f t="shared" si="13"/>
        <v>216.21199999999999</v>
      </c>
      <c r="S18" s="6">
        <f t="shared" si="13"/>
        <v>250.81399999999999</v>
      </c>
      <c r="T18" s="6">
        <f t="shared" si="13"/>
        <v>250.40859999999998</v>
      </c>
      <c r="U18" s="6">
        <f t="shared" si="13"/>
        <v>268.05240000000003</v>
      </c>
      <c r="V18" s="6">
        <f t="shared" si="13"/>
        <v>227.12739999999997</v>
      </c>
      <c r="W18" s="67">
        <f t="shared" si="13"/>
        <v>224.33859999999999</v>
      </c>
      <c r="X18" s="37"/>
      <c r="Y18" s="78"/>
      <c r="Z18" s="7"/>
    </row>
    <row r="19" spans="1:26" ht="25.5" x14ac:dyDescent="0.25">
      <c r="A19" s="53" t="s">
        <v>13</v>
      </c>
      <c r="B19" s="194">
        <f>SUM(B7:B18)</f>
        <v>205.79498599999999</v>
      </c>
      <c r="C19" s="54">
        <f t="shared" ref="C19:H19" si="14">SUM(C7:C18)</f>
        <v>190.700613</v>
      </c>
      <c r="D19" s="54">
        <f t="shared" si="14"/>
        <v>186.27010000000001</v>
      </c>
      <c r="E19" s="54">
        <f t="shared" si="14"/>
        <v>216.21199999999999</v>
      </c>
      <c r="F19" s="54">
        <f t="shared" si="14"/>
        <v>250.81399999999999</v>
      </c>
      <c r="G19" s="54">
        <f t="shared" si="14"/>
        <v>250.40859999999998</v>
      </c>
      <c r="H19" s="54">
        <f t="shared" si="14"/>
        <v>268.05240000000003</v>
      </c>
      <c r="I19" s="54">
        <f t="shared" ref="I19" si="15">SUM(I7:I18)</f>
        <v>227.12739999999997</v>
      </c>
      <c r="J19" s="186">
        <f t="shared" ref="J19" si="16">SUM(J7:J18)</f>
        <v>224.33859999999999</v>
      </c>
      <c r="K19" s="186"/>
      <c r="L19" s="165"/>
      <c r="M19" s="3"/>
      <c r="N19" s="43" t="s">
        <v>14</v>
      </c>
      <c r="O19" s="46">
        <f t="shared" ref="O19" si="17">+AVERAGE(O7:O18)</f>
        <v>216.34902616666668</v>
      </c>
      <c r="P19" s="46">
        <f>+AVERAGE(P7:P18)</f>
        <v>196.03323799999998</v>
      </c>
      <c r="Q19" s="46">
        <f t="shared" ref="Q19:T19" si="18">+AVERAGE(Q7:Q18)</f>
        <v>189.0905416666667</v>
      </c>
      <c r="R19" s="46">
        <f t="shared" si="18"/>
        <v>201.54150000000001</v>
      </c>
      <c r="S19" s="46">
        <f t="shared" si="18"/>
        <v>231.48541666666665</v>
      </c>
      <c r="T19" s="46">
        <f t="shared" si="18"/>
        <v>257.76966666666664</v>
      </c>
      <c r="U19" s="226">
        <f t="shared" ref="U19:V19" si="19">+AVERAGE(U7:U18)</f>
        <v>261.02770833333335</v>
      </c>
      <c r="V19" s="226">
        <f t="shared" si="19"/>
        <v>243.53006666666667</v>
      </c>
      <c r="W19" s="220">
        <f t="shared" ref="W19:X19" si="20">+AVERAGE(W7:W18)</f>
        <v>226.61025833333335</v>
      </c>
      <c r="X19" s="197">
        <f t="shared" si="20"/>
        <v>228.73097999999999</v>
      </c>
      <c r="Y19" s="79"/>
      <c r="Z19" s="75"/>
    </row>
    <row r="20" spans="1:26" ht="25.5" x14ac:dyDescent="0.25">
      <c r="A20" s="57" t="s">
        <v>15</v>
      </c>
      <c r="B20" s="195">
        <f t="shared" ref="B20:G20" si="21">+B19/B$73</f>
        <v>0.21855000116817716</v>
      </c>
      <c r="C20" s="58">
        <f t="shared" si="21"/>
        <v>0.21366943640525579</v>
      </c>
      <c r="D20" s="58">
        <f t="shared" si="21"/>
        <v>0.2218552097475697</v>
      </c>
      <c r="E20" s="58">
        <f t="shared" si="21"/>
        <v>0.24423578492764775</v>
      </c>
      <c r="F20" s="58">
        <f t="shared" si="21"/>
        <v>0.26598419582131183</v>
      </c>
      <c r="G20" s="58">
        <f t="shared" si="21"/>
        <v>0.29878293091693375</v>
      </c>
      <c r="H20" s="58">
        <f t="shared" ref="H20:I20" si="22">+H19/H$73</f>
        <v>0.32388741650956776</v>
      </c>
      <c r="I20" s="58">
        <f t="shared" si="22"/>
        <v>0.2929692508399116</v>
      </c>
      <c r="J20" s="189">
        <f t="shared" ref="J20" si="23">+J19/J$73</f>
        <v>0.29416340612215824</v>
      </c>
      <c r="K20" s="189"/>
      <c r="L20" s="59"/>
      <c r="M20" s="3"/>
      <c r="N20" s="44" t="s">
        <v>15</v>
      </c>
      <c r="O20" s="48">
        <f t="shared" ref="O20:T20" si="24">+O19/O$73</f>
        <v>0.21985847584556573</v>
      </c>
      <c r="P20" s="48">
        <f t="shared" si="24"/>
        <v>0.21490148446716639</v>
      </c>
      <c r="Q20" s="48">
        <f t="shared" si="24"/>
        <v>0.21727564310707764</v>
      </c>
      <c r="R20" s="48">
        <f t="shared" si="24"/>
        <v>0.23582960780426299</v>
      </c>
      <c r="S20" s="48">
        <f t="shared" si="24"/>
        <v>0.25198853523262049</v>
      </c>
      <c r="T20" s="48">
        <f t="shared" si="24"/>
        <v>0.29172289582362015</v>
      </c>
      <c r="U20" s="58">
        <f t="shared" ref="U20:V20" si="25">+U19/U$73</f>
        <v>0.30981230561947293</v>
      </c>
      <c r="V20" s="58">
        <f t="shared" si="25"/>
        <v>0.30840328326841626</v>
      </c>
      <c r="W20" s="189">
        <f t="shared" ref="W20:X20" si="26">+W19/W$73</f>
        <v>0.29592872116410601</v>
      </c>
      <c r="X20" s="188">
        <f t="shared" si="26"/>
        <v>0.29664218681592558</v>
      </c>
      <c r="Y20" s="72"/>
      <c r="Z20" s="76"/>
    </row>
    <row r="21" spans="1:26" ht="26.25" thickBot="1" x14ac:dyDescent="0.3">
      <c r="A21" s="60" t="s">
        <v>12</v>
      </c>
      <c r="B21" s="196"/>
      <c r="C21" s="62">
        <f>+C19/B19-1</f>
        <v>-7.3346650923749812E-2</v>
      </c>
      <c r="D21" s="62">
        <f t="shared" ref="D21:J21" si="27">+D19/C19-1</f>
        <v>-2.3232819917574088E-2</v>
      </c>
      <c r="E21" s="62">
        <f t="shared" si="27"/>
        <v>0.16074453173107206</v>
      </c>
      <c r="F21" s="62">
        <f t="shared" si="27"/>
        <v>0.16003737072872926</v>
      </c>
      <c r="G21" s="62">
        <f t="shared" si="27"/>
        <v>-1.616337206057139E-3</v>
      </c>
      <c r="H21" s="62">
        <f t="shared" si="27"/>
        <v>7.0460040110443822E-2</v>
      </c>
      <c r="I21" s="62">
        <f t="shared" si="27"/>
        <v>-0.15267537242718243</v>
      </c>
      <c r="J21" s="190">
        <f t="shared" si="27"/>
        <v>-1.2278571409702121E-2</v>
      </c>
      <c r="K21" s="190"/>
      <c r="L21" s="63"/>
      <c r="N21" s="45" t="s">
        <v>12</v>
      </c>
      <c r="O21" s="49"/>
      <c r="P21" s="50">
        <f>+P19/O19-1</f>
        <v>-9.3902840824512057E-2</v>
      </c>
      <c r="Q21" s="50">
        <f t="shared" ref="Q21" si="28">+Q19/P19-1</f>
        <v>-3.5415914179478536E-2</v>
      </c>
      <c r="R21" s="50">
        <f t="shared" ref="R21" si="29">+R19/Q19-1</f>
        <v>6.5846542209827552E-2</v>
      </c>
      <c r="S21" s="50">
        <f t="shared" ref="S21:X21" si="30">+S19/R19-1</f>
        <v>0.14857444579238832</v>
      </c>
      <c r="T21" s="50">
        <f t="shared" si="30"/>
        <v>0.11354602971749483</v>
      </c>
      <c r="U21" s="62">
        <f t="shared" si="30"/>
        <v>1.2639352445141805E-2</v>
      </c>
      <c r="V21" s="62">
        <f t="shared" si="30"/>
        <v>-6.7033656229024241E-2</v>
      </c>
      <c r="W21" s="190">
        <f t="shared" si="30"/>
        <v>-6.9477286993447129E-2</v>
      </c>
      <c r="X21" s="187">
        <f t="shared" si="30"/>
        <v>9.3584539476017081E-3</v>
      </c>
      <c r="Y21" s="73"/>
      <c r="Z21" s="52"/>
    </row>
    <row r="22" spans="1:26" ht="13.5" thickBot="1" x14ac:dyDescent="0.3"/>
    <row r="23" spans="1:26" ht="13.5" thickBot="1" x14ac:dyDescent="0.3">
      <c r="A23" s="323" t="s">
        <v>228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5"/>
      <c r="N23" s="323" t="s">
        <v>229</v>
      </c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5"/>
    </row>
    <row r="24" spans="1:26" ht="38.25" x14ac:dyDescent="0.25">
      <c r="A24" s="38"/>
      <c r="B24" s="191">
        <v>2016</v>
      </c>
      <c r="C24" s="39">
        <f>+B24+1</f>
        <v>2017</v>
      </c>
      <c r="D24" s="39">
        <f t="shared" ref="D24:G24" si="31">+C24+1</f>
        <v>2018</v>
      </c>
      <c r="E24" s="39">
        <f t="shared" si="31"/>
        <v>2019</v>
      </c>
      <c r="F24" s="39">
        <f t="shared" si="31"/>
        <v>2020</v>
      </c>
      <c r="G24" s="39">
        <f t="shared" si="31"/>
        <v>2021</v>
      </c>
      <c r="H24" s="39">
        <f>+H6</f>
        <v>2022</v>
      </c>
      <c r="I24" s="39">
        <v>2023</v>
      </c>
      <c r="J24" s="192">
        <v>2024</v>
      </c>
      <c r="K24" s="192">
        <v>2025</v>
      </c>
      <c r="L24" s="41" t="s">
        <v>16</v>
      </c>
      <c r="N24" s="65"/>
      <c r="O24" s="64">
        <v>2016</v>
      </c>
      <c r="P24" s="64">
        <f>+O24+1</f>
        <v>2017</v>
      </c>
      <c r="Q24" s="64">
        <f t="shared" ref="Q24" si="32">+P24+1</f>
        <v>2018</v>
      </c>
      <c r="R24" s="64">
        <f t="shared" ref="R24" si="33">+Q24+1</f>
        <v>2019</v>
      </c>
      <c r="S24" s="64">
        <f t="shared" ref="S24" si="34">+R24+1</f>
        <v>2020</v>
      </c>
      <c r="T24" s="64">
        <f t="shared" ref="T24" si="35">+S24+1</f>
        <v>2021</v>
      </c>
      <c r="U24" s="39">
        <f t="shared" ref="U24" si="36">+T24+1</f>
        <v>2022</v>
      </c>
      <c r="V24" s="39">
        <v>2023</v>
      </c>
      <c r="W24" s="192">
        <v>2024</v>
      </c>
      <c r="X24" s="40">
        <v>2025</v>
      </c>
      <c r="Y24" s="77" t="s">
        <v>16</v>
      </c>
      <c r="Z24" s="74" t="s">
        <v>21</v>
      </c>
    </row>
    <row r="25" spans="1:26" x14ac:dyDescent="0.25">
      <c r="A25" s="42" t="s">
        <v>10</v>
      </c>
      <c r="B25" s="193">
        <f>+'[1]1.CONSUMO ARGENTINA POR TIPO '!C317/10000</f>
        <v>53.347217000000008</v>
      </c>
      <c r="C25" s="6">
        <f>+'[1]1.CONSUMO ARGENTINA POR TIPO '!C329/10000</f>
        <v>46.805500000000002</v>
      </c>
      <c r="D25" s="6">
        <f>+'[1]1.CONSUMO ARGENTINA POR TIPO '!C341/10000</f>
        <v>47.802900000000001</v>
      </c>
      <c r="E25" s="6">
        <f>+'[1]1.CONSUMO ARGENTINA POR TIPO '!C353/10000</f>
        <v>46.077199999999998</v>
      </c>
      <c r="F25" s="6">
        <f>+'[1]1.CONSUMO ARGENTINA POR TIPO '!C365/10000</f>
        <v>54.330300000000001</v>
      </c>
      <c r="G25" s="6">
        <f>+'[1]1.CONSUMO ARGENTINA POR TIPO '!C377/10000</f>
        <v>45.133800000000001</v>
      </c>
      <c r="H25" s="6">
        <f>+'[1]1.CONSUMO ARGENTINA POR TIPO '!C389/10000</f>
        <v>38.960599999999999</v>
      </c>
      <c r="I25" s="6">
        <f>+'[1]1.CONSUMO ARGENTINA POR TIPO '!C401/10000</f>
        <v>38.680900000000001</v>
      </c>
      <c r="J25" s="67">
        <f>+'[1]1.CONSUMO ARGENTINA POR TIPO '!C413/10000</f>
        <v>36.337400000000002</v>
      </c>
      <c r="K25" s="67">
        <f>+'[1]1.CONSUMO ARGENTINA POR TIPO '!C425/10000</f>
        <v>38.938899999999997</v>
      </c>
      <c r="L25" s="7">
        <f>+K25/J25-1</f>
        <v>7.1592904280438185E-2</v>
      </c>
      <c r="N25" s="42" t="s">
        <v>10</v>
      </c>
      <c r="O25" s="6">
        <f>+SUM('[1]1.CONSUMO ARGENTINA POR TIPO '!C306:C317)/10000</f>
        <v>748.6367039999999</v>
      </c>
      <c r="P25" s="6">
        <f t="shared" ref="P25:W25" si="37">+SUM(C25)+SUM(B26:B36)</f>
        <v>680.7709000000001</v>
      </c>
      <c r="Q25" s="6">
        <f t="shared" si="37"/>
        <v>659.31950000000006</v>
      </c>
      <c r="R25" s="6">
        <f t="shared" si="37"/>
        <v>615.7829999999999</v>
      </c>
      <c r="S25" s="6">
        <f t="shared" si="37"/>
        <v>644.96390000000008</v>
      </c>
      <c r="T25" s="6">
        <f t="shared" si="37"/>
        <v>652.5646999999999</v>
      </c>
      <c r="U25" s="6">
        <f t="shared" si="37"/>
        <v>542.30870000000004</v>
      </c>
      <c r="V25" s="6">
        <f t="shared" si="37"/>
        <v>514.59899999999993</v>
      </c>
      <c r="W25" s="67">
        <f t="shared" si="37"/>
        <v>505.2998</v>
      </c>
      <c r="X25" s="37">
        <f t="shared" ref="X25" si="38">+SUM(K25)+SUM(J26:J36)</f>
        <v>510.47830000000005</v>
      </c>
      <c r="Y25" s="78">
        <f>+X25/W25-1</f>
        <v>1.0248371362901798E-2</v>
      </c>
      <c r="Z25" s="7">
        <f>+POWER(X25/S25,0.2)-1</f>
        <v>-4.5692415019208954E-2</v>
      </c>
    </row>
    <row r="26" spans="1:26" x14ac:dyDescent="0.25">
      <c r="A26" s="42" t="s">
        <v>11</v>
      </c>
      <c r="B26" s="193">
        <f>+'[1]1.CONSUMO ARGENTINA POR TIPO '!C318/10000</f>
        <v>51.447899999999997</v>
      </c>
      <c r="C26" s="6">
        <f>+'[1]1.CONSUMO ARGENTINA POR TIPO '!C330/10000</f>
        <v>44.958300000000001</v>
      </c>
      <c r="D26" s="6">
        <f>+'[1]1.CONSUMO ARGENTINA POR TIPO '!C342/10000</f>
        <v>42.929499999999997</v>
      </c>
      <c r="E26" s="6">
        <f>+'[1]1.CONSUMO ARGENTINA POR TIPO '!C354/10000</f>
        <v>45.869700000000002</v>
      </c>
      <c r="F26" s="6">
        <f>+'[1]1.CONSUMO ARGENTINA POR TIPO '!C366/10000</f>
        <v>49.668799999999997</v>
      </c>
      <c r="G26" s="6">
        <f>+'[1]1.CONSUMO ARGENTINA POR TIPO '!C378/10000</f>
        <v>39.868600000000001</v>
      </c>
      <c r="H26" s="6">
        <f>+'[1]1.CONSUMO ARGENTINA POR TIPO '!C390/10000</f>
        <v>37.162700000000001</v>
      </c>
      <c r="I26" s="6">
        <f>+'[1]1.CONSUMO ARGENTINA POR TIPO '!C402/10000</f>
        <v>33.940800000000003</v>
      </c>
      <c r="J26" s="67">
        <f>+'[1]1.CONSUMO ARGENTINA POR TIPO '!C414/10000</f>
        <v>35.052500000000002</v>
      </c>
      <c r="K26" s="67">
        <f>+'[1]1.CONSUMO ARGENTINA POR TIPO '!C426/10000</f>
        <v>38.5732</v>
      </c>
      <c r="L26" s="7">
        <f>+K26/J26-1</f>
        <v>0.10044076742029806</v>
      </c>
      <c r="N26" s="42" t="s">
        <v>11</v>
      </c>
      <c r="O26" s="6">
        <f>+SUM('[1]1.CONSUMO ARGENTINA POR TIPO '!C307:C318)/10000</f>
        <v>744.587897</v>
      </c>
      <c r="P26" s="6">
        <f t="shared" ref="P26:V26" si="39">+SUM(C25:C26)+SUM(B27:B36)</f>
        <v>674.2813000000001</v>
      </c>
      <c r="Q26" s="6">
        <f t="shared" si="39"/>
        <v>657.29070000000002</v>
      </c>
      <c r="R26" s="6">
        <f t="shared" si="39"/>
        <v>618.72320000000002</v>
      </c>
      <c r="S26" s="6">
        <f t="shared" si="39"/>
        <v>648.76300000000003</v>
      </c>
      <c r="T26" s="6">
        <f t="shared" si="39"/>
        <v>642.7645</v>
      </c>
      <c r="U26" s="6">
        <f t="shared" si="39"/>
        <v>539.6028</v>
      </c>
      <c r="V26" s="6">
        <f t="shared" si="39"/>
        <v>511.37710000000004</v>
      </c>
      <c r="W26" s="67">
        <f>+SUM(J25:J26)+SUM(I27:I36)</f>
        <v>506.41149999999999</v>
      </c>
      <c r="X26" s="37">
        <f t="shared" ref="X26" si="40">+SUM(K25:K26)+SUM(J27:J36)</f>
        <v>513.99900000000002</v>
      </c>
      <c r="Y26" s="78">
        <f>+X26/W26-1</f>
        <v>1.4982874599016816E-2</v>
      </c>
      <c r="Z26" s="7">
        <f>+POWER(X26/S26,0.2)-1</f>
        <v>-4.55015221982219E-2</v>
      </c>
    </row>
    <row r="27" spans="1:26" x14ac:dyDescent="0.25">
      <c r="A27" s="42" t="s">
        <v>0</v>
      </c>
      <c r="B27" s="193">
        <f>+'[1]1.CONSUMO ARGENTINA POR TIPO '!C319/10000</f>
        <v>58.234699999999997</v>
      </c>
      <c r="C27" s="6">
        <f>+'[1]1.CONSUMO ARGENTINA POR TIPO '!C331/10000</f>
        <v>54.4223</v>
      </c>
      <c r="D27" s="6">
        <f>+'[1]1.CONSUMO ARGENTINA POR TIPO '!C343/10000</f>
        <v>53.570500000000003</v>
      </c>
      <c r="E27" s="6">
        <f>+'[1]1.CONSUMO ARGENTINA POR TIPO '!C355/10000</f>
        <v>51.938000000000002</v>
      </c>
      <c r="F27" s="6">
        <f>+'[1]1.CONSUMO ARGENTINA POR TIPO '!C367/10000</f>
        <v>46.223599999999998</v>
      </c>
      <c r="G27" s="6">
        <f>+'[1]1.CONSUMO ARGENTINA POR TIPO '!C379/10000</f>
        <v>36.431699999999999</v>
      </c>
      <c r="H27" s="6">
        <f>+'[1]1.CONSUMO ARGENTINA POR TIPO '!C391/10000</f>
        <v>47.8142</v>
      </c>
      <c r="I27" s="6">
        <f>+'[1]1.CONSUMO ARGENTINA POR TIPO '!C403/10000</f>
        <v>38.082500000000003</v>
      </c>
      <c r="J27" s="67">
        <f>+'[1]1.CONSUMO ARGENTINA POR TIPO '!C415/10000</f>
        <v>38.0672</v>
      </c>
      <c r="K27" s="67">
        <f>+'[1]1.CONSUMO ARGENTINA POR TIPO '!C427/10000</f>
        <v>37.240499999999997</v>
      </c>
      <c r="L27" s="7">
        <f>+K27/J27-1</f>
        <v>-2.1716858607935485E-2</v>
      </c>
      <c r="N27" s="42" t="s">
        <v>0</v>
      </c>
      <c r="O27" s="6">
        <f>+SUM('[1]1.CONSUMO ARGENTINA POR TIPO '!C308:C319)/10000</f>
        <v>739.12408200000004</v>
      </c>
      <c r="P27" s="6">
        <f t="shared" ref="P27:W27" si="41">+SUM(C25:C27)+SUM(B28:B36)</f>
        <v>670.46889999999996</v>
      </c>
      <c r="Q27" s="6">
        <f t="shared" si="41"/>
        <v>656.4389000000001</v>
      </c>
      <c r="R27" s="6">
        <f t="shared" si="41"/>
        <v>617.09069999999997</v>
      </c>
      <c r="S27" s="6">
        <f t="shared" si="41"/>
        <v>643.04860000000008</v>
      </c>
      <c r="T27" s="6">
        <f t="shared" si="41"/>
        <v>632.97260000000006</v>
      </c>
      <c r="U27" s="6">
        <f t="shared" si="41"/>
        <v>550.98530000000005</v>
      </c>
      <c r="V27" s="6">
        <f t="shared" si="41"/>
        <v>501.6454</v>
      </c>
      <c r="W27" s="67">
        <f t="shared" si="41"/>
        <v>506.39619999999996</v>
      </c>
      <c r="X27" s="37">
        <f t="shared" ref="X27" si="42">+SUM(K25:K27)+SUM(J28:J36)</f>
        <v>513.17230000000006</v>
      </c>
      <c r="Y27" s="78">
        <f>+X27/W27-1</f>
        <v>1.3381024581148315E-2</v>
      </c>
      <c r="Z27" s="7">
        <f>+POWER(X27/S27,0.2)-1</f>
        <v>-4.4118884343808729E-2</v>
      </c>
    </row>
    <row r="28" spans="1:26" x14ac:dyDescent="0.25">
      <c r="A28" s="42" t="s">
        <v>1</v>
      </c>
      <c r="B28" s="193">
        <f>+'[1]1.CONSUMO ARGENTINA POR TIPO '!C320/10000</f>
        <v>61.310099999999998</v>
      </c>
      <c r="C28" s="6">
        <f>+'[1]1.CONSUMO ARGENTINA POR TIPO '!C332/10000</f>
        <v>50.852899999999998</v>
      </c>
      <c r="D28" s="6">
        <f>+'[1]1.CONSUMO ARGENTINA POR TIPO '!C344/10000</f>
        <v>49.403500000000001</v>
      </c>
      <c r="E28" s="6">
        <f>+'[1]1.CONSUMO ARGENTINA POR TIPO '!C356/10000</f>
        <v>48.9101</v>
      </c>
      <c r="F28" s="6">
        <f>+'[1]1.CONSUMO ARGENTINA POR TIPO '!C368/10000</f>
        <v>49.923499999999997</v>
      </c>
      <c r="G28" s="6">
        <f>+'[1]1.CONSUMO ARGENTINA POR TIPO '!C380/10000</f>
        <v>40.731900000000003</v>
      </c>
      <c r="H28" s="6">
        <f>+'[1]1.CONSUMO ARGENTINA POR TIPO '!C392/10000</f>
        <v>40.200800000000001</v>
      </c>
      <c r="I28" s="6">
        <f>+'[1]1.CONSUMO ARGENTINA POR TIPO '!C404/10000</f>
        <v>41.420900000000003</v>
      </c>
      <c r="J28" s="67">
        <f>+'[1]1.CONSUMO ARGENTINA POR TIPO '!C416/10000</f>
        <v>34.753799999999998</v>
      </c>
      <c r="K28" s="67">
        <f>+'[1]1.CONSUMO ARGENTINA POR TIPO '!C428/10000</f>
        <v>35.232999999999997</v>
      </c>
      <c r="L28" s="7">
        <f t="shared" ref="L28" si="43">+K28/J28-1</f>
        <v>1.3788420259079448E-2</v>
      </c>
      <c r="N28" s="42" t="s">
        <v>1</v>
      </c>
      <c r="O28" s="6">
        <f>+SUM('[1]1.CONSUMO ARGENTINA POR TIPO '!C309:C320)/10000</f>
        <v>735.52055899999993</v>
      </c>
      <c r="P28" s="6">
        <f t="shared" ref="P28:W28" si="44">+SUM(C25:C28)+SUM(B29:B36)</f>
        <v>660.01170000000002</v>
      </c>
      <c r="Q28" s="6">
        <f t="shared" si="44"/>
        <v>654.98950000000013</v>
      </c>
      <c r="R28" s="6">
        <f t="shared" si="44"/>
        <v>616.5972999999999</v>
      </c>
      <c r="S28" s="6">
        <f t="shared" si="44"/>
        <v>644.06200000000013</v>
      </c>
      <c r="T28" s="6">
        <f t="shared" si="44"/>
        <v>623.78099999999995</v>
      </c>
      <c r="U28" s="6">
        <f t="shared" si="44"/>
        <v>550.45420000000013</v>
      </c>
      <c r="V28" s="6">
        <f t="shared" si="44"/>
        <v>502.86550000000005</v>
      </c>
      <c r="W28" s="67">
        <f t="shared" si="44"/>
        <v>499.72910000000002</v>
      </c>
      <c r="X28" s="37">
        <f t="shared" ref="X28" si="45">+SUM(K25:K28)+SUM(J29:J36)</f>
        <v>513.65150000000006</v>
      </c>
      <c r="Y28" s="78">
        <f>+X28/W28-1</f>
        <v>2.7859894490835257E-2</v>
      </c>
      <c r="Z28" s="7">
        <f>+POWER(X28/S28,0.2)-1</f>
        <v>-4.42414828532256E-2</v>
      </c>
    </row>
    <row r="29" spans="1:26" x14ac:dyDescent="0.25">
      <c r="A29" s="42" t="s">
        <v>2</v>
      </c>
      <c r="B29" s="193">
        <f>+'[1]1.CONSUMO ARGENTINA POR TIPO '!C321/10000</f>
        <v>58.587600000000002</v>
      </c>
      <c r="C29" s="6">
        <f>+'[1]1.CONSUMO ARGENTINA POR TIPO '!C333/10000</f>
        <v>64.156000000000006</v>
      </c>
      <c r="D29" s="6">
        <f>+'[1]1.CONSUMO ARGENTINA POR TIPO '!C345/10000</f>
        <v>59.317</v>
      </c>
      <c r="E29" s="6">
        <f>+'[1]1.CONSUMO ARGENTINA POR TIPO '!C357/10000</f>
        <v>60.965499999999999</v>
      </c>
      <c r="F29" s="6">
        <f>+'[1]1.CONSUMO ARGENTINA POR TIPO '!C369/10000</f>
        <v>57.854199999999999</v>
      </c>
      <c r="G29" s="6">
        <f>+'[1]1.CONSUMO ARGENTINA POR TIPO '!C381/10000</f>
        <v>37.071100000000001</v>
      </c>
      <c r="H29" s="6">
        <f>+'[1]1.CONSUMO ARGENTINA POR TIPO '!C393/10000</f>
        <v>40.471600000000002</v>
      </c>
      <c r="I29" s="6">
        <f>+'[1]1.CONSUMO ARGENTINA POR TIPO '!C405/10000</f>
        <v>38.956699999999998</v>
      </c>
      <c r="J29" s="67">
        <f>+'[1]1.CONSUMO ARGENTINA POR TIPO '!C417/10000</f>
        <v>38.913600000000002</v>
      </c>
      <c r="K29" s="67">
        <f>+'[1]1.CONSUMO ARGENTINA POR TIPO '!C429/10000</f>
        <v>30.682400000000001</v>
      </c>
      <c r="L29" s="7">
        <f t="shared" ref="L29" si="46">+K29/J29-1</f>
        <v>-0.211525019530447</v>
      </c>
      <c r="N29" s="42" t="s">
        <v>2</v>
      </c>
      <c r="O29" s="6">
        <f>+SUM('[1]1.CONSUMO ARGENTINA POR TIPO '!C310:C321)/10000</f>
        <v>730.49733600000002</v>
      </c>
      <c r="P29" s="6">
        <f t="shared" ref="P29:W29" si="47">+SUM(C25:C29)+SUM(B30:B36)</f>
        <v>665.58010000000002</v>
      </c>
      <c r="Q29" s="6">
        <f t="shared" si="47"/>
        <v>650.15050000000008</v>
      </c>
      <c r="R29" s="6">
        <f t="shared" si="47"/>
        <v>618.24580000000003</v>
      </c>
      <c r="S29" s="6">
        <f t="shared" si="47"/>
        <v>640.9507000000001</v>
      </c>
      <c r="T29" s="6">
        <f t="shared" si="47"/>
        <v>602.99790000000007</v>
      </c>
      <c r="U29" s="6">
        <f t="shared" si="47"/>
        <v>553.85470000000009</v>
      </c>
      <c r="V29" s="6">
        <f t="shared" si="47"/>
        <v>501.35059999999999</v>
      </c>
      <c r="W29" s="67">
        <f t="shared" si="47"/>
        <v>499.68599999999998</v>
      </c>
      <c r="X29" s="37">
        <f t="shared" ref="X29" si="48">+SUM(K25:K29)+SUM(J30:J36)</f>
        <v>505.4203</v>
      </c>
      <c r="Y29" s="78">
        <f>+X29/W29-1</f>
        <v>1.1475806806674704E-2</v>
      </c>
      <c r="Z29" s="7">
        <f>+POWER(X29/S29,0.2)-1</f>
        <v>-4.6401386376757725E-2</v>
      </c>
    </row>
    <row r="30" spans="1:26" x14ac:dyDescent="0.25">
      <c r="A30" s="42" t="s">
        <v>3</v>
      </c>
      <c r="B30" s="193">
        <f>+'[1]1.CONSUMO ARGENTINA POR TIPO '!C322/10000</f>
        <v>55.996600000000001</v>
      </c>
      <c r="C30" s="6">
        <f>+'[1]1.CONSUMO ARGENTINA POR TIPO '!C334/10000</f>
        <v>64.370199999999997</v>
      </c>
      <c r="D30" s="6">
        <f>+'[1]1.CONSUMO ARGENTINA POR TIPO '!C346/10000</f>
        <v>59.350299999999997</v>
      </c>
      <c r="E30" s="6">
        <f>+'[1]1.CONSUMO ARGENTINA POR TIPO '!C358/10000</f>
        <v>52.402000000000001</v>
      </c>
      <c r="F30" s="6">
        <f>+'[1]1.CONSUMO ARGENTINA POR TIPO '!C370/10000</f>
        <v>66.687799999999996</v>
      </c>
      <c r="G30" s="6">
        <f>+'[1]1.CONSUMO ARGENTINA POR TIPO '!C382/10000</f>
        <v>53.752699999999997</v>
      </c>
      <c r="H30" s="6">
        <f>+'[1]1.CONSUMO ARGENTINA POR TIPO '!C394/10000</f>
        <v>40.5351</v>
      </c>
      <c r="I30" s="6">
        <f>+'[1]1.CONSUMO ARGENTINA POR TIPO '!C406/10000</f>
        <v>42.933599999999998</v>
      </c>
      <c r="J30" s="67">
        <f>+'[1]1.CONSUMO ARGENTINA POR TIPO '!C418/10000</f>
        <v>40.918599999999998</v>
      </c>
      <c r="K30" s="67"/>
      <c r="L30" s="7"/>
      <c r="N30" s="42" t="s">
        <v>3</v>
      </c>
      <c r="O30" s="6">
        <f>+SUM('[1]1.CONSUMO ARGENTINA POR TIPO '!C311:C322)/10000</f>
        <v>715.838528</v>
      </c>
      <c r="P30" s="6">
        <f t="shared" ref="P30:W30" si="49">+SUM(C25:C30)+SUM(B31:B36)</f>
        <v>673.95370000000003</v>
      </c>
      <c r="Q30" s="6">
        <f t="shared" si="49"/>
        <v>645.13059999999996</v>
      </c>
      <c r="R30" s="6">
        <f t="shared" si="49"/>
        <v>611.29750000000001</v>
      </c>
      <c r="S30" s="6">
        <f t="shared" si="49"/>
        <v>655.23649999999998</v>
      </c>
      <c r="T30" s="6">
        <f t="shared" si="49"/>
        <v>590.06280000000004</v>
      </c>
      <c r="U30" s="6">
        <f t="shared" si="49"/>
        <v>540.63710000000003</v>
      </c>
      <c r="V30" s="6">
        <f t="shared" si="49"/>
        <v>503.74910000000006</v>
      </c>
      <c r="W30" s="67">
        <f t="shared" si="49"/>
        <v>497.67100000000005</v>
      </c>
      <c r="X30" s="37"/>
      <c r="Y30" s="78"/>
      <c r="Z30" s="7"/>
    </row>
    <row r="31" spans="1:26" x14ac:dyDescent="0.25">
      <c r="A31" s="42" t="s">
        <v>4</v>
      </c>
      <c r="B31" s="193">
        <f>+'[1]1.CONSUMO ARGENTINA POR TIPO '!C323/10000</f>
        <v>58.539400000000001</v>
      </c>
      <c r="C31" s="6">
        <f>+'[1]1.CONSUMO ARGENTINA POR TIPO '!C335/10000</f>
        <v>59.464399999999998</v>
      </c>
      <c r="D31" s="6">
        <f>+'[1]1.CONSUMO ARGENTINA POR TIPO '!C347/10000</f>
        <v>57.282600000000002</v>
      </c>
      <c r="E31" s="6">
        <f>+'[1]1.CONSUMO ARGENTINA POR TIPO '!C359/10000</f>
        <v>57.640500000000003</v>
      </c>
      <c r="F31" s="6">
        <f>+'[1]1.CONSUMO ARGENTINA POR TIPO '!C371/10000</f>
        <v>68.885999999999996</v>
      </c>
      <c r="G31" s="6">
        <f>+'[1]1.CONSUMO ARGENTINA POR TIPO '!C383/10000</f>
        <v>52.376199999999997</v>
      </c>
      <c r="H31" s="6">
        <f>+'[1]1.CONSUMO ARGENTINA POR TIPO '!C395/10000</f>
        <v>50.217199999999998</v>
      </c>
      <c r="I31" s="6">
        <f>+'[1]1.CONSUMO ARGENTINA POR TIPO '!C407/10000</f>
        <v>47.365200000000002</v>
      </c>
      <c r="J31" s="67">
        <f>+'[1]1.CONSUMO ARGENTINA POR TIPO '!C419/10000</f>
        <v>51.483199999999997</v>
      </c>
      <c r="K31" s="67"/>
      <c r="L31" s="7"/>
      <c r="N31" s="42" t="s">
        <v>4</v>
      </c>
      <c r="O31" s="6">
        <f>+SUM('[1]1.CONSUMO ARGENTINA POR TIPO '!C312:C323)/10000</f>
        <v>706.97689100000002</v>
      </c>
      <c r="P31" s="6">
        <f t="shared" ref="P31:W31" si="50">+SUM(C25:C31)+SUM(B32:B36)</f>
        <v>674.87870000000009</v>
      </c>
      <c r="Q31" s="6">
        <f t="shared" si="50"/>
        <v>642.94880000000001</v>
      </c>
      <c r="R31" s="6">
        <f t="shared" si="50"/>
        <v>611.65539999999999</v>
      </c>
      <c r="S31" s="6">
        <f t="shared" si="50"/>
        <v>666.48199999999997</v>
      </c>
      <c r="T31" s="6">
        <f t="shared" si="50"/>
        <v>573.553</v>
      </c>
      <c r="U31" s="6">
        <f t="shared" si="50"/>
        <v>538.47810000000004</v>
      </c>
      <c r="V31" s="6">
        <f t="shared" si="50"/>
        <v>500.89710000000002</v>
      </c>
      <c r="W31" s="67">
        <f t="shared" si="50"/>
        <v>501.78899999999999</v>
      </c>
      <c r="X31" s="67"/>
      <c r="Y31" s="78"/>
      <c r="Z31" s="7"/>
    </row>
    <row r="32" spans="1:26" x14ac:dyDescent="0.25">
      <c r="A32" s="42" t="s">
        <v>5</v>
      </c>
      <c r="B32" s="193">
        <f>+'[1]1.CONSUMO ARGENTINA POR TIPO '!C324/10000</f>
        <v>60.212200000000003</v>
      </c>
      <c r="C32" s="6">
        <f>+'[1]1.CONSUMO ARGENTINA POR TIPO '!C336/10000</f>
        <v>59.005699999999997</v>
      </c>
      <c r="D32" s="6">
        <f>+'[1]1.CONSUMO ARGENTINA POR TIPO '!C348/10000</f>
        <v>55.477200000000003</v>
      </c>
      <c r="E32" s="6">
        <f>+'[1]1.CONSUMO ARGENTINA POR TIPO '!C360/10000</f>
        <v>59.979399999999998</v>
      </c>
      <c r="F32" s="6">
        <f>+'[1]1.CONSUMO ARGENTINA POR TIPO '!C372/10000</f>
        <v>57.304699999999997</v>
      </c>
      <c r="G32" s="6">
        <f>+'[1]1.CONSUMO ARGENTINA POR TIPO '!C384/10000</f>
        <v>50.235900000000001</v>
      </c>
      <c r="H32" s="6">
        <f>+'[1]1.CONSUMO ARGENTINA POR TIPO '!C396/10000</f>
        <v>50.3889</v>
      </c>
      <c r="I32" s="6">
        <f>+'[1]1.CONSUMO ARGENTINA POR TIPO '!C408/10000</f>
        <v>48.957799999999999</v>
      </c>
      <c r="J32" s="67">
        <f>+'[1]1.CONSUMO ARGENTINA POR TIPO '!C420/10000</f>
        <v>55.452199999999998</v>
      </c>
      <c r="K32" s="67"/>
      <c r="L32" s="7"/>
      <c r="N32" s="42" t="s">
        <v>5</v>
      </c>
      <c r="O32" s="6">
        <f>+SUM('[1]1.CONSUMO ARGENTINA POR TIPO '!C313:C324)/10000</f>
        <v>706.595418</v>
      </c>
      <c r="P32" s="6">
        <f t="shared" ref="P32:W32" si="51">+SUM(C25:C32)+SUM(B33:B36)</f>
        <v>673.67220000000009</v>
      </c>
      <c r="Q32" s="6">
        <f t="shared" si="51"/>
        <v>639.4203</v>
      </c>
      <c r="R32" s="6">
        <f t="shared" si="51"/>
        <v>616.1576</v>
      </c>
      <c r="S32" s="6">
        <f t="shared" si="51"/>
        <v>663.80730000000005</v>
      </c>
      <c r="T32" s="6">
        <f t="shared" si="51"/>
        <v>566.48419999999999</v>
      </c>
      <c r="U32" s="6">
        <f t="shared" si="51"/>
        <v>538.63110000000006</v>
      </c>
      <c r="V32" s="6">
        <f t="shared" si="51"/>
        <v>499.46600000000012</v>
      </c>
      <c r="W32" s="67">
        <f t="shared" si="51"/>
        <v>508.28340000000003</v>
      </c>
      <c r="X32" s="67"/>
      <c r="Y32" s="78"/>
      <c r="Z32" s="7"/>
    </row>
    <row r="33" spans="1:26" x14ac:dyDescent="0.25">
      <c r="A33" s="42" t="s">
        <v>6</v>
      </c>
      <c r="B33" s="193">
        <f>+'[1]1.CONSUMO ARGENTINA POR TIPO '!C325/10000</f>
        <v>61.8048</v>
      </c>
      <c r="C33" s="6">
        <f>+'[1]1.CONSUMO ARGENTINA POR TIPO '!C337/10000</f>
        <v>61.348199999999999</v>
      </c>
      <c r="D33" s="6">
        <f>+'[1]1.CONSUMO ARGENTINA POR TIPO '!C349/10000</f>
        <v>50.138599999999997</v>
      </c>
      <c r="E33" s="6">
        <f>+'[1]1.CONSUMO ARGENTINA POR TIPO '!C361/10000</f>
        <v>54.532400000000003</v>
      </c>
      <c r="F33" s="6">
        <f>+'[1]1.CONSUMO ARGENTINA POR TIPO '!C373/10000</f>
        <v>56.688600000000001</v>
      </c>
      <c r="G33" s="6">
        <f>+'[1]1.CONSUMO ARGENTINA POR TIPO '!C385/10000</f>
        <v>48.8596</v>
      </c>
      <c r="H33" s="6">
        <f>+'[1]1.CONSUMO ARGENTINA POR TIPO '!C397/10000</f>
        <v>45.540100000000002</v>
      </c>
      <c r="I33" s="6">
        <f>+'[1]1.CONSUMO ARGENTINA POR TIPO '!C409/10000</f>
        <v>44.126100000000001</v>
      </c>
      <c r="J33" s="67">
        <f>+'[1]1.CONSUMO ARGENTINA POR TIPO '!C421/10000</f>
        <v>43.411900000000003</v>
      </c>
      <c r="K33" s="67"/>
      <c r="L33" s="7"/>
      <c r="N33" s="42" t="s">
        <v>6</v>
      </c>
      <c r="O33" s="6">
        <f>+SUM('[1]1.CONSUMO ARGENTINA POR TIPO '!C314:C325)/10000</f>
        <v>705.11019199999998</v>
      </c>
      <c r="P33" s="6">
        <f t="shared" ref="P33:W33" si="52">+SUM(C25:C33)+SUM(B34:B36)</f>
        <v>673.21560000000011</v>
      </c>
      <c r="Q33" s="6">
        <f t="shared" si="52"/>
        <v>628.21069999999997</v>
      </c>
      <c r="R33" s="6">
        <f t="shared" si="52"/>
        <v>620.55140000000006</v>
      </c>
      <c r="S33" s="6">
        <f t="shared" si="52"/>
        <v>665.96350000000007</v>
      </c>
      <c r="T33" s="6">
        <f t="shared" si="52"/>
        <v>558.65519999999992</v>
      </c>
      <c r="U33" s="6">
        <f t="shared" si="52"/>
        <v>535.3116</v>
      </c>
      <c r="V33" s="6">
        <f t="shared" si="52"/>
        <v>498.05200000000013</v>
      </c>
      <c r="W33" s="67">
        <f t="shared" si="52"/>
        <v>507.56920000000002</v>
      </c>
      <c r="X33" s="37"/>
      <c r="Y33" s="78"/>
      <c r="Z33" s="7"/>
    </row>
    <row r="34" spans="1:26" x14ac:dyDescent="0.25">
      <c r="A34" s="42" t="s">
        <v>7</v>
      </c>
      <c r="B34" s="193">
        <f>+'[1]1.CONSUMO ARGENTINA POR TIPO '!C326/10000</f>
        <v>56.731000000000002</v>
      </c>
      <c r="C34" s="6">
        <f>+'[1]1.CONSUMO ARGENTINA POR TIPO '!C338/10000</f>
        <v>51.136000000000003</v>
      </c>
      <c r="D34" s="6">
        <f>+'[1]1.CONSUMO ARGENTINA POR TIPO '!C350/10000</f>
        <v>46.155900000000003</v>
      </c>
      <c r="E34" s="6">
        <f>+'[1]1.CONSUMO ARGENTINA POR TIPO '!C362/10000</f>
        <v>55.108600000000003</v>
      </c>
      <c r="F34" s="6">
        <f>+'[1]1.CONSUMO ARGENTINA POR TIPO '!C374/10000</f>
        <v>54.905000000000001</v>
      </c>
      <c r="G34" s="6">
        <f>+'[1]1.CONSUMO ARGENTINA POR TIPO '!C386/10000</f>
        <v>45.063600000000001</v>
      </c>
      <c r="H34" s="6">
        <f>+'[1]1.CONSUMO ARGENTINA POR TIPO '!C398/10000</f>
        <v>47.178800000000003</v>
      </c>
      <c r="I34" s="6">
        <f>+'[1]1.CONSUMO ARGENTINA POR TIPO '!C410/10000</f>
        <v>49.524099999999997</v>
      </c>
      <c r="J34" s="67">
        <f>+'[1]1.CONSUMO ARGENTINA POR TIPO '!C422/10000</f>
        <v>46.086399999999998</v>
      </c>
      <c r="K34" s="67"/>
      <c r="L34" s="7"/>
      <c r="N34" s="42" t="s">
        <v>7</v>
      </c>
      <c r="O34" s="6">
        <f>+SUM('[1]1.CONSUMO ARGENTINA POR TIPO '!C315:C326)/10000</f>
        <v>696.57094900000004</v>
      </c>
      <c r="P34" s="6">
        <f t="shared" ref="P34:W34" si="53">+SUM(C25:C34)+SUM(B35:B36)</f>
        <v>667.62060000000008</v>
      </c>
      <c r="Q34" s="6">
        <f t="shared" si="53"/>
        <v>623.23059999999998</v>
      </c>
      <c r="R34" s="6">
        <f t="shared" si="53"/>
        <v>629.50409999999999</v>
      </c>
      <c r="S34" s="6">
        <f t="shared" si="53"/>
        <v>665.75990000000002</v>
      </c>
      <c r="T34" s="6">
        <f t="shared" si="53"/>
        <v>548.81380000000001</v>
      </c>
      <c r="U34" s="6">
        <f t="shared" si="53"/>
        <v>537.42679999999996</v>
      </c>
      <c r="V34" s="6">
        <f t="shared" si="53"/>
        <v>500.39730000000009</v>
      </c>
      <c r="W34" s="67">
        <f t="shared" si="53"/>
        <v>504.13150000000002</v>
      </c>
      <c r="X34" s="37"/>
      <c r="Y34" s="78"/>
      <c r="Z34" s="7"/>
    </row>
    <row r="35" spans="1:26" x14ac:dyDescent="0.25">
      <c r="A35" s="42" t="s">
        <v>8</v>
      </c>
      <c r="B35" s="193">
        <f>+'[1]1.CONSUMO ARGENTINA POR TIPO '!C327/10000</f>
        <v>55.203899999999997</v>
      </c>
      <c r="C35" s="6">
        <f>+'[1]1.CONSUMO ARGENTINA POR TIPO '!C339/10000</f>
        <v>52.643700000000003</v>
      </c>
      <c r="D35" s="6">
        <f>+'[1]1.CONSUMO ARGENTINA POR TIPO '!C351/10000</f>
        <v>47.208300000000001</v>
      </c>
      <c r="E35" s="6">
        <f>+'[1]1.CONSUMO ARGENTINA POR TIPO '!C363/10000</f>
        <v>51.800199999999997</v>
      </c>
      <c r="F35" s="6">
        <f>+'[1]1.CONSUMO ARGENTINA POR TIPO '!C375/10000</f>
        <v>47.229199999999999</v>
      </c>
      <c r="G35" s="6">
        <f>+'[1]1.CONSUMO ARGENTINA POR TIPO '!C387/10000</f>
        <v>50.898899999999998</v>
      </c>
      <c r="H35" s="6">
        <f>+'[1]1.CONSUMO ARGENTINA POR TIPO '!C399/10000</f>
        <v>38.212699999999998</v>
      </c>
      <c r="I35" s="6">
        <f>+'[1]1.CONSUMO ARGENTINA POR TIPO '!C411/10000</f>
        <v>43.026000000000003</v>
      </c>
      <c r="J35" s="67">
        <f>+'[1]1.CONSUMO ARGENTINA POR TIPO '!C423/10000</f>
        <v>46.478200000000001</v>
      </c>
      <c r="K35" s="67"/>
      <c r="L35" s="7"/>
      <c r="N35" s="42" t="s">
        <v>8</v>
      </c>
      <c r="O35" s="6">
        <f>+SUM('[1]1.CONSUMO ARGENTINA POR TIPO '!C316:C327)/10000</f>
        <v>692.45104900000001</v>
      </c>
      <c r="P35" s="6">
        <f t="shared" ref="P35:W35" si="54">+SUM(C25:C35)+SUM(B36)</f>
        <v>665.06040000000007</v>
      </c>
      <c r="Q35" s="6">
        <f t="shared" si="54"/>
        <v>617.79520000000002</v>
      </c>
      <c r="R35" s="6">
        <f t="shared" si="54"/>
        <v>634.096</v>
      </c>
      <c r="S35" s="6">
        <f t="shared" si="54"/>
        <v>661.1889000000001</v>
      </c>
      <c r="T35" s="6">
        <f t="shared" si="54"/>
        <v>552.48349999999994</v>
      </c>
      <c r="U35" s="6">
        <f t="shared" si="54"/>
        <v>524.74059999999997</v>
      </c>
      <c r="V35" s="6">
        <f t="shared" si="54"/>
        <v>505.21060000000011</v>
      </c>
      <c r="W35" s="67">
        <f t="shared" si="54"/>
        <v>507.58370000000002</v>
      </c>
      <c r="X35" s="37"/>
      <c r="Y35" s="78"/>
      <c r="Z35" s="7"/>
    </row>
    <row r="36" spans="1:26" x14ac:dyDescent="0.25">
      <c r="A36" s="42" t="s">
        <v>9</v>
      </c>
      <c r="B36" s="193">
        <f>+'[1]1.CONSUMO ARGENTINA POR TIPO '!C328/10000</f>
        <v>55.897199999999998</v>
      </c>
      <c r="C36" s="6">
        <f>+'[1]1.CONSUMO ARGENTINA POR TIPO '!C340/10000</f>
        <v>49.158900000000003</v>
      </c>
      <c r="D36" s="6">
        <f>+'[1]1.CONSUMO ARGENTINA POR TIPO '!C352/10000</f>
        <v>48.872399999999999</v>
      </c>
      <c r="E36" s="6">
        <f>+'[1]1.CONSUMO ARGENTINA POR TIPO '!C364/10000</f>
        <v>51.487200000000001</v>
      </c>
      <c r="F36" s="6">
        <f>+'[1]1.CONSUMO ARGENTINA POR TIPO '!C376/10000</f>
        <v>52.0595</v>
      </c>
      <c r="G36" s="6">
        <f>+'[1]1.CONSUMO ARGENTINA POR TIPO '!C388/10000</f>
        <v>48.057899999999997</v>
      </c>
      <c r="H36" s="6">
        <f>+'[1]1.CONSUMO ARGENTINA POR TIPO '!C400/10000</f>
        <v>38.195999999999998</v>
      </c>
      <c r="I36" s="6">
        <f>+'[1]1.CONSUMO ARGENTINA POR TIPO '!C412/10000</f>
        <v>40.628700000000002</v>
      </c>
      <c r="J36" s="67">
        <f>+'[1]1.CONSUMO ARGENTINA POR TIPO '!C424/10000</f>
        <v>40.921799999999998</v>
      </c>
      <c r="K36" s="67"/>
      <c r="L36" s="7"/>
      <c r="N36" s="42" t="s">
        <v>9</v>
      </c>
      <c r="O36" s="6">
        <f>+SUM('[1]1.CONSUMO ARGENTINA POR TIPO '!C317:C328)/10000</f>
        <v>687.31261700000005</v>
      </c>
      <c r="P36" s="6">
        <f t="shared" ref="P36:W36" si="55">+SUM(C25:C36)</f>
        <v>658.32210000000009</v>
      </c>
      <c r="Q36" s="6">
        <f t="shared" si="55"/>
        <v>617.50869999999998</v>
      </c>
      <c r="R36" s="6">
        <f t="shared" si="55"/>
        <v>636.71080000000006</v>
      </c>
      <c r="S36" s="6">
        <f t="shared" si="55"/>
        <v>661.76120000000003</v>
      </c>
      <c r="T36" s="6">
        <f t="shared" si="55"/>
        <v>548.4819</v>
      </c>
      <c r="U36" s="6">
        <f t="shared" si="55"/>
        <v>514.87869999999998</v>
      </c>
      <c r="V36" s="6">
        <f t="shared" si="55"/>
        <v>507.64330000000007</v>
      </c>
      <c r="W36" s="67">
        <f t="shared" si="55"/>
        <v>507.87680000000006</v>
      </c>
      <c r="X36" s="37"/>
      <c r="Y36" s="78"/>
      <c r="Z36" s="7"/>
    </row>
    <row r="37" spans="1:26" ht="25.5" x14ac:dyDescent="0.25">
      <c r="A37" s="53" t="s">
        <v>13</v>
      </c>
      <c r="B37" s="194">
        <f>SUM(B25:B36)</f>
        <v>687.31261699999993</v>
      </c>
      <c r="C37" s="54">
        <f>SUM(C25:C36)</f>
        <v>658.32210000000009</v>
      </c>
      <c r="D37" s="54">
        <f>SUM(D25:D36)</f>
        <v>617.50869999999998</v>
      </c>
      <c r="E37" s="54">
        <f>SUM(E25:E36)</f>
        <v>636.71080000000006</v>
      </c>
      <c r="F37" s="54">
        <f>SUM(F25:F36)</f>
        <v>661.76120000000003</v>
      </c>
      <c r="G37" s="54">
        <f t="shared" ref="G37:H37" si="56">SUM(G25:G36)</f>
        <v>548.4819</v>
      </c>
      <c r="H37" s="54">
        <f t="shared" si="56"/>
        <v>514.87869999999998</v>
      </c>
      <c r="I37" s="54">
        <f t="shared" ref="I37:J37" si="57">SUM(I25:I36)</f>
        <v>507.64330000000007</v>
      </c>
      <c r="J37" s="186">
        <f t="shared" si="57"/>
        <v>507.87680000000006</v>
      </c>
      <c r="K37" s="186"/>
      <c r="L37" s="165"/>
      <c r="M37" s="3"/>
      <c r="N37" s="43" t="s">
        <v>14</v>
      </c>
      <c r="O37" s="46">
        <f t="shared" ref="O37" si="58">+AVERAGE(O25:O36)</f>
        <v>717.43518516666666</v>
      </c>
      <c r="P37" s="46">
        <f>+AVERAGE(P25:P36)</f>
        <v>669.8196833333335</v>
      </c>
      <c r="Q37" s="46">
        <f t="shared" ref="Q37:U37" si="59">+AVERAGE(Q25:Q36)</f>
        <v>641.03616666666665</v>
      </c>
      <c r="R37" s="46">
        <f t="shared" si="59"/>
        <v>620.53439999999989</v>
      </c>
      <c r="S37" s="46">
        <f t="shared" si="59"/>
        <v>655.16562500000009</v>
      </c>
      <c r="T37" s="46">
        <f t="shared" si="59"/>
        <v>591.13459166666678</v>
      </c>
      <c r="U37" s="226">
        <f t="shared" si="59"/>
        <v>538.94247500000017</v>
      </c>
      <c r="V37" s="226">
        <f t="shared" ref="V37" si="60">+AVERAGE(V25:V36)</f>
        <v>503.93775000000005</v>
      </c>
      <c r="W37" s="220">
        <f t="shared" ref="W37" si="61">+AVERAGE(W25:W36)</f>
        <v>504.36893333333336</v>
      </c>
      <c r="X37" s="197">
        <f t="shared" ref="X37" si="62">+AVERAGE(X25:X36)</f>
        <v>511.34428000000008</v>
      </c>
      <c r="Y37" s="79"/>
      <c r="Z37" s="75"/>
    </row>
    <row r="38" spans="1:26" ht="25.5" x14ac:dyDescent="0.25">
      <c r="A38" s="57" t="s">
        <v>15</v>
      </c>
      <c r="B38" s="195">
        <f t="shared" ref="B38:H38" si="63">+B37/B$73</f>
        <v>0.72991172510030389</v>
      </c>
      <c r="C38" s="58">
        <f t="shared" si="63"/>
        <v>0.73761331894682725</v>
      </c>
      <c r="D38" s="58">
        <f t="shared" si="63"/>
        <v>0.735477793588177</v>
      </c>
      <c r="E38" s="58">
        <f t="shared" si="63"/>
        <v>0.71923649940757484</v>
      </c>
      <c r="F38" s="58">
        <f t="shared" si="63"/>
        <v>0.70178706375141064</v>
      </c>
      <c r="G38" s="58">
        <f t="shared" si="63"/>
        <v>0.65443850425619798</v>
      </c>
      <c r="H38" s="58">
        <f t="shared" si="63"/>
        <v>0.62212736001917812</v>
      </c>
      <c r="I38" s="58">
        <f t="shared" ref="I38:J38" si="64">+I37/I$73</f>
        <v>0.65480376781885641</v>
      </c>
      <c r="J38" s="189">
        <f t="shared" si="64"/>
        <v>0.66595213386560392</v>
      </c>
      <c r="K38" s="189"/>
      <c r="L38" s="59"/>
      <c r="M38" s="3"/>
      <c r="N38" s="44" t="s">
        <v>15</v>
      </c>
      <c r="O38" s="48">
        <f t="shared" ref="O38:U38" si="65">+O37/O$73</f>
        <v>0.72907287415850175</v>
      </c>
      <c r="P38" s="48">
        <f t="shared" si="65"/>
        <v>0.73428998950504865</v>
      </c>
      <c r="Q38" s="48">
        <f t="shared" si="65"/>
        <v>0.73658652696084947</v>
      </c>
      <c r="R38" s="48">
        <f t="shared" si="65"/>
        <v>0.72610546304881929</v>
      </c>
      <c r="S38" s="48">
        <f t="shared" si="65"/>
        <v>0.71319493277732482</v>
      </c>
      <c r="T38" s="48">
        <f t="shared" si="65"/>
        <v>0.66899840129565269</v>
      </c>
      <c r="U38" s="58">
        <f t="shared" si="65"/>
        <v>0.63966776493625188</v>
      </c>
      <c r="V38" s="58">
        <f t="shared" ref="V38" si="66">+V37/V$73</f>
        <v>0.63818015898474278</v>
      </c>
      <c r="W38" s="189">
        <f t="shared" ref="W38" si="67">+W37/W$73</f>
        <v>0.65865179508637672</v>
      </c>
      <c r="X38" s="188">
        <f t="shared" ref="X38" si="68">+X37/X$73</f>
        <v>0.66316458502916831</v>
      </c>
      <c r="Y38" s="72"/>
      <c r="Z38" s="76"/>
    </row>
    <row r="39" spans="1:26" ht="26.25" thickBot="1" x14ac:dyDescent="0.3">
      <c r="A39" s="60" t="s">
        <v>12</v>
      </c>
      <c r="B39" s="196"/>
      <c r="C39" s="62">
        <f>+C37/B37-1</f>
        <v>-4.217952105482714E-2</v>
      </c>
      <c r="D39" s="62">
        <f t="shared" ref="D39" si="69">+D37/C37-1</f>
        <v>-6.1996095832116405E-2</v>
      </c>
      <c r="E39" s="62">
        <f t="shared" ref="E39" si="70">+E37/D37-1</f>
        <v>3.109608010381093E-2</v>
      </c>
      <c r="F39" s="62">
        <f t="shared" ref="F39:J39" si="71">+F37/E37-1</f>
        <v>3.9343450747183706E-2</v>
      </c>
      <c r="G39" s="62">
        <f t="shared" si="71"/>
        <v>-0.17117851575462573</v>
      </c>
      <c r="H39" s="62">
        <f t="shared" si="71"/>
        <v>-6.1265832108589158E-2</v>
      </c>
      <c r="I39" s="62">
        <f t="shared" si="71"/>
        <v>-1.4052630260292243E-2</v>
      </c>
      <c r="J39" s="190">
        <f t="shared" si="71"/>
        <v>4.5996864333686105E-4</v>
      </c>
      <c r="K39" s="190"/>
      <c r="L39" s="63"/>
      <c r="N39" s="45" t="s">
        <v>12</v>
      </c>
      <c r="O39" s="49"/>
      <c r="P39" s="50">
        <f>+P37/O37-1</f>
        <v>-6.6369064157721258E-2</v>
      </c>
      <c r="Q39" s="50">
        <f t="shared" ref="Q39" si="72">+Q37/P37-1</f>
        <v>-4.2972037673522423E-2</v>
      </c>
      <c r="R39" s="50">
        <f t="shared" ref="R39" si="73">+R37/Q37-1</f>
        <v>-3.1982230851769544E-2</v>
      </c>
      <c r="S39" s="50">
        <f t="shared" ref="S39" si="74">+S37/R37-1</f>
        <v>5.5808711007802714E-2</v>
      </c>
      <c r="T39" s="50">
        <f t="shared" ref="T39" si="75">+T37/S37-1</f>
        <v>-9.7732589882647325E-2</v>
      </c>
      <c r="U39" s="62">
        <f t="shared" ref="U39:X39" si="76">+U37/T37-1</f>
        <v>-8.8291427032740954E-2</v>
      </c>
      <c r="V39" s="62">
        <f t="shared" si="76"/>
        <v>-6.4950763066132677E-2</v>
      </c>
      <c r="W39" s="190">
        <f t="shared" si="76"/>
        <v>8.5562816703710354E-4</v>
      </c>
      <c r="X39" s="187">
        <f t="shared" si="76"/>
        <v>1.3829849948463702E-2</v>
      </c>
      <c r="Y39" s="73"/>
      <c r="Z39" s="52"/>
    </row>
    <row r="40" spans="1:26" ht="13.5" thickBot="1" x14ac:dyDescent="0.3"/>
    <row r="41" spans="1:26" ht="13.5" thickBot="1" x14ac:dyDescent="0.3">
      <c r="A41" s="323" t="s">
        <v>230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5"/>
      <c r="N41" s="323" t="s">
        <v>231</v>
      </c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5"/>
    </row>
    <row r="42" spans="1:26" ht="38.25" x14ac:dyDescent="0.25">
      <c r="A42" s="38"/>
      <c r="B42" s="191">
        <v>2016</v>
      </c>
      <c r="C42" s="39">
        <f>+B42+1</f>
        <v>2017</v>
      </c>
      <c r="D42" s="39">
        <f t="shared" ref="D42:G42" si="77">+C42+1</f>
        <v>2018</v>
      </c>
      <c r="E42" s="39">
        <f t="shared" si="77"/>
        <v>2019</v>
      </c>
      <c r="F42" s="39">
        <f t="shared" si="77"/>
        <v>2020</v>
      </c>
      <c r="G42" s="39">
        <f t="shared" si="77"/>
        <v>2021</v>
      </c>
      <c r="H42" s="39">
        <f>+H24</f>
        <v>2022</v>
      </c>
      <c r="I42" s="39">
        <v>2023</v>
      </c>
      <c r="J42" s="192">
        <v>2024</v>
      </c>
      <c r="K42" s="192">
        <v>2024</v>
      </c>
      <c r="L42" s="41" t="s">
        <v>16</v>
      </c>
      <c r="N42" s="65"/>
      <c r="O42" s="64">
        <v>2016</v>
      </c>
      <c r="P42" s="64">
        <f>+O42+1</f>
        <v>2017</v>
      </c>
      <c r="Q42" s="64">
        <f t="shared" ref="Q42" si="78">+P42+1</f>
        <v>2018</v>
      </c>
      <c r="R42" s="64">
        <f t="shared" ref="R42" si="79">+Q42+1</f>
        <v>2019</v>
      </c>
      <c r="S42" s="64">
        <f t="shared" ref="S42" si="80">+R42+1</f>
        <v>2020</v>
      </c>
      <c r="T42" s="64">
        <f t="shared" ref="T42" si="81">+S42+1</f>
        <v>2021</v>
      </c>
      <c r="U42" s="39">
        <f t="shared" ref="U42" si="82">+T42+1</f>
        <v>2022</v>
      </c>
      <c r="V42" s="39">
        <v>2023</v>
      </c>
      <c r="W42" s="192">
        <v>2024</v>
      </c>
      <c r="X42" s="40">
        <v>2025</v>
      </c>
      <c r="Y42" s="77" t="s">
        <v>16</v>
      </c>
      <c r="Z42" s="74" t="s">
        <v>21</v>
      </c>
    </row>
    <row r="43" spans="1:26" x14ac:dyDescent="0.25">
      <c r="A43" s="42" t="s">
        <v>10</v>
      </c>
      <c r="B43" s="193">
        <f>+('[1]1.CONSUMO ARGENTINA POR TIPO '!E317+'[1]1.CONSUMO ARGENTINA POR TIPO '!F317)/10000</f>
        <v>2.486027</v>
      </c>
      <c r="C43" s="6">
        <f>+'[1]1.CONSUMO ARGENTINA POR TIPO '!F329/10000</f>
        <v>2.2076899999999999</v>
      </c>
      <c r="D43" s="6">
        <f>+'[1]1.CONSUMO ARGENTINA POR TIPO '!F341/10000</f>
        <v>1.8081</v>
      </c>
      <c r="E43" s="6">
        <f>+'[1]1.CONSUMO ARGENTINA POR TIPO '!F353/10000</f>
        <v>1.6968000000000001</v>
      </c>
      <c r="F43" s="6">
        <f>+'[1]1.CONSUMO ARGENTINA POR TIPO '!F365/10000</f>
        <v>1.575</v>
      </c>
      <c r="G43" s="6">
        <f>+'[1]1.CONSUMO ARGENTINA POR TIPO '!F377/10000</f>
        <v>1.6907000000000001</v>
      </c>
      <c r="H43" s="6">
        <f>+'[1]1.CONSUMO ARGENTINA POR TIPO '!F389/10000</f>
        <v>1.5448</v>
      </c>
      <c r="I43" s="6">
        <f>+'[1]1.CONSUMO ARGENTINA POR TIPO '!F401/10000</f>
        <v>1.7995000000000001</v>
      </c>
      <c r="J43" s="67">
        <f>+'[1]1.CONSUMO ARGENTINA POR TIPO '!F413/10000</f>
        <v>1.4072</v>
      </c>
      <c r="K43" s="67">
        <f>+'[1]1.CONSUMO ARGENTINA POR TIPO '!F425/10000</f>
        <v>1.3888</v>
      </c>
      <c r="L43" s="7">
        <f>+K43/J43-1</f>
        <v>-1.3075611142694732E-2</v>
      </c>
      <c r="N43" s="42" t="s">
        <v>10</v>
      </c>
      <c r="O43" s="6">
        <f>+SUM('[1]1.CONSUMO ARGENTINA POR TIPO '!E306:F317)/10000</f>
        <v>47.086221000000002</v>
      </c>
      <c r="P43" s="6">
        <f t="shared" ref="P43:W43" si="83">+SUM(C43)+SUM(B44:B54)</f>
        <v>44.913885999999998</v>
      </c>
      <c r="Q43" s="6">
        <f t="shared" si="83"/>
        <v>38.8033</v>
      </c>
      <c r="R43" s="6">
        <f t="shared" si="83"/>
        <v>31.7028</v>
      </c>
      <c r="S43" s="6">
        <f t="shared" si="83"/>
        <v>29.509999999999998</v>
      </c>
      <c r="T43" s="6">
        <f t="shared" si="83"/>
        <v>25.473299999999998</v>
      </c>
      <c r="U43" s="6">
        <f t="shared" si="83"/>
        <v>34.297500000000007</v>
      </c>
      <c r="V43" s="6">
        <f t="shared" si="83"/>
        <v>39.892300000000006</v>
      </c>
      <c r="W43" s="67">
        <f t="shared" si="83"/>
        <v>36.826400000000007</v>
      </c>
      <c r="X43" s="37">
        <f t="shared" ref="X43" si="84">+SUM(K43)+SUM(J44:J54)</f>
        <v>27.576900000000002</v>
      </c>
      <c r="Y43" s="78">
        <f>+X43/W43-1</f>
        <v>-0.25116492516238365</v>
      </c>
      <c r="Z43" s="7">
        <f>+POWER(X43/S43,0.2)-1</f>
        <v>-1.3458754677637796E-2</v>
      </c>
    </row>
    <row r="44" spans="1:26" x14ac:dyDescent="0.25">
      <c r="A44" s="42" t="s">
        <v>11</v>
      </c>
      <c r="B44" s="193">
        <f>+('[1]1.CONSUMO ARGENTINA POR TIPO '!E318+'[1]1.CONSUMO ARGENTINA POR TIPO '!F318)/10000</f>
        <v>2.3588849999999999</v>
      </c>
      <c r="C44" s="6">
        <f>+'[1]1.CONSUMO ARGENTINA POR TIPO '!F330/10000</f>
        <v>1.5306999999999999</v>
      </c>
      <c r="D44" s="6">
        <f>+'[1]1.CONSUMO ARGENTINA POR TIPO '!F342/10000</f>
        <v>1.6513</v>
      </c>
      <c r="E44" s="6">
        <f>+'[1]1.CONSUMO ARGENTINA POR TIPO '!F354/10000</f>
        <v>1.3275999999999999</v>
      </c>
      <c r="F44" s="6">
        <f>+'[1]1.CONSUMO ARGENTINA POR TIPO '!F366/10000</f>
        <v>1.2075</v>
      </c>
      <c r="G44" s="6">
        <f>+'[1]1.CONSUMO ARGENTINA POR TIPO '!F378/10000</f>
        <v>1.5802</v>
      </c>
      <c r="H44" s="6">
        <f>+'[1]1.CONSUMO ARGENTINA POR TIPO '!F390/10000</f>
        <v>2.1840999999999999</v>
      </c>
      <c r="I44" s="6">
        <f>+'[1]1.CONSUMO ARGENTINA POR TIPO '!F402/10000</f>
        <v>1.4821</v>
      </c>
      <c r="J44" s="67">
        <f>+'[1]1.CONSUMO ARGENTINA POR TIPO '!F414/10000</f>
        <v>1.0708</v>
      </c>
      <c r="K44" s="67">
        <f>+'[1]1.CONSUMO ARGENTINA POR TIPO '!F426/10000</f>
        <v>1.36</v>
      </c>
      <c r="L44" s="7">
        <f>+K44/J44-1</f>
        <v>0.27007844602166609</v>
      </c>
      <c r="N44" s="42" t="s">
        <v>11</v>
      </c>
      <c r="O44" s="6">
        <f>+SUM('[1]1.CONSUMO ARGENTINA POR TIPO '!E307:F318)/10000</f>
        <v>47.286906000000009</v>
      </c>
      <c r="P44" s="6">
        <f t="shared" ref="P44:U44" si="85">+SUM(C43:C44)+SUM(B45:B54)</f>
        <v>44.085701</v>
      </c>
      <c r="Q44" s="6">
        <f t="shared" si="85"/>
        <v>38.923900000000003</v>
      </c>
      <c r="R44" s="6">
        <f t="shared" si="85"/>
        <v>31.379100000000001</v>
      </c>
      <c r="S44" s="6">
        <f t="shared" si="85"/>
        <v>29.389899999999997</v>
      </c>
      <c r="T44" s="6">
        <f t="shared" si="85"/>
        <v>25.846</v>
      </c>
      <c r="U44" s="6">
        <f t="shared" si="85"/>
        <v>34.901400000000002</v>
      </c>
      <c r="V44" s="6">
        <f t="shared" ref="V44" si="86">+SUM(I43:I44)+SUM(H45:H54)</f>
        <v>39.190300000000001</v>
      </c>
      <c r="W44" s="67">
        <f t="shared" ref="W44" si="87">+SUM(J43:J44)+SUM(I45:I54)</f>
        <v>36.415100000000002</v>
      </c>
      <c r="X44" s="37">
        <f t="shared" ref="X44" si="88">+SUM(K43:K44)+SUM(J45:J54)</f>
        <v>27.866099999999999</v>
      </c>
      <c r="Y44" s="78">
        <f>+X44/W44-1</f>
        <v>-0.2347652484820858</v>
      </c>
      <c r="Z44" s="7">
        <f>+POWER(X44/S44,0.2)-1</f>
        <v>-1.0591546664246998E-2</v>
      </c>
    </row>
    <row r="45" spans="1:26" x14ac:dyDescent="0.25">
      <c r="A45" s="42" t="s">
        <v>0</v>
      </c>
      <c r="B45" s="193">
        <f>+('[1]1.CONSUMO ARGENTINA POR TIPO '!E319+'[1]1.CONSUMO ARGENTINA POR TIPO '!F319)/10000</f>
        <v>2.9881600000000001</v>
      </c>
      <c r="C45" s="6">
        <f>+'[1]1.CONSUMO ARGENTINA POR TIPO '!F331/10000</f>
        <v>2.8014000000000001</v>
      </c>
      <c r="D45" s="6">
        <f>+'[1]1.CONSUMO ARGENTINA POR TIPO '!F343/10000</f>
        <v>2.1958000000000002</v>
      </c>
      <c r="E45" s="6">
        <f>+'[1]1.CONSUMO ARGENTINA POR TIPO '!F355/10000</f>
        <v>1.0277000000000001</v>
      </c>
      <c r="F45" s="6">
        <f>+'[1]1.CONSUMO ARGENTINA POR TIPO '!F367/10000</f>
        <v>1.2707999999999999</v>
      </c>
      <c r="G45" s="6">
        <f>+'[1]1.CONSUMO ARGENTINA POR TIPO '!F379/10000</f>
        <v>1.8973</v>
      </c>
      <c r="H45" s="6">
        <f>+'[1]1.CONSUMO ARGENTINA POR TIPO '!F391/10000</f>
        <v>2.5880000000000001</v>
      </c>
      <c r="I45" s="6">
        <f>+'[1]1.CONSUMO ARGENTINA POR TIPO '!F403/10000</f>
        <v>2.2010000000000001</v>
      </c>
      <c r="J45" s="67">
        <f>+'[1]1.CONSUMO ARGENTINA POR TIPO '!F415/10000</f>
        <v>1.5222</v>
      </c>
      <c r="K45" s="67">
        <f>+'[1]1.CONSUMO ARGENTINA POR TIPO '!F427/10000</f>
        <v>1.2029000000000001</v>
      </c>
      <c r="L45" s="7">
        <f>+K45/J45-1</f>
        <v>-0.20976218630928911</v>
      </c>
      <c r="N45" s="42" t="s">
        <v>0</v>
      </c>
      <c r="O45" s="6">
        <f>+SUM('[1]1.CONSUMO ARGENTINA POR TIPO '!E308:F319)/10000</f>
        <v>48.098843000000002</v>
      </c>
      <c r="P45" s="6">
        <f t="shared" ref="P45:U45" si="89">+SUM(C43:C45)+SUM(B46:B54)</f>
        <v>43.898941000000008</v>
      </c>
      <c r="Q45" s="6">
        <f t="shared" si="89"/>
        <v>38.318300000000001</v>
      </c>
      <c r="R45" s="6">
        <f t="shared" si="89"/>
        <v>30.211000000000002</v>
      </c>
      <c r="S45" s="6">
        <f t="shared" si="89"/>
        <v>29.632999999999999</v>
      </c>
      <c r="T45" s="6">
        <f t="shared" si="89"/>
        <v>26.472500000000004</v>
      </c>
      <c r="U45" s="6">
        <f t="shared" si="89"/>
        <v>35.592100000000002</v>
      </c>
      <c r="V45" s="6">
        <f t="shared" ref="V45" si="90">+SUM(I43:I45)+SUM(H46:H54)</f>
        <v>38.8033</v>
      </c>
      <c r="W45" s="67">
        <f t="shared" ref="W45" si="91">+SUM(J43:J45)+SUM(I46:I54)</f>
        <v>35.7363</v>
      </c>
      <c r="X45" s="37">
        <f t="shared" ref="X45" si="92">+SUM(K43:K45)+SUM(J46:J54)</f>
        <v>27.546800000000001</v>
      </c>
      <c r="Y45" s="78">
        <f>+X45/W45-1</f>
        <v>-0.22916474285250565</v>
      </c>
      <c r="Z45" s="7">
        <f>+POWER(X45/S45,0.2)-1</f>
        <v>-1.4494376099128847E-2</v>
      </c>
    </row>
    <row r="46" spans="1:26" x14ac:dyDescent="0.25">
      <c r="A46" s="42" t="s">
        <v>1</v>
      </c>
      <c r="B46" s="193">
        <f>+('[1]1.CONSUMO ARGENTINA POR TIPO '!E320+'[1]1.CONSUMO ARGENTINA POR TIPO '!F320)/10000</f>
        <v>2.7588879999999998</v>
      </c>
      <c r="C46" s="6">
        <f>+'[1]1.CONSUMO ARGENTINA POR TIPO '!F332/10000</f>
        <v>2.5017</v>
      </c>
      <c r="D46" s="6">
        <f>+'[1]1.CONSUMO ARGENTINA POR TIPO '!F344/10000</f>
        <v>2.1541999999999999</v>
      </c>
      <c r="E46" s="6">
        <f>+'[1]1.CONSUMO ARGENTINA POR TIPO '!F356/10000</f>
        <v>1.1268</v>
      </c>
      <c r="F46" s="6">
        <f>+'[1]1.CONSUMO ARGENTINA POR TIPO '!F368/10000</f>
        <v>1.0185</v>
      </c>
      <c r="G46" s="6">
        <f>+'[1]1.CONSUMO ARGENTINA POR TIPO '!F380/10000</f>
        <v>2.2915000000000001</v>
      </c>
      <c r="H46" s="6">
        <f>+'[1]1.CONSUMO ARGENTINA POR TIPO '!F392/10000</f>
        <v>2.7368000000000001</v>
      </c>
      <c r="I46" s="6">
        <f>+'[1]1.CONSUMO ARGENTINA POR TIPO '!F404/10000</f>
        <v>2.1135000000000002</v>
      </c>
      <c r="J46" s="67">
        <f>+'[1]1.CONSUMO ARGENTINA POR TIPO '!F416/10000</f>
        <v>1.3265</v>
      </c>
      <c r="K46" s="67">
        <f>+'[1]1.CONSUMO ARGENTINA POR TIPO '!F428/10000</f>
        <v>2.0623999999999998</v>
      </c>
      <c r="L46" s="7">
        <f>+K46/J46-1</f>
        <v>0.55476818695816044</v>
      </c>
      <c r="N46" s="42" t="s">
        <v>1</v>
      </c>
      <c r="O46" s="6">
        <f>+SUM('[1]1.CONSUMO ARGENTINA POR TIPO '!E309:F320)/10000</f>
        <v>47.494657000000004</v>
      </c>
      <c r="P46" s="6">
        <f t="shared" ref="P46:U46" si="93">+SUM(C43:C46)+SUM(B47:B54)</f>
        <v>43.641752999999994</v>
      </c>
      <c r="Q46" s="6">
        <f t="shared" si="93"/>
        <v>37.970799999999997</v>
      </c>
      <c r="R46" s="6">
        <f t="shared" si="93"/>
        <v>29.183599999999998</v>
      </c>
      <c r="S46" s="6">
        <f t="shared" si="93"/>
        <v>29.524699999999999</v>
      </c>
      <c r="T46" s="6">
        <f t="shared" si="93"/>
        <v>27.7455</v>
      </c>
      <c r="U46" s="6">
        <f t="shared" si="93"/>
        <v>36.037399999999998</v>
      </c>
      <c r="V46" s="6">
        <f t="shared" ref="V46" si="94">+SUM(I43:I46)+SUM(H47:H54)</f>
        <v>38.180000000000007</v>
      </c>
      <c r="W46" s="67">
        <f t="shared" ref="W46" si="95">+SUM(J43:J46)+SUM(I47:I54)</f>
        <v>34.949300000000001</v>
      </c>
      <c r="X46" s="37">
        <f t="shared" ref="X46" si="96">+SUM(K43:K46)+SUM(J47:J54)</f>
        <v>28.282700000000002</v>
      </c>
      <c r="Y46" s="78">
        <f>+X46/W46-1</f>
        <v>-0.19075060158572554</v>
      </c>
      <c r="Z46" s="7">
        <f>+POWER(X46/S46,0.2)-1</f>
        <v>-8.5585435179443836E-3</v>
      </c>
    </row>
    <row r="47" spans="1:26" x14ac:dyDescent="0.25">
      <c r="A47" s="42" t="s">
        <v>2</v>
      </c>
      <c r="B47" s="193">
        <f>+('[1]1.CONSUMO ARGENTINA POR TIPO '!E321+'[1]1.CONSUMO ARGENTINA POR TIPO '!F321)/10000</f>
        <v>3.1462830000000004</v>
      </c>
      <c r="C47" s="6">
        <f>+'[1]1.CONSUMO ARGENTINA POR TIPO '!F333/10000</f>
        <v>2.9769000000000001</v>
      </c>
      <c r="D47" s="6">
        <f>+'[1]1.CONSUMO ARGENTINA POR TIPO '!F345/10000</f>
        <v>2.4117999999999999</v>
      </c>
      <c r="E47" s="6">
        <f>+'[1]1.CONSUMO ARGENTINA POR TIPO '!F357/10000</f>
        <v>1.9319</v>
      </c>
      <c r="F47" s="6">
        <f>+'[1]1.CONSUMO ARGENTINA POR TIPO '!F369/10000</f>
        <v>0.90449999999999997</v>
      </c>
      <c r="G47" s="6">
        <f>+'[1]1.CONSUMO ARGENTINA POR TIPO '!F381/10000</f>
        <v>2.6031</v>
      </c>
      <c r="H47" s="6">
        <f>+'[1]1.CONSUMO ARGENTINA POR TIPO '!F393/10000</f>
        <v>3.0952000000000002</v>
      </c>
      <c r="I47" s="6">
        <f>+'[1]1.CONSUMO ARGENTINA POR TIPO '!F405/10000</f>
        <v>3.0707</v>
      </c>
      <c r="J47" s="67">
        <f>+'[1]1.CONSUMO ARGENTINA POR TIPO '!F417/10000</f>
        <v>1.5522</v>
      </c>
      <c r="K47" s="67">
        <f>+'[1]1.CONSUMO ARGENTINA POR TIPO '!F429/10000</f>
        <v>1.1837</v>
      </c>
      <c r="L47" s="7">
        <f>+K47/J47-1</f>
        <v>-0.23740497358587809</v>
      </c>
      <c r="N47" s="42" t="s">
        <v>2</v>
      </c>
      <c r="O47" s="6">
        <f>+SUM('[1]1.CONSUMO ARGENTINA POR TIPO '!E310:F321)/10000</f>
        <v>47.439907000000005</v>
      </c>
      <c r="P47" s="6">
        <f t="shared" ref="P47:U47" si="97">+SUM(C43:C47)+SUM(B48:B54)</f>
        <v>43.472369999999998</v>
      </c>
      <c r="Q47" s="6">
        <f t="shared" si="97"/>
        <v>37.405699999999996</v>
      </c>
      <c r="R47" s="6">
        <f t="shared" si="97"/>
        <v>28.703700000000001</v>
      </c>
      <c r="S47" s="6">
        <f t="shared" si="97"/>
        <v>28.497299999999999</v>
      </c>
      <c r="T47" s="6">
        <f t="shared" si="97"/>
        <v>29.444099999999999</v>
      </c>
      <c r="U47" s="6">
        <f t="shared" si="97"/>
        <v>36.529499999999999</v>
      </c>
      <c r="V47" s="6">
        <f t="shared" ref="V47" si="98">+SUM(I43:I47)+SUM(H48:H54)</f>
        <v>38.155500000000004</v>
      </c>
      <c r="W47" s="67">
        <f t="shared" ref="W47" si="99">+SUM(J43:J47)+SUM(I48:I54)</f>
        <v>33.430799999999998</v>
      </c>
      <c r="X47" s="37">
        <f t="shared" ref="X47" si="100">+SUM(K43:K47)+SUM(J48:J54)</f>
        <v>27.914200000000001</v>
      </c>
      <c r="Y47" s="78">
        <f>+X47/W47-1</f>
        <v>-0.16501549469351606</v>
      </c>
      <c r="Z47" s="7">
        <f>+POWER(X47/S47,0.2)-1</f>
        <v>-4.1262288317821527E-3</v>
      </c>
    </row>
    <row r="48" spans="1:26" x14ac:dyDescent="0.25">
      <c r="A48" s="42" t="s">
        <v>3</v>
      </c>
      <c r="B48" s="193">
        <f>+('[1]1.CONSUMO ARGENTINA POR TIPO '!E322+'[1]1.CONSUMO ARGENTINA POR TIPO '!F322)/10000</f>
        <v>3.046446</v>
      </c>
      <c r="C48" s="6">
        <f>+'[1]1.CONSUMO ARGENTINA POR TIPO '!F334/10000</f>
        <v>3.4255</v>
      </c>
      <c r="D48" s="6">
        <f>+'[1]1.CONSUMO ARGENTINA POR TIPO '!F346/10000</f>
        <v>2.3942999999999999</v>
      </c>
      <c r="E48" s="6">
        <f>+'[1]1.CONSUMO ARGENTINA POR TIPO '!F358/10000</f>
        <v>2.0476999999999999</v>
      </c>
      <c r="F48" s="6">
        <f>+'[1]1.CONSUMO ARGENTINA POR TIPO '!F370/10000</f>
        <v>1.9599</v>
      </c>
      <c r="G48" s="6">
        <f>+'[1]1.CONSUMO ARGENTINA POR TIPO '!F382/10000</f>
        <v>2.5478999999999998</v>
      </c>
      <c r="H48" s="6">
        <f>+'[1]1.CONSUMO ARGENTINA POR TIPO '!F394/10000</f>
        <v>3.1610999999999998</v>
      </c>
      <c r="I48" s="6">
        <f>+'[1]1.CONSUMO ARGENTINA POR TIPO '!F406/10000</f>
        <v>3.0026000000000002</v>
      </c>
      <c r="J48" s="67">
        <f>+'[1]1.CONSUMO ARGENTINA POR TIPO '!F418/10000</f>
        <v>1.3752</v>
      </c>
      <c r="K48" s="67"/>
      <c r="L48" s="7"/>
      <c r="N48" s="42" t="s">
        <v>3</v>
      </c>
      <c r="O48" s="6">
        <f>+SUM('[1]1.CONSUMO ARGENTINA POR TIPO '!E311:F322)/10000</f>
        <v>46.036068999999998</v>
      </c>
      <c r="P48" s="6">
        <f t="shared" ref="P48:U48" si="101">+SUM(C43:C48)+SUM(B49:B54)</f>
        <v>43.851424000000002</v>
      </c>
      <c r="Q48" s="6">
        <f t="shared" si="101"/>
        <v>36.374499999999998</v>
      </c>
      <c r="R48" s="6">
        <f t="shared" si="101"/>
        <v>28.357099999999999</v>
      </c>
      <c r="S48" s="6">
        <f t="shared" si="101"/>
        <v>28.409499999999998</v>
      </c>
      <c r="T48" s="6">
        <f t="shared" si="101"/>
        <v>30.0321</v>
      </c>
      <c r="U48" s="6">
        <f t="shared" si="101"/>
        <v>37.142700000000005</v>
      </c>
      <c r="V48" s="6">
        <f t="shared" ref="V48" si="102">+SUM(I43:I48)+SUM(H49:H54)</f>
        <v>37.997</v>
      </c>
      <c r="W48" s="67">
        <f t="shared" ref="W48" si="103">+SUM(J43:J48)+SUM(I49:I54)</f>
        <v>31.803399999999996</v>
      </c>
      <c r="X48" s="37"/>
      <c r="Y48" s="78"/>
      <c r="Z48" s="7"/>
    </row>
    <row r="49" spans="1:26" x14ac:dyDescent="0.25">
      <c r="A49" s="42" t="s">
        <v>4</v>
      </c>
      <c r="B49" s="193">
        <f>+('[1]1.CONSUMO ARGENTINA POR TIPO '!E323+'[1]1.CONSUMO ARGENTINA POR TIPO '!F323)/10000</f>
        <v>3.3627899999999999</v>
      </c>
      <c r="C49" s="6">
        <f>+'[1]1.CONSUMO ARGENTINA POR TIPO '!F335/10000</f>
        <v>3.2147999999999999</v>
      </c>
      <c r="D49" s="6">
        <f>+'[1]1.CONSUMO ARGENTINA POR TIPO '!F347/10000</f>
        <v>2.3048999999999999</v>
      </c>
      <c r="E49" s="6">
        <f>+'[1]1.CONSUMO ARGENTINA POR TIPO '!F359/10000</f>
        <v>2.3933</v>
      </c>
      <c r="F49" s="6">
        <f>+'[1]1.CONSUMO ARGENTINA POR TIPO '!F371/10000</f>
        <v>2.0032000000000001</v>
      </c>
      <c r="G49" s="6">
        <f>+'[1]1.CONSUMO ARGENTINA POR TIPO '!F383/10000</f>
        <v>2.8875999999999999</v>
      </c>
      <c r="H49" s="6">
        <f>+'[1]1.CONSUMO ARGENTINA POR TIPO '!F395/10000</f>
        <v>3.1362000000000001</v>
      </c>
      <c r="I49" s="6">
        <f>+'[1]1.CONSUMO ARGENTINA POR TIPO '!F407/10000</f>
        <v>2.8435999999999999</v>
      </c>
      <c r="J49" s="67">
        <f>+'[1]1.CONSUMO ARGENTINA POR TIPO '!F419/10000</f>
        <v>1.8946000000000001</v>
      </c>
      <c r="K49" s="67"/>
      <c r="L49" s="7"/>
      <c r="N49" s="42" t="s">
        <v>4</v>
      </c>
      <c r="O49" s="6">
        <f>+SUM('[1]1.CONSUMO ARGENTINA POR TIPO '!E312:F323)/10000</f>
        <v>45.724594000000003</v>
      </c>
      <c r="P49" s="6">
        <f t="shared" ref="P49:U49" si="104">+SUM(C43:C49)+SUM(B50:B54)</f>
        <v>43.703434000000001</v>
      </c>
      <c r="Q49" s="6">
        <f t="shared" si="104"/>
        <v>35.464599999999997</v>
      </c>
      <c r="R49" s="6">
        <f t="shared" si="104"/>
        <v>28.445500000000003</v>
      </c>
      <c r="S49" s="6">
        <f t="shared" si="104"/>
        <v>28.019399999999997</v>
      </c>
      <c r="T49" s="6">
        <f t="shared" si="104"/>
        <v>30.916499999999999</v>
      </c>
      <c r="U49" s="6">
        <f t="shared" si="104"/>
        <v>37.391300000000001</v>
      </c>
      <c r="V49" s="6">
        <f t="shared" ref="V49" si="105">+SUM(I43:I49)+SUM(H50:H54)</f>
        <v>37.7044</v>
      </c>
      <c r="W49" s="67">
        <f t="shared" ref="W49" si="106">+SUM(J43:J49)+SUM(I50:I54)</f>
        <v>30.854399999999998</v>
      </c>
      <c r="X49" s="67"/>
      <c r="Y49" s="78"/>
      <c r="Z49" s="7"/>
    </row>
    <row r="50" spans="1:26" x14ac:dyDescent="0.25">
      <c r="A50" s="42" t="s">
        <v>5</v>
      </c>
      <c r="B50" s="193">
        <f>+('[1]1.CONSUMO ARGENTINA POR TIPO '!E324+'[1]1.CONSUMO ARGENTINA POR TIPO '!F324)/10000</f>
        <v>4.4265129999999999</v>
      </c>
      <c r="C50" s="6">
        <f>+'[1]1.CONSUMO ARGENTINA POR TIPO '!F336/10000</f>
        <v>3.3641000000000001</v>
      </c>
      <c r="D50" s="6">
        <f>+'[1]1.CONSUMO ARGENTINA POR TIPO '!F348/10000</f>
        <v>3.4081999999999999</v>
      </c>
      <c r="E50" s="6">
        <f>+'[1]1.CONSUMO ARGENTINA POR TIPO '!F360/10000</f>
        <v>2.7305999999999999</v>
      </c>
      <c r="F50" s="6">
        <f>+'[1]1.CONSUMO ARGENTINA POR TIPO '!F372/10000</f>
        <v>2.5434000000000001</v>
      </c>
      <c r="G50" s="6">
        <f>+'[1]1.CONSUMO ARGENTINA POR TIPO '!F384/10000</f>
        <v>2.7595999999999998</v>
      </c>
      <c r="H50" s="6">
        <f>+'[1]1.CONSUMO ARGENTINA POR TIPO '!F396/10000</f>
        <v>4.6984000000000004</v>
      </c>
      <c r="I50" s="6">
        <f>+'[1]1.CONSUMO ARGENTINA POR TIPO '!F408/10000</f>
        <v>4.3811999999999998</v>
      </c>
      <c r="J50" s="67">
        <f>+'[1]1.CONSUMO ARGENTINA POR TIPO '!F420/10000</f>
        <v>2.5535999999999999</v>
      </c>
      <c r="K50" s="67"/>
      <c r="L50" s="7"/>
      <c r="N50" s="42" t="s">
        <v>5</v>
      </c>
      <c r="O50" s="6">
        <f>+SUM('[1]1.CONSUMO ARGENTINA POR TIPO '!E313:F324)/10000</f>
        <v>46.05037200000001</v>
      </c>
      <c r="P50" s="6">
        <f t="shared" ref="P50:U50" si="107">+SUM(C43:C50)+SUM(B51:B54)</f>
        <v>42.641021000000002</v>
      </c>
      <c r="Q50" s="6">
        <f t="shared" si="107"/>
        <v>35.508699999999997</v>
      </c>
      <c r="R50" s="6">
        <f t="shared" si="107"/>
        <v>27.767899999999997</v>
      </c>
      <c r="S50" s="6">
        <f t="shared" si="107"/>
        <v>27.8322</v>
      </c>
      <c r="T50" s="6">
        <f t="shared" si="107"/>
        <v>31.1327</v>
      </c>
      <c r="U50" s="6">
        <f t="shared" si="107"/>
        <v>39.330100000000002</v>
      </c>
      <c r="V50" s="6">
        <f t="shared" ref="V50" si="108">+SUM(I43:I50)+SUM(H51:H54)</f>
        <v>37.387199999999993</v>
      </c>
      <c r="W50" s="67">
        <f t="shared" ref="W50" si="109">+SUM(J43:J50)+SUM(I51:I54)</f>
        <v>29.026800000000001</v>
      </c>
      <c r="X50" s="67"/>
      <c r="Y50" s="78"/>
      <c r="Z50" s="7"/>
    </row>
    <row r="51" spans="1:26" x14ac:dyDescent="0.25">
      <c r="A51" s="42" t="s">
        <v>6</v>
      </c>
      <c r="B51" s="193">
        <f>+('[1]1.CONSUMO ARGENTINA POR TIPO '!E325+'[1]1.CONSUMO ARGENTINA POR TIPO '!F325)/10000</f>
        <v>5.7677430000000003</v>
      </c>
      <c r="C51" s="6">
        <f>+'[1]1.CONSUMO ARGENTINA POR TIPO '!F337/10000</f>
        <v>4.6786000000000003</v>
      </c>
      <c r="D51" s="6">
        <f>+'[1]1.CONSUMO ARGENTINA POR TIPO '!F349/10000</f>
        <v>3.2747999999999999</v>
      </c>
      <c r="E51" s="6">
        <f>+'[1]1.CONSUMO ARGENTINA POR TIPO '!F361/10000</f>
        <v>3.3784999999999998</v>
      </c>
      <c r="F51" s="6">
        <f>+'[1]1.CONSUMO ARGENTINA POR TIPO '!F373/10000</f>
        <v>3.0209000000000001</v>
      </c>
      <c r="G51" s="6">
        <f>+'[1]1.CONSUMO ARGENTINA POR TIPO '!F385/10000</f>
        <v>3.4443999999999999</v>
      </c>
      <c r="H51" s="6">
        <f>+'[1]1.CONSUMO ARGENTINA POR TIPO '!F397/10000</f>
        <v>5.0179999999999998</v>
      </c>
      <c r="I51" s="6">
        <f>+'[1]1.CONSUMO ARGENTINA POR TIPO '!F409/10000</f>
        <v>4.0640000000000001</v>
      </c>
      <c r="J51" s="67">
        <f>+'[1]1.CONSUMO ARGENTINA POR TIPO '!F421/10000</f>
        <v>3.8283</v>
      </c>
      <c r="K51" s="67"/>
      <c r="L51" s="7"/>
      <c r="N51" s="42" t="s">
        <v>6</v>
      </c>
      <c r="O51" s="6">
        <f>+SUM('[1]1.CONSUMO ARGENTINA POR TIPO '!E314:F325)/10000</f>
        <v>46.603241000000018</v>
      </c>
      <c r="P51" s="6">
        <f t="shared" ref="P51:U51" si="110">+SUM(C43:C51)+SUM(B52:B54)</f>
        <v>41.551878000000002</v>
      </c>
      <c r="Q51" s="6">
        <f t="shared" si="110"/>
        <v>34.104900000000001</v>
      </c>
      <c r="R51" s="6">
        <f t="shared" si="110"/>
        <v>27.871600000000001</v>
      </c>
      <c r="S51" s="6">
        <f t="shared" si="110"/>
        <v>27.474599999999999</v>
      </c>
      <c r="T51" s="6">
        <f t="shared" si="110"/>
        <v>31.5562</v>
      </c>
      <c r="U51" s="6">
        <f t="shared" si="110"/>
        <v>40.903700000000001</v>
      </c>
      <c r="V51" s="6">
        <f t="shared" ref="V51" si="111">+SUM(I43:I51)+SUM(H52:H54)</f>
        <v>36.433199999999999</v>
      </c>
      <c r="W51" s="67">
        <f t="shared" ref="W51" si="112">+SUM(J43:J51)+SUM(I52:I54)</f>
        <v>28.7911</v>
      </c>
      <c r="X51" s="37"/>
      <c r="Y51" s="78"/>
      <c r="Z51" s="7"/>
    </row>
    <row r="52" spans="1:26" x14ac:dyDescent="0.25">
      <c r="A52" s="42" t="s">
        <v>7</v>
      </c>
      <c r="B52" s="193">
        <f>+('[1]1.CONSUMO ARGENTINA POR TIPO '!E326+'[1]1.CONSUMO ARGENTINA POR TIPO '!F326)/10000</f>
        <v>5.3280880000000002</v>
      </c>
      <c r="C52" s="6">
        <f>+'[1]1.CONSUMO ARGENTINA POR TIPO '!F338/10000</f>
        <v>4.7823000000000002</v>
      </c>
      <c r="D52" s="6">
        <f>+'[1]1.CONSUMO ARGENTINA POR TIPO '!F350/10000</f>
        <v>4.1062000000000003</v>
      </c>
      <c r="E52" s="6">
        <f>+'[1]1.CONSUMO ARGENTINA POR TIPO '!F362/10000</f>
        <v>4.0349000000000004</v>
      </c>
      <c r="F52" s="6">
        <f>+'[1]1.CONSUMO ARGENTINA POR TIPO '!F374/10000</f>
        <v>3.2298</v>
      </c>
      <c r="G52" s="6">
        <f>+'[1]1.CONSUMO ARGENTINA POR TIPO '!F386/10000</f>
        <v>3.3915000000000002</v>
      </c>
      <c r="H52" s="6">
        <f>+'[1]1.CONSUMO ARGENTINA POR TIPO '!F398/10000</f>
        <v>4.4325000000000001</v>
      </c>
      <c r="I52" s="6">
        <f>+'[1]1.CONSUMO ARGENTINA POR TIPO '!F410/10000</f>
        <v>5.1006999999999998</v>
      </c>
      <c r="J52" s="67">
        <f>+'[1]1.CONSUMO ARGENTINA POR TIPO '!F422/10000</f>
        <v>4.1843000000000004</v>
      </c>
      <c r="K52" s="67"/>
      <c r="L52" s="7"/>
      <c r="N52" s="42" t="s">
        <v>7</v>
      </c>
      <c r="O52" s="6">
        <f>+SUM('[1]1.CONSUMO ARGENTINA POR TIPO '!E315:F326)/10000</f>
        <v>46.185119000000007</v>
      </c>
      <c r="P52" s="6">
        <f t="shared" ref="P52:U52" si="113">+SUM(C43:C52)+SUM(B53:B54)</f>
        <v>41.00609</v>
      </c>
      <c r="Q52" s="6">
        <f t="shared" si="113"/>
        <v>33.428799999999995</v>
      </c>
      <c r="R52" s="6">
        <f t="shared" si="113"/>
        <v>27.8003</v>
      </c>
      <c r="S52" s="6">
        <f t="shared" si="113"/>
        <v>26.669499999999999</v>
      </c>
      <c r="T52" s="6">
        <f t="shared" si="113"/>
        <v>31.7179</v>
      </c>
      <c r="U52" s="6">
        <f t="shared" si="113"/>
        <v>41.944699999999997</v>
      </c>
      <c r="V52" s="6">
        <f t="shared" ref="V52" si="114">+SUM(I43:I52)+SUM(H53:H54)</f>
        <v>37.101399999999998</v>
      </c>
      <c r="W52" s="67">
        <f t="shared" ref="W52" si="115">+SUM(J43:J52)+SUM(I53:I54)</f>
        <v>27.874700000000001</v>
      </c>
      <c r="X52" s="37"/>
      <c r="Y52" s="78"/>
      <c r="Z52" s="7"/>
    </row>
    <row r="53" spans="1:26" x14ac:dyDescent="0.25">
      <c r="A53" s="42" t="s">
        <v>8</v>
      </c>
      <c r="B53" s="193">
        <f>+('[1]1.CONSUMO ARGENTINA POR TIPO '!E327+'[1]1.CONSUMO ARGENTINA POR TIPO '!F327)/10000</f>
        <v>5.3047000000000004</v>
      </c>
      <c r="C53" s="6">
        <f>+'[1]1.CONSUMO ARGENTINA POR TIPO '!F339/10000</f>
        <v>4.7058999999999997</v>
      </c>
      <c r="D53" s="6">
        <f>+'[1]1.CONSUMO ARGENTINA POR TIPO '!F351/10000</f>
        <v>3.5855000000000001</v>
      </c>
      <c r="E53" s="6">
        <f>+'[1]1.CONSUMO ARGENTINA POR TIPO '!F363/10000</f>
        <v>4.5499000000000001</v>
      </c>
      <c r="F53" s="6">
        <f>+'[1]1.CONSUMO ARGENTINA POR TIPO '!F375/10000</f>
        <v>3.8845999999999998</v>
      </c>
      <c r="G53" s="6">
        <f>+'[1]1.CONSUMO ARGENTINA POR TIPO '!F387/10000</f>
        <v>4.9676999999999998</v>
      </c>
      <c r="H53" s="6">
        <f>+'[1]1.CONSUMO ARGENTINA POR TIPO '!F399/10000</f>
        <v>4.0895000000000001</v>
      </c>
      <c r="I53" s="6">
        <f>+'[1]1.CONSUMO ARGENTINA POR TIPO '!F411/10000</f>
        <v>4.5613000000000001</v>
      </c>
      <c r="J53" s="67">
        <f>+'[1]1.CONSUMO ARGENTINA POR TIPO '!F423/10000</f>
        <v>4.3548</v>
      </c>
      <c r="K53" s="67"/>
      <c r="L53" s="7"/>
      <c r="N53" s="42" t="s">
        <v>8</v>
      </c>
      <c r="O53" s="6">
        <f>+SUM('[1]1.CONSUMO ARGENTINA POR TIPO '!E316:F327)/10000</f>
        <v>45.899721000000007</v>
      </c>
      <c r="P53" s="6">
        <f t="shared" ref="P53:U53" si="116">+SUM(C43:C53)+SUM(B54)</f>
        <v>40.407289999999996</v>
      </c>
      <c r="Q53" s="6">
        <f t="shared" si="116"/>
        <v>32.308399999999999</v>
      </c>
      <c r="R53" s="6">
        <f t="shared" si="116"/>
        <v>28.764699999999998</v>
      </c>
      <c r="S53" s="6">
        <f t="shared" si="116"/>
        <v>26.004199999999997</v>
      </c>
      <c r="T53" s="6">
        <f t="shared" si="116"/>
        <v>32.801000000000002</v>
      </c>
      <c r="U53" s="6">
        <f t="shared" si="116"/>
        <v>41.066500000000005</v>
      </c>
      <c r="V53" s="6">
        <f t="shared" ref="V53" si="117">+SUM(I43:I53)+SUM(H54)</f>
        <v>37.5732</v>
      </c>
      <c r="W53" s="67">
        <f t="shared" ref="W53" si="118">+SUM(J43:J53)+SUM(I54)</f>
        <v>27.668200000000002</v>
      </c>
      <c r="X53" s="37"/>
      <c r="Y53" s="78"/>
      <c r="Z53" s="7"/>
    </row>
    <row r="54" spans="1:26" x14ac:dyDescent="0.25">
      <c r="A54" s="42" t="s">
        <v>9</v>
      </c>
      <c r="B54" s="193">
        <f>+('[1]1.CONSUMO ARGENTINA POR TIPO '!E328+'[1]1.CONSUMO ARGENTINA POR TIPO '!F328)/10000</f>
        <v>4.2176999999999998</v>
      </c>
      <c r="C54" s="6">
        <f>+'[1]1.CONSUMO ARGENTINA POR TIPO '!F340/10000</f>
        <v>3.0133000000000001</v>
      </c>
      <c r="D54" s="6">
        <f>+'[1]1.CONSUMO ARGENTINA POR TIPO '!F352/10000</f>
        <v>2.5190000000000001</v>
      </c>
      <c r="E54" s="6">
        <f>+'[1]1.CONSUMO ARGENTINA POR TIPO '!F364/10000</f>
        <v>3.3860999999999999</v>
      </c>
      <c r="F54" s="6">
        <f>+'[1]1.CONSUMO ARGENTINA POR TIPO '!F376/10000</f>
        <v>2.7395</v>
      </c>
      <c r="G54" s="6">
        <f>+'[1]1.CONSUMO ARGENTINA POR TIPO '!F388/10000</f>
        <v>4.3818999999999999</v>
      </c>
      <c r="H54" s="6">
        <f>+'[1]1.CONSUMO ARGENTINA POR TIPO '!F400/10000</f>
        <v>2.9529999999999998</v>
      </c>
      <c r="I54" s="6">
        <f>+'[1]1.CONSUMO ARGENTINA POR TIPO '!F412/10000</f>
        <v>2.5985</v>
      </c>
      <c r="J54" s="67">
        <f>+'[1]1.CONSUMO ARGENTINA POR TIPO '!F424/10000</f>
        <v>2.5255999999999998</v>
      </c>
      <c r="K54" s="67"/>
      <c r="L54" s="7"/>
      <c r="N54" s="42" t="s">
        <v>9</v>
      </c>
      <c r="O54" s="6">
        <f>+SUM('[1]1.CONSUMO ARGENTINA POR TIPO '!E317:F328)/10000</f>
        <v>45.192222999999998</v>
      </c>
      <c r="P54" s="6">
        <f t="shared" ref="P54:U54" si="119">+SUM(C43:C54)</f>
        <v>39.202889999999996</v>
      </c>
      <c r="Q54" s="6">
        <f t="shared" si="119"/>
        <v>31.814099999999996</v>
      </c>
      <c r="R54" s="6">
        <f t="shared" si="119"/>
        <v>29.631799999999998</v>
      </c>
      <c r="S54" s="6">
        <f t="shared" si="119"/>
        <v>25.357599999999998</v>
      </c>
      <c r="T54" s="6">
        <f t="shared" si="119"/>
        <v>34.443400000000004</v>
      </c>
      <c r="U54" s="6">
        <f t="shared" si="119"/>
        <v>39.637600000000006</v>
      </c>
      <c r="V54" s="6">
        <f t="shared" ref="V54" si="120">+SUM(I43:I54)</f>
        <v>37.218699999999998</v>
      </c>
      <c r="W54" s="67">
        <f t="shared" ref="W54" si="121">+SUM(J43:J54)</f>
        <v>27.595300000000002</v>
      </c>
      <c r="X54" s="37"/>
      <c r="Y54" s="78"/>
      <c r="Z54" s="7"/>
    </row>
    <row r="55" spans="1:26" ht="25.5" x14ac:dyDescent="0.25">
      <c r="A55" s="53" t="s">
        <v>13</v>
      </c>
      <c r="B55" s="194">
        <f>SUM(B43:B54)</f>
        <v>45.192223000000006</v>
      </c>
      <c r="C55" s="54">
        <f t="shared" ref="C55" si="122">SUM(C43:C54)</f>
        <v>39.202889999999996</v>
      </c>
      <c r="D55" s="54">
        <f t="shared" ref="D55" si="123">SUM(D43:D54)</f>
        <v>31.814099999999996</v>
      </c>
      <c r="E55" s="54">
        <f t="shared" ref="E55" si="124">SUM(E43:E54)</f>
        <v>29.631799999999998</v>
      </c>
      <c r="F55" s="54">
        <f t="shared" ref="F55:H55" si="125">SUM(F43:F54)</f>
        <v>25.357599999999998</v>
      </c>
      <c r="G55" s="54">
        <f t="shared" si="125"/>
        <v>34.443400000000004</v>
      </c>
      <c r="H55" s="54">
        <f t="shared" si="125"/>
        <v>39.637600000000006</v>
      </c>
      <c r="I55" s="54">
        <f t="shared" ref="I55:J55" si="126">SUM(I43:I54)</f>
        <v>37.218699999999998</v>
      </c>
      <c r="J55" s="186">
        <f t="shared" si="126"/>
        <v>27.595300000000002</v>
      </c>
      <c r="K55" s="186"/>
      <c r="L55" s="165"/>
      <c r="M55" s="3"/>
      <c r="N55" s="43" t="s">
        <v>14</v>
      </c>
      <c r="O55" s="46">
        <f>+AVERAGE(O43:O54)</f>
        <v>46.591489416666668</v>
      </c>
      <c r="P55" s="46">
        <f>+AVERAGE(P43:P54)</f>
        <v>42.698056500000007</v>
      </c>
      <c r="Q55" s="46">
        <f t="shared" ref="Q55:U55" si="127">+AVERAGE(Q43:Q54)</f>
        <v>35.868833333333335</v>
      </c>
      <c r="R55" s="46">
        <f t="shared" si="127"/>
        <v>29.151591666666665</v>
      </c>
      <c r="S55" s="46">
        <f t="shared" si="127"/>
        <v>28.026824999999999</v>
      </c>
      <c r="T55" s="46">
        <f t="shared" si="127"/>
        <v>29.798433333333325</v>
      </c>
      <c r="U55" s="226">
        <f t="shared" si="127"/>
        <v>37.897875000000006</v>
      </c>
      <c r="V55" s="226">
        <f t="shared" ref="V55" si="128">+AVERAGE(V43:V54)</f>
        <v>37.969708333333337</v>
      </c>
      <c r="W55" s="220">
        <f t="shared" ref="W55:X55" si="129">+AVERAGE(W43:W54)</f>
        <v>31.747649999999997</v>
      </c>
      <c r="X55" s="197">
        <f t="shared" si="129"/>
        <v>27.837340000000001</v>
      </c>
      <c r="Y55" s="79"/>
      <c r="Z55" s="75"/>
    </row>
    <row r="56" spans="1:26" ht="25.5" x14ac:dyDescent="0.25">
      <c r="A56" s="57" t="s">
        <v>15</v>
      </c>
      <c r="B56" s="195">
        <f t="shared" ref="B56:H56" si="130">+B55/B$73</f>
        <v>4.7993202270936397E-2</v>
      </c>
      <c r="C56" s="58">
        <f t="shared" si="130"/>
        <v>4.3924659076776215E-2</v>
      </c>
      <c r="D56" s="58">
        <f t="shared" si="130"/>
        <v>3.7891877592969331E-2</v>
      </c>
      <c r="E56" s="58">
        <f t="shared" si="130"/>
        <v>3.3472452647489839E-2</v>
      </c>
      <c r="F56" s="58">
        <f t="shared" si="130"/>
        <v>2.689132522091469E-2</v>
      </c>
      <c r="G56" s="58">
        <f t="shared" si="130"/>
        <v>4.109723069712589E-2</v>
      </c>
      <c r="H56" s="58">
        <f t="shared" si="130"/>
        <v>4.789406795327944E-2</v>
      </c>
      <c r="I56" s="58">
        <f t="shared" ref="I56:J56" si="131">+I55/I$73</f>
        <v>4.8008010729816912E-2</v>
      </c>
      <c r="J56" s="189">
        <f t="shared" si="131"/>
        <v>3.6184265395980873E-2</v>
      </c>
      <c r="K56" s="189"/>
      <c r="L56" s="59"/>
      <c r="M56" s="3"/>
      <c r="N56" s="44" t="s">
        <v>15</v>
      </c>
      <c r="O56" s="48">
        <f t="shared" ref="O56:U56" si="132">+O55/O$73</f>
        <v>4.7347261191885051E-2</v>
      </c>
      <c r="P56" s="48">
        <f t="shared" si="132"/>
        <v>4.6807754742657193E-2</v>
      </c>
      <c r="Q56" s="48">
        <f t="shared" si="132"/>
        <v>4.1215302263711409E-2</v>
      </c>
      <c r="R56" s="48">
        <f t="shared" si="132"/>
        <v>3.4111130608931763E-2</v>
      </c>
      <c r="S56" s="48">
        <f t="shared" si="132"/>
        <v>3.0509216004482597E-2</v>
      </c>
      <c r="T56" s="48">
        <f t="shared" si="132"/>
        <v>3.3723460853321591E-2</v>
      </c>
      <c r="U56" s="58">
        <f t="shared" si="132"/>
        <v>4.4980772757024674E-2</v>
      </c>
      <c r="V56" s="58">
        <f t="shared" ref="V56" si="133">+V55/V$73</f>
        <v>4.8084340775762437E-2</v>
      </c>
      <c r="W56" s="189">
        <f t="shared" ref="W56:X56" si="134">+W55/W$73</f>
        <v>4.1459029849592911E-2</v>
      </c>
      <c r="X56" s="188">
        <f t="shared" si="134"/>
        <v>3.6102365375859619E-2</v>
      </c>
      <c r="Y56" s="72"/>
      <c r="Z56" s="76"/>
    </row>
    <row r="57" spans="1:26" ht="26.25" thickBot="1" x14ac:dyDescent="0.3">
      <c r="A57" s="60" t="s">
        <v>12</v>
      </c>
      <c r="B57" s="196"/>
      <c r="C57" s="62">
        <f>+C55/B55-1</f>
        <v>-0.13253017006930612</v>
      </c>
      <c r="D57" s="62">
        <f t="shared" ref="D57" si="135">+D55/C55-1</f>
        <v>-0.18847564554551977</v>
      </c>
      <c r="E57" s="62">
        <f t="shared" ref="E57" si="136">+E55/D55-1</f>
        <v>-6.8595371234766889E-2</v>
      </c>
      <c r="F57" s="62">
        <f t="shared" ref="F57:J57" si="137">+F55/E55-1</f>
        <v>-0.144243684150136</v>
      </c>
      <c r="G57" s="62">
        <f t="shared" si="137"/>
        <v>0.35830677982143455</v>
      </c>
      <c r="H57" s="62">
        <f t="shared" si="137"/>
        <v>0.15080392760296601</v>
      </c>
      <c r="I57" s="62">
        <f t="shared" si="137"/>
        <v>-6.1025390033705551E-2</v>
      </c>
      <c r="J57" s="190">
        <f t="shared" si="137"/>
        <v>-0.25856357153796339</v>
      </c>
      <c r="K57" s="190"/>
      <c r="L57" s="63"/>
      <c r="N57" s="45" t="s">
        <v>12</v>
      </c>
      <c r="O57" s="49"/>
      <c r="P57" s="50">
        <f>+P55/O55-1</f>
        <v>-8.3565324169995403E-2</v>
      </c>
      <c r="Q57" s="50">
        <f t="shared" ref="Q57" si="138">+Q55/P55-1</f>
        <v>-0.15994224858142359</v>
      </c>
      <c r="R57" s="50">
        <f t="shared" ref="R57" si="139">+R55/Q55-1</f>
        <v>-0.18727237666869578</v>
      </c>
      <c r="S57" s="50">
        <f t="shared" ref="S57" si="140">+S55/R55-1</f>
        <v>-3.8583370662150784E-2</v>
      </c>
      <c r="T57" s="50">
        <f t="shared" ref="T57" si="141">+T55/S55-1</f>
        <v>6.3211167634340537E-2</v>
      </c>
      <c r="U57" s="62">
        <f t="shared" ref="U57:X57" si="142">+U55/T55-1</f>
        <v>0.27180763418211074</v>
      </c>
      <c r="V57" s="62">
        <f t="shared" si="142"/>
        <v>1.8954448853221173E-3</v>
      </c>
      <c r="W57" s="190">
        <f t="shared" si="142"/>
        <v>-0.16386900522675441</v>
      </c>
      <c r="X57" s="187">
        <f t="shared" si="142"/>
        <v>-0.12316848648640122</v>
      </c>
      <c r="Y57" s="73"/>
      <c r="Z57" s="52"/>
    </row>
    <row r="58" spans="1:26" ht="13.5" thickBot="1" x14ac:dyDescent="0.3"/>
    <row r="59" spans="1:26" ht="13.5" thickBot="1" x14ac:dyDescent="0.3">
      <c r="A59" s="326" t="s">
        <v>232</v>
      </c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8"/>
      <c r="N59" s="326" t="s">
        <v>233</v>
      </c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  <c r="Z59" s="328"/>
    </row>
    <row r="60" spans="1:26" ht="38.25" x14ac:dyDescent="0.25">
      <c r="A60" s="38"/>
      <c r="B60" s="191">
        <v>2016</v>
      </c>
      <c r="C60" s="39">
        <f>+B60+1</f>
        <v>2017</v>
      </c>
      <c r="D60" s="39">
        <f t="shared" ref="D60:G60" si="143">+C60+1</f>
        <v>2018</v>
      </c>
      <c r="E60" s="39">
        <f t="shared" si="143"/>
        <v>2019</v>
      </c>
      <c r="F60" s="39">
        <f t="shared" si="143"/>
        <v>2020</v>
      </c>
      <c r="G60" s="39">
        <f t="shared" si="143"/>
        <v>2021</v>
      </c>
      <c r="H60" s="39">
        <f>+H42</f>
        <v>2022</v>
      </c>
      <c r="I60" s="39">
        <v>2023</v>
      </c>
      <c r="J60" s="192">
        <v>2024</v>
      </c>
      <c r="K60" s="192">
        <v>2025</v>
      </c>
      <c r="L60" s="41" t="s">
        <v>16</v>
      </c>
      <c r="N60" s="65"/>
      <c r="O60" s="64">
        <v>2016</v>
      </c>
      <c r="P60" s="64">
        <f>+O60+1</f>
        <v>2017</v>
      </c>
      <c r="Q60" s="64">
        <f t="shared" ref="Q60" si="144">+P60+1</f>
        <v>2018</v>
      </c>
      <c r="R60" s="64">
        <f t="shared" ref="R60" si="145">+Q60+1</f>
        <v>2019</v>
      </c>
      <c r="S60" s="64">
        <f t="shared" ref="S60" si="146">+R60+1</f>
        <v>2020</v>
      </c>
      <c r="T60" s="64">
        <f t="shared" ref="T60" si="147">+S60+1</f>
        <v>2021</v>
      </c>
      <c r="U60" s="39">
        <f t="shared" ref="U60" si="148">+T60+1</f>
        <v>2022</v>
      </c>
      <c r="V60" s="39">
        <v>2023</v>
      </c>
      <c r="W60" s="192">
        <v>2024</v>
      </c>
      <c r="X60" s="40">
        <v>2025</v>
      </c>
      <c r="Y60" s="77" t="s">
        <v>16</v>
      </c>
      <c r="Z60" s="74" t="s">
        <v>21</v>
      </c>
    </row>
    <row r="61" spans="1:26" x14ac:dyDescent="0.25">
      <c r="A61" s="42" t="s">
        <v>10</v>
      </c>
      <c r="B61" s="193">
        <f>+'[1]1.CONSUMO ARGENTINA POR TIPO '!H317/10000</f>
        <v>68.129000000000005</v>
      </c>
      <c r="C61" s="6">
        <f>+'[1]1.CONSUMO ARGENTINA POR TIPO '!H329/10000</f>
        <v>59.362499999999997</v>
      </c>
      <c r="D61" s="6">
        <f>+'[1]1.CONSUMO ARGENTINA POR TIPO '!H341/10000</f>
        <v>60.1753</v>
      </c>
      <c r="E61" s="6">
        <f>+'[1]1.CONSUMO ARGENTINA POR TIPO '!H353/10000</f>
        <v>60.9681</v>
      </c>
      <c r="F61" s="6">
        <f>+'[1]1.CONSUMO ARGENTINA POR TIPO '!H365/10000</f>
        <v>69.565700000000007</v>
      </c>
      <c r="G61" s="6">
        <f>+'[1]1.CONSUMO ARGENTINA POR TIPO '!H377/10000</f>
        <v>65.207999999999998</v>
      </c>
      <c r="H61" s="6">
        <f>+'[1]1.CONSUMO ARGENTINA POR TIPO '!H389/10000</f>
        <v>57.266399999999997</v>
      </c>
      <c r="I61" s="6">
        <f>+'[1]1.CONSUMO ARGENTINA POR TIPO '!H401/10000</f>
        <v>55.147100000000002</v>
      </c>
      <c r="J61" s="67">
        <f>+'[1]1.CONSUMO ARGENTINA POR TIPO '!H413/10000</f>
        <v>50.134599999999999</v>
      </c>
      <c r="K61" s="67">
        <f>+'[1]1.CONSUMO ARGENTINA POR TIPO '!H425/10000</f>
        <v>55.140599999999999</v>
      </c>
      <c r="L61" s="7">
        <f>+K61/J61-1</f>
        <v>9.985120056807073E-2</v>
      </c>
      <c r="N61" s="42" t="s">
        <v>10</v>
      </c>
      <c r="O61" s="80">
        <f>+SUM('[1]1.CONSUMO ARGENTINA POR TIPO '!H306:H317)/10000</f>
        <v>1020.8779059999998</v>
      </c>
      <c r="P61" s="80">
        <f t="shared" ref="P61:W61" si="149">+SUM(C61)+SUM(B62:B72)</f>
        <v>932.87149999999997</v>
      </c>
      <c r="Q61" s="80">
        <f t="shared" si="149"/>
        <v>893.31579999999997</v>
      </c>
      <c r="R61" s="80">
        <f t="shared" si="149"/>
        <v>840.39490000000001</v>
      </c>
      <c r="S61" s="80">
        <f t="shared" si="149"/>
        <v>893.8569</v>
      </c>
      <c r="T61" s="80">
        <f t="shared" si="149"/>
        <v>938.60810000000004</v>
      </c>
      <c r="U61" s="80">
        <f t="shared" si="149"/>
        <v>830.15379999999993</v>
      </c>
      <c r="V61" s="80">
        <f t="shared" si="149"/>
        <v>825.4905</v>
      </c>
      <c r="W61" s="81">
        <f t="shared" si="149"/>
        <v>770.2476999999999</v>
      </c>
      <c r="X61" s="231">
        <f t="shared" ref="X61" si="150">+SUM(K61)+SUM(J62:J72)</f>
        <v>767.63858899999991</v>
      </c>
      <c r="Y61" s="78">
        <f>+X61/W61-1</f>
        <v>-3.3873661680521305E-3</v>
      </c>
      <c r="Z61" s="7">
        <f>+POWER(X61/S61,0.2)-1</f>
        <v>-2.9986540705884801E-2</v>
      </c>
    </row>
    <row r="62" spans="1:26" x14ac:dyDescent="0.25">
      <c r="A62" s="42" t="s">
        <v>11</v>
      </c>
      <c r="B62" s="193">
        <f>+'[1]1.CONSUMO ARGENTINA POR TIPO '!H318/10000</f>
        <v>66.092699999999994</v>
      </c>
      <c r="C62" s="6">
        <f>+'[1]1.CONSUMO ARGENTINA POR TIPO '!H330/10000</f>
        <v>56.695799999999998</v>
      </c>
      <c r="D62" s="6">
        <f>+'[1]1.CONSUMO ARGENTINA POR TIPO '!H342/10000</f>
        <v>56.317</v>
      </c>
      <c r="E62" s="6">
        <f>+'[1]1.CONSUMO ARGENTINA POR TIPO '!H354/10000</f>
        <v>58.876600000000003</v>
      </c>
      <c r="F62" s="6">
        <f>+'[1]1.CONSUMO ARGENTINA POR TIPO '!H366/10000</f>
        <v>63.703800000000001</v>
      </c>
      <c r="G62" s="6">
        <f>+'[1]1.CONSUMO ARGENTINA POR TIPO '!H378/10000</f>
        <v>57.557200000000002</v>
      </c>
      <c r="H62" s="6">
        <f>+'[1]1.CONSUMO ARGENTINA POR TIPO '!H390/10000</f>
        <v>57.142800000000001</v>
      </c>
      <c r="I62" s="6">
        <f>+'[1]1.CONSUMO ARGENTINA POR TIPO '!H402/10000</f>
        <v>49.445500000000003</v>
      </c>
      <c r="J62" s="67">
        <f>+'[1]1.CONSUMO ARGENTINA POR TIPO '!H414/10000</f>
        <v>50.222900000000003</v>
      </c>
      <c r="K62" s="67">
        <f>+'[1]1.CONSUMO ARGENTINA POR TIPO '!H426/10000</f>
        <v>53.282899999999998</v>
      </c>
      <c r="L62" s="7">
        <f>+K62/J62-1</f>
        <v>6.0928381276270205E-2</v>
      </c>
      <c r="N62" s="42" t="s">
        <v>11</v>
      </c>
      <c r="O62" s="80">
        <f>+SUM('[1]1.CONSUMO ARGENTINA POR TIPO '!H307:H318)/10000</f>
        <v>1017.0515859999999</v>
      </c>
      <c r="P62" s="80">
        <f t="shared" ref="P62:U62" si="151">+SUM(C61:C62)+SUM(B63:B72)</f>
        <v>923.47460000000012</v>
      </c>
      <c r="Q62" s="80">
        <f t="shared" si="151"/>
        <v>892.93700000000001</v>
      </c>
      <c r="R62" s="80">
        <f t="shared" si="151"/>
        <v>842.95449999999994</v>
      </c>
      <c r="S62" s="80">
        <f t="shared" si="151"/>
        <v>898.68409999999994</v>
      </c>
      <c r="T62" s="80">
        <f t="shared" si="151"/>
        <v>932.46149999999989</v>
      </c>
      <c r="U62" s="80">
        <f t="shared" si="151"/>
        <v>829.73939999999993</v>
      </c>
      <c r="V62" s="80">
        <f t="shared" ref="V62" si="152">+SUM(I61:I62)+SUM(H63:H72)</f>
        <v>817.79320000000007</v>
      </c>
      <c r="W62" s="81">
        <f t="shared" ref="W62" si="153">+SUM(J61:J62)+SUM(I63:I72)</f>
        <v>771.02509999999984</v>
      </c>
      <c r="X62" s="231">
        <f t="shared" ref="X62" si="154">+SUM(K61:K62)+SUM(J63:J72)</f>
        <v>770.69858899999997</v>
      </c>
      <c r="Y62" s="78">
        <f>+X62/W62-1</f>
        <v>-4.234764860442386E-4</v>
      </c>
      <c r="Z62" s="7">
        <f>+POWER(X62/S62,0.2)-1</f>
        <v>-3.025957274218638E-2</v>
      </c>
    </row>
    <row r="63" spans="1:26" x14ac:dyDescent="0.25">
      <c r="A63" s="42" t="s">
        <v>0</v>
      </c>
      <c r="B63" s="193">
        <f>+'[1]1.CONSUMO ARGENTINA POR TIPO '!H319/10000</f>
        <v>75.850499999999997</v>
      </c>
      <c r="C63" s="6">
        <f>+'[1]1.CONSUMO ARGENTINA POR TIPO '!H331/10000</f>
        <v>70.5274</v>
      </c>
      <c r="D63" s="6">
        <f>+'[1]1.CONSUMO ARGENTINA POR TIPO '!H343/10000</f>
        <v>68.701999999999998</v>
      </c>
      <c r="E63" s="6">
        <f>+'[1]1.CONSUMO ARGENTINA POR TIPO '!H355/10000</f>
        <v>67.278499999999994</v>
      </c>
      <c r="F63" s="6">
        <f>+'[1]1.CONSUMO ARGENTINA POR TIPO '!H367/10000</f>
        <v>63.840899999999998</v>
      </c>
      <c r="G63" s="6">
        <f>+'[1]1.CONSUMO ARGENTINA POR TIPO '!H379/10000</f>
        <v>56.535600000000002</v>
      </c>
      <c r="H63" s="6">
        <f>+'[1]1.CONSUMO ARGENTINA POR TIPO '!H391/10000</f>
        <v>71.907300000000006</v>
      </c>
      <c r="I63" s="6">
        <f>+'[1]1.CONSUMO ARGENTINA POR TIPO '!H403/10000</f>
        <v>57.226900000000001</v>
      </c>
      <c r="J63" s="67">
        <f>+'[1]1.CONSUMO ARGENTINA POR TIPO '!H415/10000</f>
        <v>54.490099999999998</v>
      </c>
      <c r="K63" s="67">
        <f>+'[1]1.CONSUMO ARGENTINA POR TIPO '!H427/10000</f>
        <v>55.540799999999997</v>
      </c>
      <c r="L63" s="7">
        <f>+K63/J63-1</f>
        <v>1.9282401757383383E-2</v>
      </c>
      <c r="N63" s="42" t="s">
        <v>0</v>
      </c>
      <c r="O63" s="80">
        <f>+SUM('[1]1.CONSUMO ARGENTINA POR TIPO '!H308:H319)/10000</f>
        <v>1012.026923</v>
      </c>
      <c r="P63" s="80">
        <f t="shared" ref="P63:V63" si="155">+SUM(C61:C63)+SUM(B64:B72)</f>
        <v>918.15149999999994</v>
      </c>
      <c r="Q63" s="80">
        <f t="shared" si="155"/>
        <v>891.11159999999995</v>
      </c>
      <c r="R63" s="80">
        <f t="shared" si="155"/>
        <v>841.53099999999995</v>
      </c>
      <c r="S63" s="80">
        <f t="shared" si="155"/>
        <v>895.24649999999997</v>
      </c>
      <c r="T63" s="80">
        <f t="shared" si="155"/>
        <v>925.15620000000001</v>
      </c>
      <c r="U63" s="80">
        <f t="shared" si="155"/>
        <v>845.11109999999996</v>
      </c>
      <c r="V63" s="80">
        <f t="shared" si="155"/>
        <v>803.11280000000011</v>
      </c>
      <c r="W63" s="81">
        <f t="shared" ref="W63" si="156">+SUM(J61:J63)+SUM(I64:I72)</f>
        <v>768.28829999999994</v>
      </c>
      <c r="X63" s="231">
        <f t="shared" ref="X63" si="157">+SUM(K61:K63)+SUM(J64:J72)</f>
        <v>771.74928899999998</v>
      </c>
      <c r="Y63" s="78">
        <f>+X63/W63-1</f>
        <v>4.5048050321734312E-3</v>
      </c>
      <c r="Z63" s="7">
        <f>+POWER(X63/S63,0.2)-1</f>
        <v>-2.9251515416755969E-2</v>
      </c>
    </row>
    <row r="64" spans="1:26" x14ac:dyDescent="0.25">
      <c r="A64" s="42" t="s">
        <v>1</v>
      </c>
      <c r="B64" s="193">
        <f>+'[1]1.CONSUMO ARGENTINA POR TIPO '!H320/10000</f>
        <v>80.637100000000004</v>
      </c>
      <c r="C64" s="6">
        <f>+'[1]1.CONSUMO ARGENTINA POR TIPO '!H332/10000</f>
        <v>67.297700000000006</v>
      </c>
      <c r="D64" s="6">
        <f>+'[1]1.CONSUMO ARGENTINA POR TIPO '!H344/10000</f>
        <v>65.8476</v>
      </c>
      <c r="E64" s="6">
        <f>+'[1]1.CONSUMO ARGENTINA POR TIPO '!H356/10000</f>
        <v>66.141300000000001</v>
      </c>
      <c r="F64" s="6">
        <f>+'[1]1.CONSUMO ARGENTINA POR TIPO '!H368/10000</f>
        <v>67.858199999999997</v>
      </c>
      <c r="G64" s="6">
        <f>+'[1]1.CONSUMO ARGENTINA POR TIPO '!H380/10000</f>
        <v>63.4193</v>
      </c>
      <c r="H64" s="6">
        <f>+'[1]1.CONSUMO ARGENTINA POR TIPO '!H392/10000</f>
        <v>64.518900000000002</v>
      </c>
      <c r="I64" s="6">
        <f>+'[1]1.CONSUMO ARGENTINA POR TIPO '!H404/10000</f>
        <v>60.7348</v>
      </c>
      <c r="J64" s="67">
        <f>+'[1]1.CONSUMO ARGENTINA POR TIPO '!H416/10000</f>
        <v>54.186199999999999</v>
      </c>
      <c r="K64" s="67">
        <f>+'[1]1.CONSUMO ARGENTINA POR TIPO '!H428/10000</f>
        <v>58.4756</v>
      </c>
      <c r="L64" s="7">
        <f>+K64/J64-1</f>
        <v>7.9160376627259277E-2</v>
      </c>
      <c r="N64" s="42" t="s">
        <v>1</v>
      </c>
      <c r="O64" s="80">
        <f>+SUM('[1]1.CONSUMO ARGENTINA POR TIPO '!H309:H320)/10000</f>
        <v>1008.616551</v>
      </c>
      <c r="P64" s="80">
        <f t="shared" ref="P64:W64" si="158">+SUM(C61:C64)+SUM(B65:B72)</f>
        <v>904.81209999999987</v>
      </c>
      <c r="Q64" s="80">
        <f t="shared" si="158"/>
        <v>889.66149999999993</v>
      </c>
      <c r="R64" s="80">
        <f t="shared" si="158"/>
        <v>841.82469999999989</v>
      </c>
      <c r="S64" s="80">
        <f t="shared" si="158"/>
        <v>896.96340000000009</v>
      </c>
      <c r="T64" s="80">
        <f t="shared" si="158"/>
        <v>920.71730000000002</v>
      </c>
      <c r="U64" s="80">
        <f t="shared" si="158"/>
        <v>846.21069999999997</v>
      </c>
      <c r="V64" s="80">
        <f t="shared" si="158"/>
        <v>799.32870000000014</v>
      </c>
      <c r="W64" s="81">
        <f t="shared" si="158"/>
        <v>761.73969999999986</v>
      </c>
      <c r="X64" s="231">
        <f t="shared" ref="X64" si="159">+SUM(K61:K64)+SUM(J65:J72)</f>
        <v>776.03868899999998</v>
      </c>
      <c r="Y64" s="78">
        <f>+X64/W64-1</f>
        <v>1.8771489788441009E-2</v>
      </c>
      <c r="Z64" s="7">
        <f>+POWER(X64/S64,0.2)-1</f>
        <v>-2.8547142220425314E-2</v>
      </c>
    </row>
    <row r="65" spans="1:26" x14ac:dyDescent="0.25">
      <c r="A65" s="42" t="s">
        <v>2</v>
      </c>
      <c r="B65" s="193">
        <f>+'[1]1.CONSUMO ARGENTINA POR TIPO '!H321/10000</f>
        <v>77.721000000000004</v>
      </c>
      <c r="C65" s="6">
        <f>+'[1]1.CONSUMO ARGENTINA POR TIPO '!H333/10000</f>
        <v>82.424899999999994</v>
      </c>
      <c r="D65" s="6">
        <f>+'[1]1.CONSUMO ARGENTINA POR TIPO '!H345/10000</f>
        <v>75.917000000000002</v>
      </c>
      <c r="E65" s="6">
        <f>+'[1]1.CONSUMO ARGENTINA POR TIPO '!H357/10000</f>
        <v>82.659000000000006</v>
      </c>
      <c r="F65" s="6">
        <f>+'[1]1.CONSUMO ARGENTINA POR TIPO '!H369/10000</f>
        <v>80.617400000000004</v>
      </c>
      <c r="G65" s="6">
        <f>+'[1]1.CONSUMO ARGENTINA POR TIPO '!H381/10000</f>
        <v>60.373399999999997</v>
      </c>
      <c r="H65" s="6">
        <f>+'[1]1.CONSUMO ARGENTINA POR TIPO '!H393/10000</f>
        <v>65.383799999999994</v>
      </c>
      <c r="I65" s="6">
        <f>+'[1]1.CONSUMO ARGENTINA POR TIPO '!H405/10000</f>
        <v>62.885399999999997</v>
      </c>
      <c r="J65" s="67">
        <f>+'[1]1.CONSUMO ARGENTINA POR TIPO '!H417/10000</f>
        <v>66.958799999999997</v>
      </c>
      <c r="K65" s="67">
        <f>+'[1]1.CONSUMO ARGENTINA POR TIPO '!H429/10000</f>
        <v>60.129600000000003</v>
      </c>
      <c r="L65" s="7">
        <f>+K65/J65-1</f>
        <v>-0.10199107510887284</v>
      </c>
      <c r="N65" s="42" t="s">
        <v>2</v>
      </c>
      <c r="O65" s="80">
        <f>+SUM('[1]1.CONSUMO ARGENTINA POR TIPO '!H310:H321)/10000</f>
        <v>1001.8343880000001</v>
      </c>
      <c r="P65" s="80">
        <f t="shared" ref="P65:W65" si="160">+SUM(C61:C65)+SUM(B66:B72)</f>
        <v>909.51599999999985</v>
      </c>
      <c r="Q65" s="80">
        <f t="shared" si="160"/>
        <v>883.15359999999998</v>
      </c>
      <c r="R65" s="80">
        <f t="shared" si="160"/>
        <v>848.56669999999997</v>
      </c>
      <c r="S65" s="80">
        <f t="shared" si="160"/>
        <v>894.92180000000008</v>
      </c>
      <c r="T65" s="80">
        <f t="shared" si="160"/>
        <v>900.47329999999999</v>
      </c>
      <c r="U65" s="80">
        <f t="shared" si="160"/>
        <v>851.22109999999998</v>
      </c>
      <c r="V65" s="80">
        <f t="shared" si="160"/>
        <v>796.83029999999997</v>
      </c>
      <c r="W65" s="81">
        <f t="shared" si="160"/>
        <v>765.81309999999996</v>
      </c>
      <c r="X65" s="231">
        <f t="shared" ref="X65" si="161">+SUM(K61:K65)+SUM(J66:J72)</f>
        <v>769.20948899999996</v>
      </c>
      <c r="Y65" s="78">
        <f>+X65/W65-1</f>
        <v>4.4350103177916989E-3</v>
      </c>
      <c r="Z65" s="7">
        <f>+POWER(X65/S65,0.2)-1</f>
        <v>-2.9820912332531258E-2</v>
      </c>
    </row>
    <row r="66" spans="1:26" x14ac:dyDescent="0.25">
      <c r="A66" s="42" t="s">
        <v>3</v>
      </c>
      <c r="B66" s="193">
        <f>+'[1]1.CONSUMO ARGENTINA POR TIPO '!H322/10000</f>
        <v>75.114500000000007</v>
      </c>
      <c r="C66" s="6">
        <f>+'[1]1.CONSUMO ARGENTINA POR TIPO '!H334/10000</f>
        <v>84.910499999999999</v>
      </c>
      <c r="D66" s="6">
        <f>+'[1]1.CONSUMO ARGENTINA POR TIPO '!H346/10000</f>
        <v>77.850099999999998</v>
      </c>
      <c r="E66" s="6">
        <f>+'[1]1.CONSUMO ARGENTINA POR TIPO '!H358/10000</f>
        <v>72.9024</v>
      </c>
      <c r="F66" s="6">
        <f>+'[1]1.CONSUMO ARGENTINA POR TIPO '!H370/10000</f>
        <v>91.588099999999997</v>
      </c>
      <c r="G66" s="6">
        <f>+'[1]1.CONSUMO ARGENTINA POR TIPO '!H382/10000</f>
        <v>81.261200000000002</v>
      </c>
      <c r="H66" s="6">
        <f>+'[1]1.CONSUMO ARGENTINA POR TIPO '!H394/10000</f>
        <v>70.613799999999998</v>
      </c>
      <c r="I66" s="6">
        <f>+'[1]1.CONSUMO ARGENTINA POR TIPO '!H406/10000</f>
        <v>64.070300000000003</v>
      </c>
      <c r="J66" s="67">
        <f>+'[1]1.CONSUMO ARGENTINA POR TIPO '!H418/10000</f>
        <v>58.450600000000001</v>
      </c>
      <c r="K66" s="67"/>
      <c r="L66" s="7"/>
      <c r="N66" s="42" t="s">
        <v>3</v>
      </c>
      <c r="O66" s="80">
        <f>+SUM('[1]1.CONSUMO ARGENTINA POR TIPO '!H311:H322)/10000</f>
        <v>980.76753200000007</v>
      </c>
      <c r="P66" s="80">
        <f t="shared" ref="P66:V66" si="162">+SUM(C61:C66)+SUM(B67:B72)</f>
        <v>919.3119999999999</v>
      </c>
      <c r="Q66" s="80">
        <f t="shared" si="162"/>
        <v>876.09320000000002</v>
      </c>
      <c r="R66" s="80">
        <f t="shared" si="162"/>
        <v>843.61899999999991</v>
      </c>
      <c r="S66" s="80">
        <f t="shared" si="162"/>
        <v>913.60750000000007</v>
      </c>
      <c r="T66" s="80">
        <f t="shared" si="162"/>
        <v>890.14640000000009</v>
      </c>
      <c r="U66" s="80">
        <f t="shared" si="162"/>
        <v>840.57370000000003</v>
      </c>
      <c r="V66" s="80">
        <f t="shared" si="162"/>
        <v>790.28679999999997</v>
      </c>
      <c r="W66" s="81">
        <f t="shared" ref="W66" si="163">+SUM(J61:J66)+SUM(I67:I72)</f>
        <v>760.1934</v>
      </c>
      <c r="X66" s="231"/>
      <c r="Y66" s="78"/>
      <c r="Z66" s="7"/>
    </row>
    <row r="67" spans="1:26" x14ac:dyDescent="0.25">
      <c r="A67" s="42" t="s">
        <v>4</v>
      </c>
      <c r="B67" s="193">
        <f>+'[1]1.CONSUMO ARGENTINA POR TIPO '!H323/10000</f>
        <v>79.930800000000005</v>
      </c>
      <c r="C67" s="6">
        <f>+'[1]1.CONSUMO ARGENTINA POR TIPO '!H335/10000</f>
        <v>81.853399999999993</v>
      </c>
      <c r="D67" s="6">
        <f>+'[1]1.CONSUMO ARGENTINA POR TIPO '!H347/10000</f>
        <v>76.870999999999995</v>
      </c>
      <c r="E67" s="6">
        <f>+'[1]1.CONSUMO ARGENTINA POR TIPO '!H359/10000</f>
        <v>80.507599999999996</v>
      </c>
      <c r="F67" s="6">
        <f>+'[1]1.CONSUMO ARGENTINA POR TIPO '!H371/10000</f>
        <v>98.247399999999999</v>
      </c>
      <c r="G67" s="6">
        <f>+'[1]1.CONSUMO ARGENTINA POR TIPO '!H383/10000</f>
        <v>78.108699999999999</v>
      </c>
      <c r="H67" s="6">
        <f>+'[1]1.CONSUMO ARGENTINA POR TIPO '!H395/10000</f>
        <v>78.780299999999997</v>
      </c>
      <c r="I67" s="6">
        <f>+'[1]1.CONSUMO ARGENTINA POR TIPO '!H407/10000</f>
        <v>70.455500000000001</v>
      </c>
      <c r="J67" s="67">
        <f>+'[1]1.CONSUMO ARGENTINA POR TIPO '!H419/10000</f>
        <v>75.423299999999998</v>
      </c>
      <c r="K67" s="67"/>
      <c r="L67" s="7"/>
      <c r="N67" s="42" t="s">
        <v>4</v>
      </c>
      <c r="O67" s="80">
        <f>+SUM('[1]1.CONSUMO ARGENTINA POR TIPO '!H312:H323)/10000</f>
        <v>967.51244499999996</v>
      </c>
      <c r="P67" s="80">
        <f t="shared" ref="P67:V67" si="164">+SUM(C61:C67)+SUM(B68:B72)</f>
        <v>921.2346</v>
      </c>
      <c r="Q67" s="80">
        <f t="shared" si="164"/>
        <v>871.11079999999993</v>
      </c>
      <c r="R67" s="80">
        <f t="shared" si="164"/>
        <v>847.25559999999996</v>
      </c>
      <c r="S67" s="80">
        <f t="shared" si="164"/>
        <v>931.34730000000002</v>
      </c>
      <c r="T67" s="80">
        <f t="shared" si="164"/>
        <v>870.0077</v>
      </c>
      <c r="U67" s="80">
        <f t="shared" si="164"/>
        <v>841.24529999999993</v>
      </c>
      <c r="V67" s="80">
        <f t="shared" si="164"/>
        <v>781.96199999999999</v>
      </c>
      <c r="W67" s="81">
        <f t="shared" ref="W67" si="165">+SUM(J61:J67)+SUM(I68:I72)</f>
        <v>765.16120000000001</v>
      </c>
      <c r="X67" s="231"/>
      <c r="Y67" s="78"/>
      <c r="Z67" s="7"/>
    </row>
    <row r="68" spans="1:26" x14ac:dyDescent="0.25">
      <c r="A68" s="42" t="s">
        <v>5</v>
      </c>
      <c r="B68" s="193">
        <f>+'[1]1.CONSUMO ARGENTINA POR TIPO '!H324/10000</f>
        <v>90.293899999999994</v>
      </c>
      <c r="C68" s="6">
        <f>+'[1]1.CONSUMO ARGENTINA POR TIPO '!H336/10000</f>
        <v>83.388800000000003</v>
      </c>
      <c r="D68" s="6">
        <f>+'[1]1.CONSUMO ARGENTINA POR TIPO '!H348/10000</f>
        <v>78.863500000000002</v>
      </c>
      <c r="E68" s="6">
        <f>+'[1]1.CONSUMO ARGENTINA POR TIPO '!H360/10000</f>
        <v>84.476500000000001</v>
      </c>
      <c r="F68" s="6">
        <f>+'[1]1.CONSUMO ARGENTINA POR TIPO '!H372/10000</f>
        <v>85.673500000000004</v>
      </c>
      <c r="G68" s="6">
        <f>+'[1]1.CONSUMO ARGENTINA POR TIPO '!H384/10000</f>
        <v>79.381299999999996</v>
      </c>
      <c r="H68" s="6">
        <f>+'[1]1.CONSUMO ARGENTINA POR TIPO '!H396/10000</f>
        <v>84.156899999999993</v>
      </c>
      <c r="I68" s="6">
        <f>+'[1]1.CONSUMO ARGENTINA POR TIPO '!H408/10000</f>
        <v>77.266599999999997</v>
      </c>
      <c r="J68" s="67">
        <f>+'[1]1.CONSUMO ARGENTINA POR TIPO '!H420/10000</f>
        <v>81.556600000000003</v>
      </c>
      <c r="K68" s="67"/>
      <c r="L68" s="7"/>
      <c r="N68" s="42" t="s">
        <v>5</v>
      </c>
      <c r="O68" s="80">
        <f>+SUM('[1]1.CONSUMO ARGENTINA POR TIPO '!H313:H324)/10000</f>
        <v>972.14110099999994</v>
      </c>
      <c r="P68" s="80">
        <f t="shared" ref="P68:V68" si="166">+SUM(C61:C68)+SUM(B69:B72)</f>
        <v>914.32950000000005</v>
      </c>
      <c r="Q68" s="80">
        <f t="shared" si="166"/>
        <v>866.58549999999991</v>
      </c>
      <c r="R68" s="80">
        <f t="shared" si="166"/>
        <v>852.86860000000001</v>
      </c>
      <c r="S68" s="80">
        <f t="shared" si="166"/>
        <v>932.54430000000002</v>
      </c>
      <c r="T68" s="80">
        <f t="shared" si="166"/>
        <v>863.71550000000002</v>
      </c>
      <c r="U68" s="80">
        <f t="shared" si="166"/>
        <v>846.02089999999998</v>
      </c>
      <c r="V68" s="80">
        <f t="shared" si="166"/>
        <v>775.07169999999996</v>
      </c>
      <c r="W68" s="81">
        <f t="shared" ref="W68" si="167">+SUM(J61:J68)+SUM(I69:I72)</f>
        <v>769.45119999999997</v>
      </c>
      <c r="X68" s="231"/>
      <c r="Y68" s="78"/>
      <c r="Z68" s="7"/>
    </row>
    <row r="69" spans="1:26" x14ac:dyDescent="0.25">
      <c r="A69" s="42" t="s">
        <v>6</v>
      </c>
      <c r="B69" s="193">
        <f>+'[1]1.CONSUMO ARGENTINA POR TIPO '!H325/10000</f>
        <v>90.968999999999994</v>
      </c>
      <c r="C69" s="6">
        <f>+'[1]1.CONSUMO ARGENTINA POR TIPO '!H337/10000</f>
        <v>84.113399999999999</v>
      </c>
      <c r="D69" s="6">
        <f>+'[1]1.CONSUMO ARGENTINA POR TIPO '!H349/10000</f>
        <v>72.561199999999999</v>
      </c>
      <c r="E69" s="6">
        <f>+'[1]1.CONSUMO ARGENTINA POR TIPO '!H361/10000</f>
        <v>79.028000000000006</v>
      </c>
      <c r="F69" s="6">
        <f>+'[1]1.CONSUMO ARGENTINA POR TIPO '!H373/10000</f>
        <v>87.038899999999998</v>
      </c>
      <c r="G69" s="6">
        <f>+'[1]1.CONSUMO ARGENTINA POR TIPO '!H385/10000</f>
        <v>73.431700000000006</v>
      </c>
      <c r="H69" s="6">
        <f>+'[1]1.CONSUMO ARGENTINA POR TIPO '!H397/10000</f>
        <v>77.686000000000007</v>
      </c>
      <c r="I69" s="6">
        <f>+'[1]1.CONSUMO ARGENTINA POR TIPO '!H409/10000</f>
        <v>71.268900000000002</v>
      </c>
      <c r="J69" s="67">
        <f>+'[1]1.CONSUMO ARGENTINA POR TIPO '!H421/10000</f>
        <v>70.718000000000004</v>
      </c>
      <c r="K69" s="67"/>
      <c r="L69" s="7"/>
      <c r="N69" s="42" t="s">
        <v>6</v>
      </c>
      <c r="O69" s="80">
        <f>+SUM('[1]1.CONSUMO ARGENTINA POR TIPO '!H314:H325)/10000</f>
        <v>972.76155700000004</v>
      </c>
      <c r="P69" s="80">
        <f t="shared" ref="P69:V69" si="168">+SUM(C61:C69)+SUM(B70:B72)</f>
        <v>907.47389999999996</v>
      </c>
      <c r="Q69" s="80">
        <f t="shared" si="168"/>
        <v>855.03329999999994</v>
      </c>
      <c r="R69" s="80">
        <f t="shared" si="168"/>
        <v>859.33539999999994</v>
      </c>
      <c r="S69" s="80">
        <f t="shared" si="168"/>
        <v>940.55520000000001</v>
      </c>
      <c r="T69" s="80">
        <f t="shared" si="168"/>
        <v>850.10829999999999</v>
      </c>
      <c r="U69" s="80">
        <f t="shared" si="168"/>
        <v>850.27520000000004</v>
      </c>
      <c r="V69" s="80">
        <f t="shared" si="168"/>
        <v>768.65459999999996</v>
      </c>
      <c r="W69" s="81">
        <f t="shared" ref="W69" si="169">+SUM(J61:J69)+SUM(I70:I72)</f>
        <v>768.90030000000002</v>
      </c>
      <c r="X69" s="231"/>
      <c r="Y69" s="78"/>
      <c r="Z69" s="7"/>
    </row>
    <row r="70" spans="1:26" x14ac:dyDescent="0.25">
      <c r="A70" s="42" t="s">
        <v>7</v>
      </c>
      <c r="B70" s="193">
        <f>+'[1]1.CONSUMO ARGENTINA POR TIPO '!H326/10000</f>
        <v>83.134399999999999</v>
      </c>
      <c r="C70" s="6">
        <f>+'[1]1.CONSUMO ARGENTINA POR TIPO '!H338/10000</f>
        <v>78.059299999999993</v>
      </c>
      <c r="D70" s="6">
        <f>+'[1]1.CONSUMO ARGENTINA POR TIPO '!H350/10000</f>
        <v>70.200900000000004</v>
      </c>
      <c r="E70" s="6">
        <f>+'[1]1.CONSUMO ARGENTINA POR TIPO '!H362/10000</f>
        <v>82.063500000000005</v>
      </c>
      <c r="F70" s="6">
        <f>+'[1]1.CONSUMO ARGENTINA POR TIPO '!H374/10000</f>
        <v>83.676599999999993</v>
      </c>
      <c r="G70" s="6">
        <f>+'[1]1.CONSUMO ARGENTINA POR TIPO '!H386/10000</f>
        <v>68.788700000000006</v>
      </c>
      <c r="H70" s="6">
        <f>+'[1]1.CONSUMO ARGENTINA POR TIPO '!H398/10000</f>
        <v>75.834000000000003</v>
      </c>
      <c r="I70" s="6">
        <f>+'[1]1.CONSUMO ARGENTINA POR TIPO '!H410/10000</f>
        <v>76.784599999999998</v>
      </c>
      <c r="J70" s="67">
        <f>+'[1]1.CONSUMO ARGENTINA POR TIPO '!H422/10000</f>
        <v>69.681689000000006</v>
      </c>
      <c r="K70" s="67"/>
      <c r="L70" s="7"/>
      <c r="N70" s="42" t="s">
        <v>7</v>
      </c>
      <c r="O70" s="80">
        <f>+SUM('[1]1.CONSUMO ARGENTINA POR TIPO '!H315:H326)/10000</f>
        <v>961.08738100000005</v>
      </c>
      <c r="P70" s="80">
        <f t="shared" ref="P70:V70" si="170">+SUM(C61:C70)+SUM(B71:B72)</f>
        <v>902.39879999999994</v>
      </c>
      <c r="Q70" s="80">
        <f t="shared" si="170"/>
        <v>847.17489999999998</v>
      </c>
      <c r="R70" s="80">
        <f t="shared" si="170"/>
        <v>871.19799999999987</v>
      </c>
      <c r="S70" s="80">
        <f t="shared" si="170"/>
        <v>942.16830000000004</v>
      </c>
      <c r="T70" s="80">
        <f t="shared" si="170"/>
        <v>835.22040000000004</v>
      </c>
      <c r="U70" s="80">
        <f t="shared" si="170"/>
        <v>857.32049999999992</v>
      </c>
      <c r="V70" s="80">
        <f t="shared" si="170"/>
        <v>769.60519999999997</v>
      </c>
      <c r="W70" s="81">
        <f t="shared" ref="W70" si="171">+SUM(J61:J70)+SUM(I71:I72)</f>
        <v>761.79738899999995</v>
      </c>
      <c r="X70" s="231"/>
      <c r="Y70" s="78"/>
      <c r="Z70" s="7"/>
    </row>
    <row r="71" spans="1:26" x14ac:dyDescent="0.25">
      <c r="A71" s="42" t="s">
        <v>8</v>
      </c>
      <c r="B71" s="193">
        <f>+'[1]1.CONSUMO ARGENTINA POR TIPO '!H327/10000</f>
        <v>79.772199999999998</v>
      </c>
      <c r="C71" s="6">
        <f>+'[1]1.CONSUMO ARGENTINA POR TIPO '!H339/10000</f>
        <v>77.701700000000002</v>
      </c>
      <c r="D71" s="6">
        <f>+'[1]1.CONSUMO ARGENTINA POR TIPO '!H351/10000</f>
        <v>68.101699999999994</v>
      </c>
      <c r="E71" s="6">
        <f>+'[1]1.CONSUMO ARGENTINA POR TIPO '!H363/10000</f>
        <v>77.373199999999997</v>
      </c>
      <c r="F71" s="6">
        <f>+'[1]1.CONSUMO ARGENTINA POR TIPO '!H375/10000</f>
        <v>75.960400000000007</v>
      </c>
      <c r="G71" s="6">
        <f>+'[1]1.CONSUMO ARGENTINA POR TIPO '!H387/10000</f>
        <v>79.366299999999995</v>
      </c>
      <c r="H71" s="6">
        <f>+'[1]1.CONSUMO ARGENTINA POR TIPO '!H399/10000</f>
        <v>66.984200000000001</v>
      </c>
      <c r="I71" s="6">
        <f>+'[1]1.CONSUMO ARGENTINA POR TIPO '!H411/10000</f>
        <v>69.760199999999998</v>
      </c>
      <c r="J71" s="67">
        <f>+'[1]1.CONSUMO ARGENTINA POR TIPO '!H423/10000</f>
        <v>71.828000000000003</v>
      </c>
      <c r="K71" s="67"/>
      <c r="L71" s="7"/>
      <c r="N71" s="42" t="s">
        <v>8</v>
      </c>
      <c r="O71" s="80">
        <f>+SUM('[1]1.CONSUMO ARGENTINA POR TIPO '!H316:H327)/10000</f>
        <v>952.13688100000002</v>
      </c>
      <c r="P71" s="80">
        <f t="shared" ref="P71:V71" si="172">+SUM(C61:C71)+SUM(B72)</f>
        <v>900.3282999999999</v>
      </c>
      <c r="Q71" s="80">
        <f t="shared" si="172"/>
        <v>837.57490000000007</v>
      </c>
      <c r="R71" s="80">
        <f t="shared" si="172"/>
        <v>880.46949999999993</v>
      </c>
      <c r="S71" s="80">
        <f t="shared" si="172"/>
        <v>940.7555000000001</v>
      </c>
      <c r="T71" s="80">
        <f t="shared" si="172"/>
        <v>838.62630000000001</v>
      </c>
      <c r="U71" s="80">
        <f t="shared" si="172"/>
        <v>844.93839999999989</v>
      </c>
      <c r="V71" s="80">
        <f t="shared" si="172"/>
        <v>772.38119999999992</v>
      </c>
      <c r="W71" s="81">
        <f t="shared" ref="W71" si="173">+SUM(J61:J71)+SUM(I72)</f>
        <v>763.86518899999987</v>
      </c>
      <c r="X71" s="231"/>
      <c r="Y71" s="78"/>
      <c r="Z71" s="7"/>
    </row>
    <row r="72" spans="1:26" x14ac:dyDescent="0.25">
      <c r="A72" s="42" t="s">
        <v>9</v>
      </c>
      <c r="B72" s="193">
        <f>+'[1]1.CONSUMO ARGENTINA POR TIPO '!H328/10000</f>
        <v>73.992900000000006</v>
      </c>
      <c r="C72" s="6">
        <f>+'[1]1.CONSUMO ARGENTINA POR TIPO '!H340/10000</f>
        <v>66.167599999999993</v>
      </c>
      <c r="D72" s="6">
        <f>+'[1]1.CONSUMO ARGENTINA POR TIPO '!H352/10000</f>
        <v>68.194800000000001</v>
      </c>
      <c r="E72" s="6">
        <f>+'[1]1.CONSUMO ARGENTINA POR TIPO '!H364/10000</f>
        <v>72.9846</v>
      </c>
      <c r="F72" s="6">
        <f>+'[1]1.CONSUMO ARGENTINA POR TIPO '!H376/10000</f>
        <v>75.194900000000004</v>
      </c>
      <c r="G72" s="6">
        <f>+'[1]1.CONSUMO ARGENTINA POR TIPO '!H388/10000</f>
        <v>74.664000000000001</v>
      </c>
      <c r="H72" s="6">
        <f>+'[1]1.CONSUMO ARGENTINA POR TIPO '!H400/10000</f>
        <v>57.3354</v>
      </c>
      <c r="I72" s="6">
        <f>+'[1]1.CONSUMO ARGENTINA POR TIPO '!H412/10000</f>
        <v>60.214399999999998</v>
      </c>
      <c r="J72" s="67">
        <f>+'[1]1.CONSUMO ARGENTINA POR TIPO '!H424/10000</f>
        <v>58.9818</v>
      </c>
      <c r="K72" s="67"/>
      <c r="L72" s="7"/>
      <c r="N72" s="42" t="s">
        <v>9</v>
      </c>
      <c r="O72" s="80">
        <f>+SUM('[1]1.CONSUMO ARGENTINA POR TIPO '!H317:H328)/10000</f>
        <v>941.63800000000003</v>
      </c>
      <c r="P72" s="80">
        <f t="shared" ref="P72:V72" si="174">+SUM(C61:C72)</f>
        <v>892.50299999999993</v>
      </c>
      <c r="Q72" s="80">
        <f t="shared" si="174"/>
        <v>839.60210000000006</v>
      </c>
      <c r="R72" s="80">
        <f t="shared" si="174"/>
        <v>885.25929999999994</v>
      </c>
      <c r="S72" s="80">
        <f t="shared" si="174"/>
        <v>942.96580000000006</v>
      </c>
      <c r="T72" s="80">
        <f t="shared" si="174"/>
        <v>838.09540000000004</v>
      </c>
      <c r="U72" s="80">
        <f t="shared" si="174"/>
        <v>827.60979999999995</v>
      </c>
      <c r="V72" s="80">
        <f t="shared" si="174"/>
        <v>775.26019999999983</v>
      </c>
      <c r="W72" s="81">
        <f t="shared" ref="W72" si="175">+SUM(J61:J72)</f>
        <v>762.63258899999994</v>
      </c>
      <c r="X72" s="231"/>
      <c r="Y72" s="78"/>
      <c r="Z72" s="7"/>
    </row>
    <row r="73" spans="1:26" ht="25.5" x14ac:dyDescent="0.25">
      <c r="A73" s="53" t="s">
        <v>13</v>
      </c>
      <c r="B73" s="194">
        <f>SUM(B61:B72)</f>
        <v>941.63799999999992</v>
      </c>
      <c r="C73" s="54">
        <f t="shared" ref="C73" si="176">SUM(C61:C72)</f>
        <v>892.50299999999993</v>
      </c>
      <c r="D73" s="54">
        <f t="shared" ref="D73" si="177">SUM(D61:D72)</f>
        <v>839.60210000000006</v>
      </c>
      <c r="E73" s="54">
        <f t="shared" ref="E73" si="178">SUM(E61:E72)</f>
        <v>885.25929999999994</v>
      </c>
      <c r="F73" s="54">
        <f t="shared" ref="F73:H73" si="179">SUM(F61:F72)</f>
        <v>942.96580000000006</v>
      </c>
      <c r="G73" s="54">
        <f t="shared" si="179"/>
        <v>838.09540000000004</v>
      </c>
      <c r="H73" s="54">
        <f t="shared" si="179"/>
        <v>827.60979999999995</v>
      </c>
      <c r="I73" s="54">
        <f t="shared" ref="I73:J73" si="180">SUM(I61:I72)</f>
        <v>775.26019999999983</v>
      </c>
      <c r="J73" s="186">
        <f t="shared" si="180"/>
        <v>762.63258899999994</v>
      </c>
      <c r="K73" s="186"/>
      <c r="L73" s="165"/>
      <c r="M73" s="3"/>
      <c r="N73" s="43" t="s">
        <v>14</v>
      </c>
      <c r="O73" s="157">
        <f>+AVERAGE(O61:O72)</f>
        <v>984.03768758333342</v>
      </c>
      <c r="P73" s="157">
        <f>+AVERAGE(P61:P72)</f>
        <v>912.20048333333318</v>
      </c>
      <c r="Q73" s="157">
        <f t="shared" ref="Q73:U73" si="181">+AVERAGE(Q61:Q72)</f>
        <v>870.27951666666661</v>
      </c>
      <c r="R73" s="157">
        <f t="shared" si="181"/>
        <v>854.60643333333326</v>
      </c>
      <c r="S73" s="157">
        <f t="shared" si="181"/>
        <v>918.63471666666658</v>
      </c>
      <c r="T73" s="157">
        <f t="shared" si="181"/>
        <v>883.61136666666664</v>
      </c>
      <c r="U73" s="226">
        <f t="shared" si="181"/>
        <v>842.53499166666654</v>
      </c>
      <c r="V73" s="226">
        <f t="shared" ref="V73" si="182">+AVERAGE(V61:V72)</f>
        <v>789.6481</v>
      </c>
      <c r="W73" s="220">
        <f t="shared" ref="W73:X73" si="183">+AVERAGE(W61:W72)</f>
        <v>765.75959724999996</v>
      </c>
      <c r="X73" s="197">
        <f t="shared" si="183"/>
        <v>771.06692899999985</v>
      </c>
      <c r="Y73" s="79"/>
      <c r="Z73" s="75"/>
    </row>
    <row r="74" spans="1:26" ht="26.25" thickBot="1" x14ac:dyDescent="0.3">
      <c r="A74" s="60" t="s">
        <v>12</v>
      </c>
      <c r="B74" s="196"/>
      <c r="C74" s="62">
        <f>+C73/B73-1</f>
        <v>-5.2180349561083972E-2</v>
      </c>
      <c r="D74" s="62">
        <f t="shared" ref="D74" si="184">+D73/C73-1</f>
        <v>-5.9272517851480466E-2</v>
      </c>
      <c r="E74" s="62">
        <f t="shared" ref="E74" si="185">+E73/D73-1</f>
        <v>5.4379568607558104E-2</v>
      </c>
      <c r="F74" s="62">
        <f t="shared" ref="F74" si="186">+F73/E73-1</f>
        <v>6.5185985620258569E-2</v>
      </c>
      <c r="G74" s="62">
        <f t="shared" ref="G74" si="187">+G73/F73-1</f>
        <v>-0.1112133653203542</v>
      </c>
      <c r="H74" s="62">
        <f t="shared" ref="H74:I74" si="188">+H73/G73-1</f>
        <v>-1.2511224855786263E-2</v>
      </c>
      <c r="I74" s="62">
        <f t="shared" si="188"/>
        <v>-6.3253963401593505E-2</v>
      </c>
      <c r="J74" s="190">
        <f t="shared" ref="J74" si="189">+J73/I73-1</f>
        <v>-1.6288222973396382E-2</v>
      </c>
      <c r="K74" s="190"/>
      <c r="L74" s="63"/>
      <c r="N74" s="45" t="s">
        <v>12</v>
      </c>
      <c r="O74" s="49"/>
      <c r="P74" s="50">
        <f>+P73/O73-1</f>
        <v>-7.300249284803606E-2</v>
      </c>
      <c r="Q74" s="50">
        <f t="shared" ref="Q74" si="190">+Q73/P73-1</f>
        <v>-4.5955869825326512E-2</v>
      </c>
      <c r="R74" s="50">
        <f t="shared" ref="R74" si="191">+R73/Q73-1</f>
        <v>-1.800925223813632E-2</v>
      </c>
      <c r="S74" s="50">
        <f t="shared" ref="S74" si="192">+S73/R73-1</f>
        <v>7.4921368288318968E-2</v>
      </c>
      <c r="T74" s="50">
        <f t="shared" ref="T74" si="193">+T73/S73-1</f>
        <v>-3.8125436982269445E-2</v>
      </c>
      <c r="U74" s="62">
        <f t="shared" ref="U74:X74" si="194">+U73/T73-1</f>
        <v>-4.6486924624970061E-2</v>
      </c>
      <c r="V74" s="62">
        <f t="shared" si="194"/>
        <v>-6.2771151572052819E-2</v>
      </c>
      <c r="W74" s="190">
        <f t="shared" si="194"/>
        <v>-3.0252086657335142E-2</v>
      </c>
      <c r="X74" s="187">
        <f t="shared" si="194"/>
        <v>6.9308067036437659E-3</v>
      </c>
      <c r="Y74" s="73"/>
      <c r="Z74" s="52"/>
    </row>
    <row r="76" spans="1:26" x14ac:dyDescent="0.25">
      <c r="A76" s="255"/>
      <c r="B76" s="255"/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255"/>
      <c r="T76" s="255"/>
      <c r="U76" s="255"/>
      <c r="V76" s="255"/>
      <c r="W76" s="255"/>
      <c r="X76" s="255"/>
      <c r="Y76" s="255"/>
      <c r="Z76" s="255"/>
    </row>
    <row r="77" spans="1:26" ht="13.5" thickBot="1" x14ac:dyDescent="0.3"/>
    <row r="78" spans="1:26" ht="15.75" customHeight="1" thickBot="1" x14ac:dyDescent="0.3">
      <c r="A78" s="332" t="str">
        <f>+A5</f>
        <v>DESPACHO DOMESTICO DE VINO VARIETAL - Millones de litros</v>
      </c>
      <c r="B78" s="333"/>
      <c r="C78" s="333"/>
      <c r="D78" s="333"/>
      <c r="E78" s="333"/>
      <c r="F78" s="333"/>
      <c r="G78" s="333"/>
      <c r="H78" s="333"/>
      <c r="I78" s="333"/>
      <c r="J78" s="333"/>
      <c r="K78" s="334"/>
    </row>
    <row r="79" spans="1:26" x14ac:dyDescent="0.25">
      <c r="A79" s="262"/>
      <c r="B79" s="259">
        <v>2016</v>
      </c>
      <c r="C79" s="260">
        <f>+B79+1</f>
        <v>2017</v>
      </c>
      <c r="D79" s="260">
        <f t="shared" ref="D79" si="195">+C79+1</f>
        <v>2018</v>
      </c>
      <c r="E79" s="260">
        <f t="shared" ref="E79" si="196">+D79+1</f>
        <v>2019</v>
      </c>
      <c r="F79" s="260">
        <f t="shared" ref="F79" si="197">+E79+1</f>
        <v>2020</v>
      </c>
      <c r="G79" s="260">
        <f t="shared" ref="G79" si="198">+F79+1</f>
        <v>2021</v>
      </c>
      <c r="H79" s="260">
        <f t="shared" ref="H79" si="199">+G79+1</f>
        <v>2022</v>
      </c>
      <c r="I79" s="260">
        <v>2023</v>
      </c>
      <c r="J79" s="261">
        <v>2024</v>
      </c>
      <c r="K79" s="263">
        <v>2025</v>
      </c>
    </row>
    <row r="80" spans="1:26" x14ac:dyDescent="0.25">
      <c r="A80" s="264" t="s">
        <v>299</v>
      </c>
      <c r="B80" s="193">
        <f>+SUM(B7:B9)</f>
        <v>38.365285999999998</v>
      </c>
      <c r="C80" s="6">
        <f t="shared" ref="C80:K80" si="200">+SUM(C7:C9)</f>
        <v>33.120113000000003</v>
      </c>
      <c r="D80" s="6">
        <f t="shared" si="200"/>
        <v>34.408799999999999</v>
      </c>
      <c r="E80" s="6">
        <f t="shared" si="200"/>
        <v>38.666000000000004</v>
      </c>
      <c r="F80" s="6">
        <f t="shared" si="200"/>
        <v>41.591700000000003</v>
      </c>
      <c r="G80" s="6">
        <f t="shared" si="200"/>
        <v>51.737699999999997</v>
      </c>
      <c r="H80" s="6">
        <f t="shared" si="200"/>
        <v>55.086300000000001</v>
      </c>
      <c r="I80" s="6">
        <f t="shared" si="200"/>
        <v>45.106499999999997</v>
      </c>
      <c r="J80" s="67">
        <f t="shared" si="200"/>
        <v>40.741399999999999</v>
      </c>
      <c r="K80" s="265">
        <f t="shared" si="200"/>
        <v>44.676699999999997</v>
      </c>
    </row>
    <row r="81" spans="1:11" x14ac:dyDescent="0.25">
      <c r="A81" s="264" t="s">
        <v>300</v>
      </c>
      <c r="B81" s="193"/>
      <c r="C81" s="6"/>
      <c r="D81" s="6"/>
      <c r="E81" s="6"/>
      <c r="F81" s="6"/>
      <c r="G81" s="6"/>
      <c r="H81" s="6"/>
      <c r="I81" s="6"/>
      <c r="J81" s="67"/>
      <c r="K81" s="265"/>
    </row>
    <row r="82" spans="1:11" x14ac:dyDescent="0.25">
      <c r="A82" s="264" t="s">
        <v>301</v>
      </c>
      <c r="B82" s="193"/>
      <c r="C82" s="6"/>
      <c r="D82" s="6"/>
      <c r="E82" s="6"/>
      <c r="F82" s="6"/>
      <c r="G82" s="6"/>
      <c r="H82" s="6"/>
      <c r="I82" s="6"/>
      <c r="J82" s="67"/>
      <c r="K82" s="265"/>
    </row>
    <row r="83" spans="1:11" x14ac:dyDescent="0.25">
      <c r="A83" s="264" t="s">
        <v>302</v>
      </c>
      <c r="B83" s="193"/>
      <c r="C83" s="6"/>
      <c r="D83" s="6"/>
      <c r="E83" s="6"/>
      <c r="F83" s="6"/>
      <c r="G83" s="6"/>
      <c r="H83" s="6"/>
      <c r="I83" s="6"/>
      <c r="J83" s="67"/>
      <c r="K83" s="265"/>
    </row>
    <row r="84" spans="1:11" x14ac:dyDescent="0.25">
      <c r="A84" s="266" t="s">
        <v>13</v>
      </c>
      <c r="B84" s="194">
        <f t="shared" ref="B84:K84" si="201">SUM(B80:B83)</f>
        <v>38.365285999999998</v>
      </c>
      <c r="C84" s="54">
        <f t="shared" si="201"/>
        <v>33.120113000000003</v>
      </c>
      <c r="D84" s="54">
        <f t="shared" si="201"/>
        <v>34.408799999999999</v>
      </c>
      <c r="E84" s="54">
        <f t="shared" si="201"/>
        <v>38.666000000000004</v>
      </c>
      <c r="F84" s="54">
        <f t="shared" si="201"/>
        <v>41.591700000000003</v>
      </c>
      <c r="G84" s="54">
        <f t="shared" si="201"/>
        <v>51.737699999999997</v>
      </c>
      <c r="H84" s="54">
        <f t="shared" si="201"/>
        <v>55.086300000000001</v>
      </c>
      <c r="I84" s="54">
        <f t="shared" si="201"/>
        <v>45.106499999999997</v>
      </c>
      <c r="J84" s="186">
        <f t="shared" si="201"/>
        <v>40.741399999999999</v>
      </c>
      <c r="K84" s="267">
        <f t="shared" si="201"/>
        <v>44.676699999999997</v>
      </c>
    </row>
    <row r="85" spans="1:11" x14ac:dyDescent="0.25">
      <c r="A85" s="268" t="s">
        <v>303</v>
      </c>
      <c r="B85" s="256"/>
      <c r="C85" s="257">
        <f>+C80/B80-1</f>
        <v>-0.13671664014181972</v>
      </c>
      <c r="D85" s="257">
        <f t="shared" ref="D85:K85" si="202">+D80/C80-1</f>
        <v>3.8909498889692751E-2</v>
      </c>
      <c r="E85" s="257">
        <f t="shared" si="202"/>
        <v>0.12372416358605953</v>
      </c>
      <c r="F85" s="257">
        <f t="shared" si="202"/>
        <v>7.5665959757926782E-2</v>
      </c>
      <c r="G85" s="257">
        <f t="shared" si="202"/>
        <v>0.24394290206940306</v>
      </c>
      <c r="H85" s="257">
        <f t="shared" si="202"/>
        <v>6.4722629726485792E-2</v>
      </c>
      <c r="I85" s="257">
        <f t="shared" si="202"/>
        <v>-0.18116664215966594</v>
      </c>
      <c r="J85" s="258">
        <f t="shared" si="202"/>
        <v>-9.6773192333699076E-2</v>
      </c>
      <c r="K85" s="269">
        <f t="shared" si="202"/>
        <v>9.659216423588779E-2</v>
      </c>
    </row>
    <row r="86" spans="1:11" x14ac:dyDescent="0.25">
      <c r="A86" s="268" t="s">
        <v>304</v>
      </c>
      <c r="B86" s="256"/>
      <c r="C86" s="257"/>
      <c r="D86" s="257"/>
      <c r="E86" s="257"/>
      <c r="F86" s="257"/>
      <c r="G86" s="257"/>
      <c r="H86" s="257"/>
      <c r="I86" s="257"/>
      <c r="J86" s="258"/>
      <c r="K86" s="269"/>
    </row>
    <row r="87" spans="1:11" x14ac:dyDescent="0.25">
      <c r="A87" s="268" t="s">
        <v>305</v>
      </c>
      <c r="B87" s="256"/>
      <c r="C87" s="257"/>
      <c r="D87" s="257"/>
      <c r="E87" s="257"/>
      <c r="F87" s="257"/>
      <c r="G87" s="257"/>
      <c r="H87" s="257"/>
      <c r="I87" s="257"/>
      <c r="J87" s="258"/>
      <c r="K87" s="269"/>
    </row>
    <row r="88" spans="1:11" ht="13.5" thickBot="1" x14ac:dyDescent="0.3">
      <c r="A88" s="270" t="s">
        <v>306</v>
      </c>
      <c r="B88" s="271"/>
      <c r="C88" s="272"/>
      <c r="D88" s="272"/>
      <c r="E88" s="272"/>
      <c r="F88" s="272"/>
      <c r="G88" s="272"/>
      <c r="H88" s="272"/>
      <c r="I88" s="272"/>
      <c r="J88" s="273"/>
      <c r="K88" s="274"/>
    </row>
    <row r="94" spans="1:11" ht="13.5" thickBot="1" x14ac:dyDescent="0.3"/>
    <row r="95" spans="1:11" ht="13.5" thickBot="1" x14ac:dyDescent="0.3">
      <c r="A95" s="332" t="str">
        <f>+A23</f>
        <v>DESPACHO DOMESTICO DE VINO SIN MENCIÓN VARIETAL - Millones de litros</v>
      </c>
      <c r="B95" s="333"/>
      <c r="C95" s="333"/>
      <c r="D95" s="333"/>
      <c r="E95" s="333"/>
      <c r="F95" s="333"/>
      <c r="G95" s="333"/>
      <c r="H95" s="333"/>
      <c r="I95" s="333"/>
      <c r="J95" s="333"/>
      <c r="K95" s="334"/>
    </row>
    <row r="96" spans="1:11" x14ac:dyDescent="0.25">
      <c r="A96" s="262"/>
      <c r="B96" s="259">
        <v>2016</v>
      </c>
      <c r="C96" s="260">
        <f>+B96+1</f>
        <v>2017</v>
      </c>
      <c r="D96" s="260">
        <f t="shared" ref="D96" si="203">+C96+1</f>
        <v>2018</v>
      </c>
      <c r="E96" s="260">
        <f t="shared" ref="E96" si="204">+D96+1</f>
        <v>2019</v>
      </c>
      <c r="F96" s="260">
        <f t="shared" ref="F96" si="205">+E96+1</f>
        <v>2020</v>
      </c>
      <c r="G96" s="260">
        <f t="shared" ref="G96" si="206">+F96+1</f>
        <v>2021</v>
      </c>
      <c r="H96" s="260">
        <f t="shared" ref="H96" si="207">+G96+1</f>
        <v>2022</v>
      </c>
      <c r="I96" s="260">
        <v>2023</v>
      </c>
      <c r="J96" s="261">
        <v>2024</v>
      </c>
      <c r="K96" s="263">
        <v>2025</v>
      </c>
    </row>
    <row r="97" spans="1:11" x14ac:dyDescent="0.25">
      <c r="A97" s="264" t="s">
        <v>299</v>
      </c>
      <c r="B97" s="193">
        <f>+SUM(B25:B27)</f>
        <v>163.02981700000001</v>
      </c>
      <c r="C97" s="6">
        <f t="shared" ref="C97:K97" si="208">+SUM(C25:C27)</f>
        <v>146.18610000000001</v>
      </c>
      <c r="D97" s="6">
        <f t="shared" si="208"/>
        <v>144.30289999999999</v>
      </c>
      <c r="E97" s="6">
        <f t="shared" si="208"/>
        <v>143.88490000000002</v>
      </c>
      <c r="F97" s="6">
        <f t="shared" si="208"/>
        <v>150.2227</v>
      </c>
      <c r="G97" s="6">
        <f t="shared" si="208"/>
        <v>121.4341</v>
      </c>
      <c r="H97" s="6">
        <f t="shared" si="208"/>
        <v>123.9375</v>
      </c>
      <c r="I97" s="6">
        <f t="shared" si="208"/>
        <v>110.70420000000001</v>
      </c>
      <c r="J97" s="67">
        <f t="shared" si="208"/>
        <v>109.45710000000001</v>
      </c>
      <c r="K97" s="265">
        <f t="shared" si="208"/>
        <v>114.7526</v>
      </c>
    </row>
    <row r="98" spans="1:11" x14ac:dyDescent="0.25">
      <c r="A98" s="264" t="s">
        <v>300</v>
      </c>
      <c r="B98" s="193"/>
      <c r="C98" s="6"/>
      <c r="D98" s="6"/>
      <c r="E98" s="6"/>
      <c r="F98" s="6"/>
      <c r="G98" s="6"/>
      <c r="H98" s="6"/>
      <c r="I98" s="6"/>
      <c r="J98" s="67"/>
      <c r="K98" s="265"/>
    </row>
    <row r="99" spans="1:11" x14ac:dyDescent="0.25">
      <c r="A99" s="264" t="s">
        <v>301</v>
      </c>
      <c r="B99" s="193"/>
      <c r="C99" s="6"/>
      <c r="D99" s="6"/>
      <c r="E99" s="6"/>
      <c r="F99" s="6"/>
      <c r="G99" s="6"/>
      <c r="H99" s="6"/>
      <c r="I99" s="6"/>
      <c r="J99" s="67"/>
      <c r="K99" s="265"/>
    </row>
    <row r="100" spans="1:11" x14ac:dyDescent="0.25">
      <c r="A100" s="264" t="s">
        <v>302</v>
      </c>
      <c r="B100" s="193"/>
      <c r="C100" s="6"/>
      <c r="D100" s="6"/>
      <c r="E100" s="6"/>
      <c r="F100" s="6"/>
      <c r="G100" s="6"/>
      <c r="H100" s="6"/>
      <c r="I100" s="6"/>
      <c r="J100" s="67"/>
      <c r="K100" s="265"/>
    </row>
    <row r="101" spans="1:11" x14ac:dyDescent="0.25">
      <c r="A101" s="266" t="s">
        <v>13</v>
      </c>
      <c r="B101" s="194">
        <f t="shared" ref="B101:K101" si="209">SUM(B97:B100)</f>
        <v>163.02981700000001</v>
      </c>
      <c r="C101" s="54">
        <f t="shared" si="209"/>
        <v>146.18610000000001</v>
      </c>
      <c r="D101" s="54">
        <f t="shared" si="209"/>
        <v>144.30289999999999</v>
      </c>
      <c r="E101" s="54">
        <f t="shared" si="209"/>
        <v>143.88490000000002</v>
      </c>
      <c r="F101" s="54">
        <f t="shared" si="209"/>
        <v>150.2227</v>
      </c>
      <c r="G101" s="54">
        <f t="shared" si="209"/>
        <v>121.4341</v>
      </c>
      <c r="H101" s="54">
        <f t="shared" si="209"/>
        <v>123.9375</v>
      </c>
      <c r="I101" s="54">
        <f t="shared" si="209"/>
        <v>110.70420000000001</v>
      </c>
      <c r="J101" s="186">
        <f t="shared" si="209"/>
        <v>109.45710000000001</v>
      </c>
      <c r="K101" s="267">
        <f t="shared" si="209"/>
        <v>114.7526</v>
      </c>
    </row>
    <row r="102" spans="1:11" x14ac:dyDescent="0.25">
      <c r="A102" s="268" t="s">
        <v>303</v>
      </c>
      <c r="B102" s="256"/>
      <c r="C102" s="257">
        <f>+C97/B97-1</f>
        <v>-0.10331678775054998</v>
      </c>
      <c r="D102" s="257">
        <f t="shared" ref="D102:K102" si="210">+D97/C97-1</f>
        <v>-1.2882209731294725E-2</v>
      </c>
      <c r="E102" s="257">
        <f t="shared" si="210"/>
        <v>-2.8966846820124292E-3</v>
      </c>
      <c r="F102" s="257">
        <f t="shared" si="210"/>
        <v>4.4047707577375972E-2</v>
      </c>
      <c r="G102" s="257">
        <f t="shared" si="210"/>
        <v>-0.19163947925313551</v>
      </c>
      <c r="H102" s="257">
        <f t="shared" si="210"/>
        <v>2.0615296691785856E-2</v>
      </c>
      <c r="I102" s="257">
        <f t="shared" si="210"/>
        <v>-0.10677397881996964</v>
      </c>
      <c r="J102" s="258">
        <f t="shared" si="210"/>
        <v>-1.1265155251562353E-2</v>
      </c>
      <c r="K102" s="269">
        <f t="shared" si="210"/>
        <v>4.8379684826292513E-2</v>
      </c>
    </row>
    <row r="103" spans="1:11" x14ac:dyDescent="0.25">
      <c r="A103" s="268" t="s">
        <v>304</v>
      </c>
      <c r="B103" s="256"/>
      <c r="C103" s="257"/>
      <c r="D103" s="257"/>
      <c r="E103" s="257"/>
      <c r="F103" s="257"/>
      <c r="G103" s="257"/>
      <c r="H103" s="257"/>
      <c r="I103" s="257"/>
      <c r="J103" s="258"/>
      <c r="K103" s="269"/>
    </row>
    <row r="104" spans="1:11" x14ac:dyDescent="0.25">
      <c r="A104" s="268" t="s">
        <v>305</v>
      </c>
      <c r="B104" s="256"/>
      <c r="C104" s="257"/>
      <c r="D104" s="257"/>
      <c r="E104" s="257"/>
      <c r="F104" s="257"/>
      <c r="G104" s="257"/>
      <c r="H104" s="257"/>
      <c r="I104" s="257"/>
      <c r="J104" s="258"/>
      <c r="K104" s="269"/>
    </row>
    <row r="105" spans="1:11" ht="13.5" thickBot="1" x14ac:dyDescent="0.3">
      <c r="A105" s="270" t="s">
        <v>306</v>
      </c>
      <c r="B105" s="271"/>
      <c r="C105" s="272"/>
      <c r="D105" s="272"/>
      <c r="E105" s="272"/>
      <c r="F105" s="272"/>
      <c r="G105" s="272"/>
      <c r="H105" s="272"/>
      <c r="I105" s="272"/>
      <c r="J105" s="273"/>
      <c r="K105" s="274"/>
    </row>
    <row r="111" spans="1:11" ht="13.5" thickBot="1" x14ac:dyDescent="0.3"/>
    <row r="112" spans="1:11" ht="13.5" thickBot="1" x14ac:dyDescent="0.3">
      <c r="A112" s="332" t="str">
        <f>+A41</f>
        <v>DESPACHO DOMESTICO DE VINO ESPUMANTE Y GASIFICADO - Millones de litros</v>
      </c>
      <c r="B112" s="333"/>
      <c r="C112" s="333"/>
      <c r="D112" s="333"/>
      <c r="E112" s="333"/>
      <c r="F112" s="333"/>
      <c r="G112" s="333"/>
      <c r="H112" s="333"/>
      <c r="I112" s="333"/>
      <c r="J112" s="333"/>
      <c r="K112" s="334"/>
    </row>
    <row r="113" spans="1:11" x14ac:dyDescent="0.25">
      <c r="A113" s="262"/>
      <c r="B113" s="259">
        <v>2016</v>
      </c>
      <c r="C113" s="260">
        <f>+B113+1</f>
        <v>2017</v>
      </c>
      <c r="D113" s="260">
        <f t="shared" ref="D113" si="211">+C113+1</f>
        <v>2018</v>
      </c>
      <c r="E113" s="260">
        <f t="shared" ref="E113" si="212">+D113+1</f>
        <v>2019</v>
      </c>
      <c r="F113" s="260">
        <f t="shared" ref="F113" si="213">+E113+1</f>
        <v>2020</v>
      </c>
      <c r="G113" s="260">
        <f t="shared" ref="G113" si="214">+F113+1</f>
        <v>2021</v>
      </c>
      <c r="H113" s="260">
        <f t="shared" ref="H113" si="215">+G113+1</f>
        <v>2022</v>
      </c>
      <c r="I113" s="260">
        <v>2023</v>
      </c>
      <c r="J113" s="261">
        <v>2024</v>
      </c>
      <c r="K113" s="263">
        <v>2025</v>
      </c>
    </row>
    <row r="114" spans="1:11" x14ac:dyDescent="0.25">
      <c r="A114" s="264" t="s">
        <v>299</v>
      </c>
      <c r="B114" s="193">
        <f>+SUM(B43:B45)</f>
        <v>7.8330719999999996</v>
      </c>
      <c r="C114" s="6">
        <f t="shared" ref="C114:K114" si="216">+SUM(C43:C45)</f>
        <v>6.53979</v>
      </c>
      <c r="D114" s="6">
        <f t="shared" si="216"/>
        <v>5.6552000000000007</v>
      </c>
      <c r="E114" s="6">
        <f t="shared" si="216"/>
        <v>4.0521000000000003</v>
      </c>
      <c r="F114" s="6">
        <f t="shared" si="216"/>
        <v>4.0533000000000001</v>
      </c>
      <c r="G114" s="6">
        <f t="shared" si="216"/>
        <v>5.1682000000000006</v>
      </c>
      <c r="H114" s="6">
        <f t="shared" si="216"/>
        <v>6.3169000000000004</v>
      </c>
      <c r="I114" s="6">
        <f t="shared" si="216"/>
        <v>5.4825999999999997</v>
      </c>
      <c r="J114" s="67">
        <f t="shared" si="216"/>
        <v>4.0001999999999995</v>
      </c>
      <c r="K114" s="265">
        <f t="shared" si="216"/>
        <v>3.9517000000000002</v>
      </c>
    </row>
    <row r="115" spans="1:11" x14ac:dyDescent="0.25">
      <c r="A115" s="264" t="s">
        <v>300</v>
      </c>
      <c r="B115" s="193"/>
      <c r="C115" s="6"/>
      <c r="D115" s="6"/>
      <c r="E115" s="6"/>
      <c r="F115" s="6"/>
      <c r="G115" s="6"/>
      <c r="H115" s="6"/>
      <c r="I115" s="6"/>
      <c r="J115" s="67"/>
      <c r="K115" s="265"/>
    </row>
    <row r="116" spans="1:11" x14ac:dyDescent="0.25">
      <c r="A116" s="264" t="s">
        <v>301</v>
      </c>
      <c r="B116" s="193"/>
      <c r="C116" s="6"/>
      <c r="D116" s="6"/>
      <c r="E116" s="6"/>
      <c r="F116" s="6"/>
      <c r="G116" s="6"/>
      <c r="H116" s="6"/>
      <c r="I116" s="6"/>
      <c r="J116" s="67"/>
      <c r="K116" s="265"/>
    </row>
    <row r="117" spans="1:11" x14ac:dyDescent="0.25">
      <c r="A117" s="264" t="s">
        <v>302</v>
      </c>
      <c r="B117" s="193"/>
      <c r="C117" s="6"/>
      <c r="D117" s="6"/>
      <c r="E117" s="6"/>
      <c r="F117" s="6"/>
      <c r="G117" s="6"/>
      <c r="H117" s="6"/>
      <c r="I117" s="6"/>
      <c r="J117" s="67"/>
      <c r="K117" s="265"/>
    </row>
    <row r="118" spans="1:11" x14ac:dyDescent="0.25">
      <c r="A118" s="266" t="s">
        <v>13</v>
      </c>
      <c r="B118" s="194">
        <f t="shared" ref="B118:K118" si="217">SUM(B114:B117)</f>
        <v>7.8330719999999996</v>
      </c>
      <c r="C118" s="54">
        <f t="shared" si="217"/>
        <v>6.53979</v>
      </c>
      <c r="D118" s="54">
        <f t="shared" si="217"/>
        <v>5.6552000000000007</v>
      </c>
      <c r="E118" s="54">
        <f t="shared" si="217"/>
        <v>4.0521000000000003</v>
      </c>
      <c r="F118" s="54">
        <f t="shared" si="217"/>
        <v>4.0533000000000001</v>
      </c>
      <c r="G118" s="54">
        <f t="shared" si="217"/>
        <v>5.1682000000000006</v>
      </c>
      <c r="H118" s="54">
        <f t="shared" si="217"/>
        <v>6.3169000000000004</v>
      </c>
      <c r="I118" s="54">
        <f t="shared" si="217"/>
        <v>5.4825999999999997</v>
      </c>
      <c r="J118" s="186">
        <f t="shared" si="217"/>
        <v>4.0001999999999995</v>
      </c>
      <c r="K118" s="267">
        <f t="shared" si="217"/>
        <v>3.9517000000000002</v>
      </c>
    </row>
    <row r="119" spans="1:11" x14ac:dyDescent="0.25">
      <c r="A119" s="268" t="s">
        <v>303</v>
      </c>
      <c r="B119" s="256"/>
      <c r="C119" s="257">
        <f>+C114/B114-1</f>
        <v>-0.16510533798233951</v>
      </c>
      <c r="D119" s="257">
        <f t="shared" ref="D119:K119" si="218">+D114/C114-1</f>
        <v>-0.13526275308534363</v>
      </c>
      <c r="E119" s="257">
        <f t="shared" si="218"/>
        <v>-0.28347361720186737</v>
      </c>
      <c r="F119" s="257">
        <f t="shared" si="218"/>
        <v>2.9614274080103087E-4</v>
      </c>
      <c r="G119" s="257">
        <f t="shared" si="218"/>
        <v>0.27505982779463656</v>
      </c>
      <c r="H119" s="257">
        <f t="shared" si="218"/>
        <v>0.22226307031461623</v>
      </c>
      <c r="I119" s="257">
        <f t="shared" si="218"/>
        <v>-0.13207427693963825</v>
      </c>
      <c r="J119" s="258">
        <f t="shared" si="218"/>
        <v>-0.27038266515886633</v>
      </c>
      <c r="K119" s="269">
        <f t="shared" si="218"/>
        <v>-1.2124393780310827E-2</v>
      </c>
    </row>
    <row r="120" spans="1:11" x14ac:dyDescent="0.25">
      <c r="A120" s="268" t="s">
        <v>304</v>
      </c>
      <c r="B120" s="256"/>
      <c r="C120" s="257"/>
      <c r="D120" s="257"/>
      <c r="E120" s="257"/>
      <c r="F120" s="257"/>
      <c r="G120" s="257"/>
      <c r="H120" s="257"/>
      <c r="I120" s="257"/>
      <c r="J120" s="258"/>
      <c r="K120" s="269"/>
    </row>
    <row r="121" spans="1:11" x14ac:dyDescent="0.25">
      <c r="A121" s="268" t="s">
        <v>305</v>
      </c>
      <c r="B121" s="256"/>
      <c r="C121" s="257"/>
      <c r="D121" s="257"/>
      <c r="E121" s="257"/>
      <c r="F121" s="257"/>
      <c r="G121" s="257"/>
      <c r="H121" s="257"/>
      <c r="I121" s="257"/>
      <c r="J121" s="258"/>
      <c r="K121" s="269"/>
    </row>
    <row r="122" spans="1:11" ht="13.5" thickBot="1" x14ac:dyDescent="0.3">
      <c r="A122" s="270" t="s">
        <v>306</v>
      </c>
      <c r="B122" s="271"/>
      <c r="C122" s="272"/>
      <c r="D122" s="272"/>
      <c r="E122" s="272"/>
      <c r="F122" s="272"/>
      <c r="G122" s="272"/>
      <c r="H122" s="272"/>
      <c r="I122" s="272"/>
      <c r="J122" s="273"/>
      <c r="K122" s="274"/>
    </row>
    <row r="128" spans="1:11" ht="13.5" thickBot="1" x14ac:dyDescent="0.3"/>
    <row r="129" spans="1:11" ht="13.5" thickBot="1" x14ac:dyDescent="0.3">
      <c r="A129" s="329" t="str">
        <f>+A59</f>
        <v>DESPACHO DOMESTICO TOTAL DE VINO - Millones de litros</v>
      </c>
      <c r="B129" s="330"/>
      <c r="C129" s="330"/>
      <c r="D129" s="330"/>
      <c r="E129" s="330"/>
      <c r="F129" s="330"/>
      <c r="G129" s="330"/>
      <c r="H129" s="330"/>
      <c r="I129" s="330"/>
      <c r="J129" s="330"/>
      <c r="K129" s="331"/>
    </row>
    <row r="130" spans="1:11" x14ac:dyDescent="0.25">
      <c r="A130" s="262"/>
      <c r="B130" s="259">
        <v>2016</v>
      </c>
      <c r="C130" s="260">
        <f>+B130+1</f>
        <v>2017</v>
      </c>
      <c r="D130" s="260">
        <f t="shared" ref="D130" si="219">+C130+1</f>
        <v>2018</v>
      </c>
      <c r="E130" s="260">
        <f t="shared" ref="E130" si="220">+D130+1</f>
        <v>2019</v>
      </c>
      <c r="F130" s="260">
        <f t="shared" ref="F130" si="221">+E130+1</f>
        <v>2020</v>
      </c>
      <c r="G130" s="260">
        <f t="shared" ref="G130" si="222">+F130+1</f>
        <v>2021</v>
      </c>
      <c r="H130" s="260">
        <f t="shared" ref="H130" si="223">+G130+1</f>
        <v>2022</v>
      </c>
      <c r="I130" s="260">
        <v>2023</v>
      </c>
      <c r="J130" s="261">
        <v>2024</v>
      </c>
      <c r="K130" s="263">
        <v>2025</v>
      </c>
    </row>
    <row r="131" spans="1:11" x14ac:dyDescent="0.25">
      <c r="A131" s="264" t="s">
        <v>299</v>
      </c>
      <c r="B131" s="275">
        <f>+SUM(B60:B62)</f>
        <v>2150.2217000000001</v>
      </c>
      <c r="C131" s="160">
        <f t="shared" ref="C131:K131" si="224">+SUM(C60:C62)</f>
        <v>2133.0583000000001</v>
      </c>
      <c r="D131" s="160">
        <f t="shared" si="224"/>
        <v>2134.4922999999999</v>
      </c>
      <c r="E131" s="160">
        <f t="shared" si="224"/>
        <v>2138.8447000000001</v>
      </c>
      <c r="F131" s="160">
        <f t="shared" si="224"/>
        <v>2153.2695000000003</v>
      </c>
      <c r="G131" s="160">
        <f t="shared" si="224"/>
        <v>2143.7652000000003</v>
      </c>
      <c r="H131" s="160">
        <f t="shared" si="224"/>
        <v>2136.4092000000001</v>
      </c>
      <c r="I131" s="160">
        <f t="shared" si="224"/>
        <v>2127.5925999999999</v>
      </c>
      <c r="J131" s="161">
        <f t="shared" si="224"/>
        <v>2124.3575000000001</v>
      </c>
      <c r="K131" s="276">
        <f t="shared" si="224"/>
        <v>2133.4235000000003</v>
      </c>
    </row>
    <row r="132" spans="1:11" x14ac:dyDescent="0.25">
      <c r="A132" s="264" t="s">
        <v>300</v>
      </c>
      <c r="B132" s="193"/>
      <c r="C132" s="6"/>
      <c r="D132" s="6"/>
      <c r="E132" s="6"/>
      <c r="F132" s="6"/>
      <c r="G132" s="6"/>
      <c r="H132" s="6"/>
      <c r="I132" s="6"/>
      <c r="J132" s="67"/>
      <c r="K132" s="265"/>
    </row>
    <row r="133" spans="1:11" x14ac:dyDescent="0.25">
      <c r="A133" s="264" t="s">
        <v>301</v>
      </c>
      <c r="B133" s="193"/>
      <c r="C133" s="6"/>
      <c r="D133" s="6"/>
      <c r="E133" s="6"/>
      <c r="F133" s="6"/>
      <c r="G133" s="6"/>
      <c r="H133" s="6"/>
      <c r="I133" s="6"/>
      <c r="J133" s="67"/>
      <c r="K133" s="265"/>
    </row>
    <row r="134" spans="1:11" x14ac:dyDescent="0.25">
      <c r="A134" s="264" t="s">
        <v>302</v>
      </c>
      <c r="B134" s="193"/>
      <c r="C134" s="6"/>
      <c r="D134" s="6"/>
      <c r="E134" s="6"/>
      <c r="F134" s="6"/>
      <c r="G134" s="6"/>
      <c r="H134" s="6"/>
      <c r="I134" s="6"/>
      <c r="J134" s="67"/>
      <c r="K134" s="265"/>
    </row>
    <row r="135" spans="1:11" x14ac:dyDescent="0.25">
      <c r="A135" s="266" t="s">
        <v>13</v>
      </c>
      <c r="B135" s="194">
        <f t="shared" ref="B135:K135" si="225">SUM(B131:B134)</f>
        <v>2150.2217000000001</v>
      </c>
      <c r="C135" s="54">
        <f t="shared" si="225"/>
        <v>2133.0583000000001</v>
      </c>
      <c r="D135" s="54">
        <f t="shared" si="225"/>
        <v>2134.4922999999999</v>
      </c>
      <c r="E135" s="54">
        <f t="shared" si="225"/>
        <v>2138.8447000000001</v>
      </c>
      <c r="F135" s="54">
        <f t="shared" si="225"/>
        <v>2153.2695000000003</v>
      </c>
      <c r="G135" s="54">
        <f t="shared" si="225"/>
        <v>2143.7652000000003</v>
      </c>
      <c r="H135" s="54">
        <f t="shared" si="225"/>
        <v>2136.4092000000001</v>
      </c>
      <c r="I135" s="54">
        <f t="shared" si="225"/>
        <v>2127.5925999999999</v>
      </c>
      <c r="J135" s="186">
        <f t="shared" si="225"/>
        <v>2124.3575000000001</v>
      </c>
      <c r="K135" s="267">
        <f t="shared" si="225"/>
        <v>2133.4235000000003</v>
      </c>
    </row>
    <row r="136" spans="1:11" x14ac:dyDescent="0.25">
      <c r="A136" s="268" t="s">
        <v>303</v>
      </c>
      <c r="B136" s="256"/>
      <c r="C136" s="257">
        <f>+C131/B131-1</f>
        <v>-7.9821536542021843E-3</v>
      </c>
      <c r="D136" s="257">
        <f t="shared" ref="D136:K136" si="226">+D131/C131-1</f>
        <v>6.7227417084647634E-4</v>
      </c>
      <c r="E136" s="257">
        <f t="shared" si="226"/>
        <v>2.0390797380718251E-3</v>
      </c>
      <c r="F136" s="257">
        <f t="shared" si="226"/>
        <v>6.7442016711172226E-3</v>
      </c>
      <c r="G136" s="257">
        <f t="shared" si="226"/>
        <v>-4.4138924551710979E-3</v>
      </c>
      <c r="H136" s="257">
        <f t="shared" si="226"/>
        <v>-3.4313459328475515E-3</v>
      </c>
      <c r="I136" s="257">
        <f t="shared" si="226"/>
        <v>-4.1268311332867125E-3</v>
      </c>
      <c r="J136" s="258">
        <f t="shared" si="226"/>
        <v>-1.5205448637111152E-3</v>
      </c>
      <c r="K136" s="269">
        <f t="shared" si="226"/>
        <v>4.2676432756729721E-3</v>
      </c>
    </row>
    <row r="137" spans="1:11" x14ac:dyDescent="0.25">
      <c r="A137" s="268" t="s">
        <v>304</v>
      </c>
      <c r="B137" s="256"/>
      <c r="C137" s="257"/>
      <c r="D137" s="257"/>
      <c r="E137" s="257"/>
      <c r="F137" s="257"/>
      <c r="G137" s="257"/>
      <c r="H137" s="257"/>
      <c r="I137" s="257"/>
      <c r="J137" s="258"/>
      <c r="K137" s="269"/>
    </row>
    <row r="138" spans="1:11" x14ac:dyDescent="0.25">
      <c r="A138" s="268" t="s">
        <v>305</v>
      </c>
      <c r="B138" s="256"/>
      <c r="C138" s="257"/>
      <c r="D138" s="257"/>
      <c r="E138" s="257"/>
      <c r="F138" s="257"/>
      <c r="G138" s="257"/>
      <c r="H138" s="257"/>
      <c r="I138" s="257"/>
      <c r="J138" s="258"/>
      <c r="K138" s="269"/>
    </row>
    <row r="139" spans="1:11" ht="13.5" thickBot="1" x14ac:dyDescent="0.3">
      <c r="A139" s="270" t="s">
        <v>306</v>
      </c>
      <c r="B139" s="271"/>
      <c r="C139" s="272"/>
      <c r="D139" s="272"/>
      <c r="E139" s="272"/>
      <c r="F139" s="272"/>
      <c r="G139" s="272"/>
      <c r="H139" s="272"/>
      <c r="I139" s="272"/>
      <c r="J139" s="273"/>
      <c r="K139" s="274"/>
    </row>
  </sheetData>
  <mergeCells count="15">
    <mergeCell ref="A129:K129"/>
    <mergeCell ref="A78:K78"/>
    <mergeCell ref="A95:K95"/>
    <mergeCell ref="A112:K112"/>
    <mergeCell ref="A23:L23"/>
    <mergeCell ref="N23:Z23"/>
    <mergeCell ref="A41:L41"/>
    <mergeCell ref="N41:Z41"/>
    <mergeCell ref="A59:L59"/>
    <mergeCell ref="N59:Z59"/>
    <mergeCell ref="A1:Z1"/>
    <mergeCell ref="A2:Z2"/>
    <mergeCell ref="A3:Z3"/>
    <mergeCell ref="A5:L5"/>
    <mergeCell ref="N5:Z5"/>
  </mergeCells>
  <phoneticPr fontId="2" type="noConversion"/>
  <hyperlinks>
    <hyperlink ref="AB1" location="INDICE!A1" display="VOLVER INDICE" xr:uid="{00000000-0004-0000-05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51"/>
  <sheetViews>
    <sheetView workbookViewId="0">
      <selection activeCell="X29" sqref="X29:Z29"/>
    </sheetView>
  </sheetViews>
  <sheetFormatPr baseColWidth="10" defaultRowHeight="15" x14ac:dyDescent="0.25"/>
  <cols>
    <col min="1" max="1" width="11.85546875" style="1" customWidth="1"/>
    <col min="2" max="11" width="6.140625" style="1" customWidth="1"/>
    <col min="12" max="12" width="8" style="1" customWidth="1"/>
    <col min="13" max="13" width="5" style="1" customWidth="1"/>
    <col min="14" max="14" width="10.5703125" style="1" customWidth="1"/>
    <col min="15" max="24" width="7.5703125" style="1" customWidth="1"/>
    <col min="25" max="25" width="8.42578125" style="1" customWidth="1"/>
    <col min="26" max="26" width="7.5703125" style="1" customWidth="1"/>
    <col min="27" max="27" width="11.42578125" style="1"/>
    <col min="28" max="28" width="14.42578125" style="1" bestFit="1" customWidth="1"/>
    <col min="29" max="16384" width="11.42578125" style="1"/>
  </cols>
  <sheetData>
    <row r="1" spans="1:28" ht="15.75" x14ac:dyDescent="0.25">
      <c r="A1" s="319" t="s">
        <v>17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B1" s="177" t="s">
        <v>206</v>
      </c>
    </row>
    <row r="2" spans="1:28" ht="15.75" x14ac:dyDescent="0.25">
      <c r="A2" s="319" t="s">
        <v>20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</row>
    <row r="3" spans="1:28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15.75" thickBot="1" x14ac:dyDescent="0.3">
      <c r="A5" s="323" t="s">
        <v>234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  <c r="M5" s="2"/>
      <c r="N5" s="323" t="s">
        <v>235</v>
      </c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5"/>
    </row>
    <row r="6" spans="1:28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192">
        <v>2024</v>
      </c>
      <c r="K6" s="40">
        <v>2025</v>
      </c>
      <c r="L6" s="41" t="s">
        <v>16</v>
      </c>
      <c r="M6" s="2"/>
      <c r="N6" s="65"/>
      <c r="O6" s="64">
        <v>2016</v>
      </c>
      <c r="P6" s="64">
        <f>+O6+1</f>
        <v>2017</v>
      </c>
      <c r="Q6" s="64">
        <f t="shared" ref="Q6:T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39">
        <v>2022</v>
      </c>
      <c r="V6" s="192">
        <v>2023</v>
      </c>
      <c r="W6" s="40">
        <v>2024</v>
      </c>
      <c r="X6" s="40">
        <v>2025</v>
      </c>
      <c r="Y6" s="77" t="s">
        <v>16</v>
      </c>
      <c r="Z6" s="74" t="s">
        <v>21</v>
      </c>
    </row>
    <row r="7" spans="1:28" x14ac:dyDescent="0.25">
      <c r="A7" s="42" t="s">
        <v>10</v>
      </c>
      <c r="B7" s="236">
        <f>+'[2]2.CONSUMO ARGENTINA POR ENVASE'!$B317/10000</f>
        <v>2.464</v>
      </c>
      <c r="C7" s="6">
        <f>+'[2]2.CONSUMO ARGENTINA POR ENVASE'!$B329/10000</f>
        <v>2.875</v>
      </c>
      <c r="D7" s="6">
        <f>+'[2]2.CONSUMO ARGENTINA POR ENVASE'!$B341/10000</f>
        <v>2.5543</v>
      </c>
      <c r="E7" s="6">
        <f>+'[2]2.CONSUMO ARGENTINA POR ENVASE'!$B353/10000</f>
        <v>2.5375000000000001</v>
      </c>
      <c r="F7" s="6">
        <f>+'[2]2.CONSUMO ARGENTINA POR ENVASE'!$B365/10000</f>
        <v>2.5095999999999998</v>
      </c>
      <c r="G7" s="6">
        <f>+'[2]2.CONSUMO ARGENTINA POR ENVASE'!$B377/10000</f>
        <v>2.4100999999999999</v>
      </c>
      <c r="H7" s="6">
        <f>+'[2]2.CONSUMO ARGENTINA POR ENVASE'!$B389/10000</f>
        <v>2.0087999999999999</v>
      </c>
      <c r="I7" s="6">
        <f>+'[2]2.CONSUMO ARGENTINA POR ENVASE'!$B401/10000</f>
        <v>2.0226000000000002</v>
      </c>
      <c r="J7" s="67">
        <f>+'[2]2.CONSUMO ARGENTINA POR ENVASE'!$B413/10000</f>
        <v>1.4602999999999999</v>
      </c>
      <c r="K7" s="37">
        <f>+'[2]2.CONSUMO ARGENTINA POR ENVASE'!$B425/10000</f>
        <v>1.64</v>
      </c>
      <c r="L7" s="7">
        <f>+K7/J7-1</f>
        <v>0.12305690611518183</v>
      </c>
      <c r="M7" s="2"/>
      <c r="N7" s="42" t="s">
        <v>10</v>
      </c>
      <c r="O7" s="6">
        <f>+'[2]2.CONSUMO ARGENTINA POR ENVASE'!$B741/10000</f>
        <v>33.904777777777774</v>
      </c>
      <c r="P7" s="6">
        <f t="shared" ref="P7:X7" si="2">+SUM(C7)+SUM(B8:B18)</f>
        <v>38.162400000000005</v>
      </c>
      <c r="Q7" s="6">
        <f t="shared" si="2"/>
        <v>35.879300000000001</v>
      </c>
      <c r="R7" s="6">
        <f t="shared" si="2"/>
        <v>32.588800000000006</v>
      </c>
      <c r="S7" s="6">
        <f t="shared" si="2"/>
        <v>31.348400000000002</v>
      </c>
      <c r="T7" s="6">
        <f t="shared" si="2"/>
        <v>35.797199999999997</v>
      </c>
      <c r="U7" s="6">
        <f t="shared" si="2"/>
        <v>31.3767</v>
      </c>
      <c r="V7" s="67">
        <f t="shared" si="2"/>
        <v>28.803999999999998</v>
      </c>
      <c r="W7" s="37">
        <f t="shared" si="2"/>
        <v>26.798000000000002</v>
      </c>
      <c r="X7" s="37">
        <f t="shared" si="2"/>
        <v>22.494500000000002</v>
      </c>
      <c r="Y7" s="78">
        <f>+X7/W7-1</f>
        <v>-0.16059034256287785</v>
      </c>
      <c r="Z7" s="7">
        <f>+POWER(X7/S7,0.2)-1</f>
        <v>-6.4223374393590604E-2</v>
      </c>
    </row>
    <row r="8" spans="1:28" x14ac:dyDescent="0.25">
      <c r="A8" s="42" t="s">
        <v>11</v>
      </c>
      <c r="B8" s="193">
        <f>+'[2]2.CONSUMO ARGENTINA POR ENVASE'!$B318/10000</f>
        <v>2.5537999999999998</v>
      </c>
      <c r="C8" s="6">
        <f>+'[2]2.CONSUMO ARGENTINA POR ENVASE'!$B330/10000</f>
        <v>2.6433</v>
      </c>
      <c r="D8" s="6">
        <f>+'[2]2.CONSUMO ARGENTINA POR ENVASE'!$B342/10000</f>
        <v>2.7027999999999999</v>
      </c>
      <c r="E8" s="6">
        <f>+'[2]2.CONSUMO ARGENTINA POR ENVASE'!$B354/10000</f>
        <v>2.4641999999999999</v>
      </c>
      <c r="F8" s="6">
        <f>+'[2]2.CONSUMO ARGENTINA POR ENVASE'!$B366/10000</f>
        <v>2.1316000000000002</v>
      </c>
      <c r="G8" s="6">
        <f>+'[2]2.CONSUMO ARGENTINA POR ENVASE'!$B378/10000</f>
        <v>2.4041000000000001</v>
      </c>
      <c r="H8" s="6">
        <f>+'[2]2.CONSUMO ARGENTINA POR ENVASE'!$B390/10000</f>
        <v>2.2406999999999999</v>
      </c>
      <c r="I8" s="6">
        <f>+'[2]2.CONSUMO ARGENTINA POR ENVASE'!$B402/10000</f>
        <v>2.1116999999999999</v>
      </c>
      <c r="J8" s="67">
        <f>+'[2]2.CONSUMO ARGENTINA POR ENVASE'!$B414/10000</f>
        <v>1.6157999999999999</v>
      </c>
      <c r="K8" s="37">
        <f>+'[2]2.CONSUMO ARGENTINA POR ENVASE'!$B426/10000</f>
        <v>1.5243</v>
      </c>
      <c r="L8" s="7">
        <f>+K8/J8-1</f>
        <v>-5.6628295581136245E-2</v>
      </c>
      <c r="M8" s="2"/>
      <c r="N8" s="42" t="s">
        <v>11</v>
      </c>
      <c r="O8" s="6">
        <f>+'[2]2.CONSUMO ARGENTINA POR ENVASE'!$B742/10000</f>
        <v>32.143888888888888</v>
      </c>
      <c r="P8" s="6">
        <f t="shared" ref="P8:X8" si="3">+SUM(C7:C8)+SUM(B9:B18)</f>
        <v>38.251899999999992</v>
      </c>
      <c r="Q8" s="6">
        <f t="shared" si="3"/>
        <v>35.938800000000001</v>
      </c>
      <c r="R8" s="6">
        <f t="shared" si="3"/>
        <v>32.350200000000001</v>
      </c>
      <c r="S8" s="6">
        <f t="shared" si="3"/>
        <v>31.015800000000006</v>
      </c>
      <c r="T8" s="6">
        <f t="shared" si="3"/>
        <v>36.069699999999997</v>
      </c>
      <c r="U8" s="6">
        <f t="shared" si="3"/>
        <v>31.213299999999997</v>
      </c>
      <c r="V8" s="67">
        <f t="shared" si="3"/>
        <v>28.675000000000001</v>
      </c>
      <c r="W8" s="37">
        <f t="shared" si="3"/>
        <v>26.302100000000003</v>
      </c>
      <c r="X8" s="37">
        <f t="shared" si="3"/>
        <v>22.403000000000002</v>
      </c>
      <c r="Y8" s="78">
        <f>+X8/W8-1</f>
        <v>-0.14824291596488492</v>
      </c>
      <c r="Z8" s="7">
        <f>+POWER(X8/S8,0.2)-1</f>
        <v>-6.2989110100177381E-2</v>
      </c>
    </row>
    <row r="9" spans="1:28" x14ac:dyDescent="0.25">
      <c r="A9" s="42" t="s">
        <v>0</v>
      </c>
      <c r="B9" s="193">
        <f>+'[2]2.CONSUMO ARGENTINA POR ENVASE'!$B319/10000</f>
        <v>2.5436999999999999</v>
      </c>
      <c r="C9" s="6">
        <f>+'[2]2.CONSUMO ARGENTINA POR ENVASE'!$B331/10000</f>
        <v>2.7096</v>
      </c>
      <c r="D9" s="6">
        <f>+'[2]2.CONSUMO ARGENTINA POR ENVASE'!$B343/10000</f>
        <v>2.5104000000000002</v>
      </c>
      <c r="E9" s="6">
        <f>+'[2]2.CONSUMO ARGENTINA POR ENVASE'!$B355/10000</f>
        <v>2.5367999999999999</v>
      </c>
      <c r="F9" s="6">
        <f>+'[2]2.CONSUMO ARGENTINA POR ENVASE'!$B367/10000</f>
        <v>2.0118999999999998</v>
      </c>
      <c r="G9" s="6">
        <f>+'[2]2.CONSUMO ARGENTINA POR ENVASE'!$B379/10000</f>
        <v>2.0323000000000002</v>
      </c>
      <c r="H9" s="6">
        <f>+'[2]2.CONSUMO ARGENTINA POR ENVASE'!$B391/10000</f>
        <v>2.3778000000000001</v>
      </c>
      <c r="I9" s="6">
        <f>+'[2]2.CONSUMO ARGENTINA POR ENVASE'!$B403/10000</f>
        <v>2.0108999999999999</v>
      </c>
      <c r="J9" s="67">
        <f>+'[2]2.CONSUMO ARGENTINA POR ENVASE'!$B415/10000</f>
        <v>1.3333999999999999</v>
      </c>
      <c r="K9" s="37">
        <f>+'[2]2.CONSUMO ARGENTINA POR ENVASE'!$B427/10000</f>
        <v>1.6298999999999999</v>
      </c>
      <c r="L9" s="7">
        <f>+K9/J9-1</f>
        <v>0.22236388180590971</v>
      </c>
      <c r="M9" s="2"/>
      <c r="N9" s="42" t="s">
        <v>0</v>
      </c>
      <c r="O9" s="6">
        <f>+'[2]2.CONSUMO ARGENTINA POR ENVASE'!$B743/10000</f>
        <v>32.982100000000003</v>
      </c>
      <c r="P9" s="6">
        <f t="shared" ref="P9:X9" si="4">+SUM(C7:C9)+SUM(B10:B18)</f>
        <v>38.4178</v>
      </c>
      <c r="Q9" s="6">
        <f t="shared" si="4"/>
        <v>35.739599999999996</v>
      </c>
      <c r="R9" s="6">
        <f t="shared" si="4"/>
        <v>32.376600000000003</v>
      </c>
      <c r="S9" s="6">
        <f t="shared" si="4"/>
        <v>30.4909</v>
      </c>
      <c r="T9" s="6">
        <f t="shared" si="4"/>
        <v>36.0901</v>
      </c>
      <c r="U9" s="6">
        <f t="shared" si="4"/>
        <v>31.558799999999998</v>
      </c>
      <c r="V9" s="67">
        <f t="shared" si="4"/>
        <v>28.3081</v>
      </c>
      <c r="W9" s="37">
        <f t="shared" si="4"/>
        <v>25.624600000000001</v>
      </c>
      <c r="X9" s="37">
        <f t="shared" si="4"/>
        <v>22.699499999999997</v>
      </c>
      <c r="Y9" s="78">
        <f>+X9/W9-1</f>
        <v>-0.11415202578771977</v>
      </c>
      <c r="Z9" s="7">
        <f>+POWER(X9/S9,0.2)-1</f>
        <v>-5.730932848430792E-2</v>
      </c>
    </row>
    <row r="10" spans="1:28" x14ac:dyDescent="0.25">
      <c r="A10" s="42" t="s">
        <v>1</v>
      </c>
      <c r="B10" s="193">
        <f>+'[2]2.CONSUMO ARGENTINA POR ENVASE'!$B320/10000</f>
        <v>3.1019999999999999</v>
      </c>
      <c r="C10" s="6">
        <f>+'[2]2.CONSUMO ARGENTINA POR ENVASE'!$B332/10000</f>
        <v>2.758</v>
      </c>
      <c r="D10" s="6">
        <f>+'[2]2.CONSUMO ARGENTINA POR ENVASE'!$B344/10000</f>
        <v>2.3117000000000001</v>
      </c>
      <c r="E10" s="6">
        <f>+'[2]2.CONSUMO ARGENTINA POR ENVASE'!$B356/10000</f>
        <v>2.1261999999999999</v>
      </c>
      <c r="F10" s="6">
        <f>+'[2]2.CONSUMO ARGENTINA POR ENVASE'!$B368/10000</f>
        <v>2.5306999999999999</v>
      </c>
      <c r="G10" s="6">
        <f>+'[2]2.CONSUMO ARGENTINA POR ENVASE'!$B380/10000</f>
        <v>2.0514000000000001</v>
      </c>
      <c r="H10" s="6">
        <f>+'[2]2.CONSUMO ARGENTINA POR ENVASE'!$B392/10000</f>
        <v>1.8907</v>
      </c>
      <c r="I10" s="6">
        <f>+'[2]2.CONSUMO ARGENTINA POR ENVASE'!$B404/10000</f>
        <v>1.9479</v>
      </c>
      <c r="J10" s="67">
        <f>+'[2]2.CONSUMO ARGENTINA POR ENVASE'!$B416/10000</f>
        <v>1.7138</v>
      </c>
      <c r="K10" s="37">
        <f>+'[2]2.CONSUMO ARGENTINA POR ENVASE'!$B428/10000</f>
        <v>1.2457</v>
      </c>
      <c r="L10" s="7">
        <f>+K10/J10-1</f>
        <v>-0.27313572178783985</v>
      </c>
      <c r="M10" s="2"/>
      <c r="N10" s="42" t="s">
        <v>1</v>
      </c>
      <c r="O10" s="6">
        <f>+'[2]2.CONSUMO ARGENTINA POR ENVASE'!$B744/10000</f>
        <v>35.046933333333335</v>
      </c>
      <c r="P10" s="6">
        <f t="shared" ref="P10:X10" si="5">+SUM(C7:C10)+SUM(B11:B18)</f>
        <v>38.073800000000006</v>
      </c>
      <c r="Q10" s="6">
        <f t="shared" si="5"/>
        <v>35.293300000000002</v>
      </c>
      <c r="R10" s="6">
        <f t="shared" si="5"/>
        <v>32.191100000000006</v>
      </c>
      <c r="S10" s="6">
        <f t="shared" si="5"/>
        <v>30.895400000000002</v>
      </c>
      <c r="T10" s="6">
        <f t="shared" si="5"/>
        <v>35.610799999999998</v>
      </c>
      <c r="U10" s="6">
        <f t="shared" si="5"/>
        <v>31.398099999999999</v>
      </c>
      <c r="V10" s="67">
        <f t="shared" si="5"/>
        <v>28.365299999999998</v>
      </c>
      <c r="W10" s="37">
        <f t="shared" si="5"/>
        <v>25.390500000000003</v>
      </c>
      <c r="X10" s="37">
        <f t="shared" si="5"/>
        <v>22.231399999999997</v>
      </c>
      <c r="Y10" s="78">
        <f>+X10/W10-1</f>
        <v>-0.12442055099348204</v>
      </c>
      <c r="Z10" s="7">
        <f>+POWER(X10/S10,0.2)-1</f>
        <v>-6.3700916893925652E-2</v>
      </c>
    </row>
    <row r="11" spans="1:28" x14ac:dyDescent="0.25">
      <c r="A11" s="42" t="s">
        <v>2</v>
      </c>
      <c r="B11" s="193">
        <f>+'[2]2.CONSUMO ARGENTINA POR ENVASE'!$B321/10000</f>
        <v>3.2646999999999999</v>
      </c>
      <c r="C11" s="6">
        <f>+'[2]2.CONSUMO ARGENTINA POR ENVASE'!$B333/10000</f>
        <v>2.5817999999999999</v>
      </c>
      <c r="D11" s="6">
        <f>+'[2]2.CONSUMO ARGENTINA POR ENVASE'!$B345/10000</f>
        <v>2.1280999999999999</v>
      </c>
      <c r="E11" s="6">
        <f>+'[2]2.CONSUMO ARGENTINA POR ENVASE'!$B357/10000</f>
        <v>2.6738</v>
      </c>
      <c r="F11" s="6">
        <f>+'[2]2.CONSUMO ARGENTINA POR ENVASE'!$B369/10000</f>
        <v>2.7117</v>
      </c>
      <c r="G11" s="6">
        <f>+'[2]2.CONSUMO ARGENTINA POR ENVASE'!$B381/10000</f>
        <v>2.6949999999999998</v>
      </c>
      <c r="H11" s="6">
        <f>+'[2]2.CONSUMO ARGENTINA POR ENVASE'!$B393/10000</f>
        <v>2.3820999999999999</v>
      </c>
      <c r="I11" s="6">
        <f>+'[2]2.CONSUMO ARGENTINA POR ENVASE'!$B405/10000</f>
        <v>2.9651000000000001</v>
      </c>
      <c r="J11" s="67">
        <f>+'[2]2.CONSUMO ARGENTINA POR ENVASE'!$B417/10000</f>
        <v>1.8435999999999999</v>
      </c>
      <c r="K11" s="37">
        <f>+'[2]2.CONSUMO ARGENTINA POR ENVASE'!$B429/10000</f>
        <v>1.3838999999999999</v>
      </c>
      <c r="L11" s="7">
        <f>+K11/J11-1</f>
        <v>-0.24934909958776308</v>
      </c>
      <c r="M11" s="2"/>
      <c r="N11" s="42" t="s">
        <v>2</v>
      </c>
      <c r="O11" s="6">
        <f>+'[2]2.CONSUMO ARGENTINA POR ENVASE'!$B745/10000</f>
        <v>32.09685555555555</v>
      </c>
      <c r="P11" s="6">
        <f t="shared" ref="P11:X11" si="6">+SUM(C7:C11)+SUM(B12:B18)</f>
        <v>37.390899999999995</v>
      </c>
      <c r="Q11" s="6">
        <f t="shared" si="6"/>
        <v>34.839599999999997</v>
      </c>
      <c r="R11" s="6">
        <f t="shared" si="6"/>
        <v>32.736800000000002</v>
      </c>
      <c r="S11" s="6">
        <f t="shared" si="6"/>
        <v>30.933300000000003</v>
      </c>
      <c r="T11" s="6">
        <f t="shared" si="6"/>
        <v>35.594099999999997</v>
      </c>
      <c r="U11" s="6">
        <f t="shared" si="6"/>
        <v>31.0852</v>
      </c>
      <c r="V11" s="67">
        <f t="shared" si="6"/>
        <v>28.9483</v>
      </c>
      <c r="W11" s="37">
        <f t="shared" si="6"/>
        <v>24.268999999999998</v>
      </c>
      <c r="X11" s="37">
        <f t="shared" si="6"/>
        <v>21.771699999999999</v>
      </c>
      <c r="Y11" s="78">
        <f>+X11/W11-1</f>
        <v>-0.10290081997610112</v>
      </c>
      <c r="Z11" s="7">
        <f>+POWER(X11/S11,0.2)-1</f>
        <v>-6.7834087508644281E-2</v>
      </c>
    </row>
    <row r="12" spans="1:28" x14ac:dyDescent="0.25">
      <c r="A12" s="42" t="s">
        <v>3</v>
      </c>
      <c r="B12" s="193">
        <f>+'[2]2.CONSUMO ARGENTINA POR ENVASE'!$B322/10000</f>
        <v>2.6894999999999998</v>
      </c>
      <c r="C12" s="6">
        <f>+'[2]2.CONSUMO ARGENTINA POR ENVASE'!$B334/10000</f>
        <v>3.0396999999999998</v>
      </c>
      <c r="D12" s="6">
        <f>+'[2]2.CONSUMO ARGENTINA POR ENVASE'!$B346/10000</f>
        <v>2.6964000000000001</v>
      </c>
      <c r="E12" s="6">
        <f>+'[2]2.CONSUMO ARGENTINA POR ENVASE'!$B358/10000</f>
        <v>2.6006999999999998</v>
      </c>
      <c r="F12" s="6">
        <f>+'[2]2.CONSUMO ARGENTINA POR ENVASE'!$B370/10000</f>
        <v>4.1943000000000001</v>
      </c>
      <c r="G12" s="6">
        <f>+'[2]2.CONSUMO ARGENTINA POR ENVASE'!$B382/10000</f>
        <v>2.6141000000000001</v>
      </c>
      <c r="H12" s="6">
        <f>+'[2]2.CONSUMO ARGENTINA POR ENVASE'!$B394/10000</f>
        <v>2.3254000000000001</v>
      </c>
      <c r="I12" s="6">
        <f>+'[2]2.CONSUMO ARGENTINA POR ENVASE'!$B406/10000</f>
        <v>3.4070999999999998</v>
      </c>
      <c r="J12" s="67">
        <f>+'[2]2.CONSUMO ARGENTINA POR ENVASE'!$B418/10000</f>
        <v>1.9673</v>
      </c>
      <c r="K12" s="37"/>
      <c r="L12" s="7"/>
      <c r="M12" s="2"/>
      <c r="N12" s="42" t="s">
        <v>3</v>
      </c>
      <c r="O12" s="6">
        <f>+'[2]2.CONSUMO ARGENTINA POR ENVASE'!$B746/10000</f>
        <v>36.88281111111111</v>
      </c>
      <c r="P12" s="6">
        <f t="shared" ref="P12:W12" si="7">+SUM(C7:C12)+SUM(B13:B18)</f>
        <v>37.741100000000003</v>
      </c>
      <c r="Q12" s="6">
        <f t="shared" si="7"/>
        <v>34.496299999999998</v>
      </c>
      <c r="R12" s="6">
        <f t="shared" si="7"/>
        <v>32.641099999999994</v>
      </c>
      <c r="S12" s="6">
        <f t="shared" si="7"/>
        <v>32.526899999999998</v>
      </c>
      <c r="T12" s="6">
        <f t="shared" si="7"/>
        <v>34.0139</v>
      </c>
      <c r="U12" s="6">
        <f t="shared" si="7"/>
        <v>30.796499999999998</v>
      </c>
      <c r="V12" s="67">
        <f t="shared" si="7"/>
        <v>30.03</v>
      </c>
      <c r="W12" s="37">
        <f t="shared" si="7"/>
        <v>22.8292</v>
      </c>
      <c r="X12" s="37"/>
      <c r="Y12" s="78"/>
      <c r="Z12" s="7"/>
    </row>
    <row r="13" spans="1:28" x14ac:dyDescent="0.25">
      <c r="A13" s="42" t="s">
        <v>4</v>
      </c>
      <c r="B13" s="193">
        <f>+'[2]2.CONSUMO ARGENTINA POR ENVASE'!$B323/10000</f>
        <v>3.2040999999999999</v>
      </c>
      <c r="C13" s="6">
        <f>+'[2]2.CONSUMO ARGENTINA POR ENVASE'!$B335/10000</f>
        <v>2.9580000000000002</v>
      </c>
      <c r="D13" s="6">
        <f>+'[2]2.CONSUMO ARGENTINA POR ENVASE'!$B347/10000</f>
        <v>3.4135</v>
      </c>
      <c r="E13" s="6">
        <f>+'[2]2.CONSUMO ARGENTINA POR ENVASE'!$B359/10000</f>
        <v>2.8182</v>
      </c>
      <c r="F13" s="6">
        <f>+'[2]2.CONSUMO ARGENTINA POR ENVASE'!$B371/10000</f>
        <v>3.3311999999999999</v>
      </c>
      <c r="G13" s="6">
        <f>+'[2]2.CONSUMO ARGENTINA POR ENVASE'!$B383/10000</f>
        <v>2.8525999999999998</v>
      </c>
      <c r="H13" s="6">
        <f>+'[2]2.CONSUMO ARGENTINA POR ENVASE'!$B395/10000</f>
        <v>2.5954999999999999</v>
      </c>
      <c r="I13" s="6">
        <f>+'[2]2.CONSUMO ARGENTINA POR ENVASE'!$B407/10000</f>
        <v>1.9279999999999999</v>
      </c>
      <c r="J13" s="67">
        <f>+'[2]2.CONSUMO ARGENTINA POR ENVASE'!$B419/10000</f>
        <v>2.2254999999999998</v>
      </c>
      <c r="K13" s="37"/>
      <c r="L13" s="7"/>
      <c r="M13" s="2"/>
      <c r="N13" s="42" t="s">
        <v>4</v>
      </c>
      <c r="O13" s="6">
        <f>+'[2]2.CONSUMO ARGENTINA POR ENVASE'!$B747/10000</f>
        <v>35.323733333333337</v>
      </c>
      <c r="P13" s="6">
        <f t="shared" ref="P13:W13" si="8">+SUM(C7:C13)+SUM(B14:B18)</f>
        <v>37.494999999999997</v>
      </c>
      <c r="Q13" s="6">
        <f t="shared" si="8"/>
        <v>34.951799999999999</v>
      </c>
      <c r="R13" s="6">
        <f t="shared" si="8"/>
        <v>32.0458</v>
      </c>
      <c r="S13" s="6">
        <f t="shared" si="8"/>
        <v>33.039900000000003</v>
      </c>
      <c r="T13" s="6">
        <f t="shared" si="8"/>
        <v>33.535299999999999</v>
      </c>
      <c r="U13" s="6">
        <f t="shared" si="8"/>
        <v>30.539400000000001</v>
      </c>
      <c r="V13" s="67">
        <f t="shared" si="8"/>
        <v>29.362500000000001</v>
      </c>
      <c r="W13" s="37">
        <f t="shared" si="8"/>
        <v>23.1267</v>
      </c>
      <c r="X13" s="37"/>
      <c r="Y13" s="78"/>
      <c r="Z13" s="7"/>
    </row>
    <row r="14" spans="1:28" x14ac:dyDescent="0.25">
      <c r="A14" s="42" t="s">
        <v>5</v>
      </c>
      <c r="B14" s="193">
        <f>+'[2]2.CONSUMO ARGENTINA POR ENVASE'!$B324/10000</f>
        <v>3.9899</v>
      </c>
      <c r="C14" s="6">
        <f>+'[2]2.CONSUMO ARGENTINA POR ENVASE'!$B336/10000</f>
        <v>3.3551000000000002</v>
      </c>
      <c r="D14" s="6">
        <f>+'[2]2.CONSUMO ARGENTINA POR ENVASE'!$B348/10000</f>
        <v>3.1597</v>
      </c>
      <c r="E14" s="6">
        <f>+'[2]2.CONSUMO ARGENTINA POR ENVASE'!$B360/10000</f>
        <v>2.9540000000000002</v>
      </c>
      <c r="F14" s="6">
        <f>+'[2]2.CONSUMO ARGENTINA POR ENVASE'!$B372/10000</f>
        <v>3.1958000000000002</v>
      </c>
      <c r="G14" s="6">
        <f>+'[2]2.CONSUMO ARGENTINA POR ENVASE'!$B384/10000</f>
        <v>2.8184999999999998</v>
      </c>
      <c r="H14" s="6">
        <f>+'[2]2.CONSUMO ARGENTINA POR ENVASE'!$B396/10000</f>
        <v>2.5880999999999998</v>
      </c>
      <c r="I14" s="6">
        <f>+'[2]2.CONSUMO ARGENTINA POR ENVASE'!$B408/10000</f>
        <v>2.5819000000000001</v>
      </c>
      <c r="J14" s="67">
        <f>+'[2]2.CONSUMO ARGENTINA POR ENVASE'!$B420/10000</f>
        <v>2.0857000000000001</v>
      </c>
      <c r="K14" s="37"/>
      <c r="L14" s="7"/>
      <c r="M14" s="2"/>
      <c r="N14" s="42" t="s">
        <v>5</v>
      </c>
      <c r="O14" s="6">
        <f>+'[2]2.CONSUMO ARGENTINA POR ENVASE'!$B748/10000</f>
        <v>35.240533333333332</v>
      </c>
      <c r="P14" s="6">
        <f t="shared" ref="P14:W14" si="9">+SUM(C7:C14)+SUM(B15:B18)</f>
        <v>36.860199999999999</v>
      </c>
      <c r="Q14" s="6">
        <f t="shared" si="9"/>
        <v>34.756399999999999</v>
      </c>
      <c r="R14" s="6">
        <f t="shared" si="9"/>
        <v>31.8401</v>
      </c>
      <c r="S14" s="6">
        <f t="shared" si="9"/>
        <v>33.281700000000001</v>
      </c>
      <c r="T14" s="6">
        <f t="shared" si="9"/>
        <v>33.158000000000001</v>
      </c>
      <c r="U14" s="6">
        <f t="shared" si="9"/>
        <v>30.308999999999997</v>
      </c>
      <c r="V14" s="67">
        <f t="shared" si="9"/>
        <v>29.356300000000001</v>
      </c>
      <c r="W14" s="37">
        <f t="shared" si="9"/>
        <v>22.630499999999998</v>
      </c>
      <c r="X14" s="37"/>
      <c r="Y14" s="78"/>
      <c r="Z14" s="7"/>
    </row>
    <row r="15" spans="1:28" x14ac:dyDescent="0.25">
      <c r="A15" s="42" t="s">
        <v>6</v>
      </c>
      <c r="B15" s="193">
        <f>+'[2]2.CONSUMO ARGENTINA POR ENVASE'!$B325/10000</f>
        <v>3.4521000000000002</v>
      </c>
      <c r="C15" s="6">
        <f>+'[2]2.CONSUMO ARGENTINA POR ENVASE'!$B337/10000</f>
        <v>3.7711999999999999</v>
      </c>
      <c r="D15" s="6">
        <f>+'[2]2.CONSUMO ARGENTINA POR ENVASE'!$B349/10000</f>
        <v>2.7442000000000002</v>
      </c>
      <c r="E15" s="6">
        <f>+'[2]2.CONSUMO ARGENTINA POR ENVASE'!$B361/10000</f>
        <v>2.4466000000000001</v>
      </c>
      <c r="F15" s="6">
        <f>+'[2]2.CONSUMO ARGENTINA POR ENVASE'!$B373/10000</f>
        <v>3.2351000000000001</v>
      </c>
      <c r="G15" s="6">
        <f>+'[2]2.CONSUMO ARGENTINA POR ENVASE'!$B385/10000</f>
        <v>2.9239000000000002</v>
      </c>
      <c r="H15" s="6">
        <f>+'[2]2.CONSUMO ARGENTINA POR ENVASE'!$B397/10000</f>
        <v>2.5598000000000001</v>
      </c>
      <c r="I15" s="6">
        <f>+'[2]2.CONSUMO ARGENTINA POR ENVASE'!$B409/10000</f>
        <v>1.8692</v>
      </c>
      <c r="J15" s="67">
        <f>+'[2]2.CONSUMO ARGENTINA POR ENVASE'!$B421/10000</f>
        <v>1.9762999999999999</v>
      </c>
      <c r="K15" s="37"/>
      <c r="L15" s="7"/>
      <c r="M15" s="2"/>
      <c r="N15" s="42" t="s">
        <v>6</v>
      </c>
      <c r="O15" s="6">
        <f>+'[2]2.CONSUMO ARGENTINA POR ENVASE'!$B749/10000</f>
        <v>35.755433333333329</v>
      </c>
      <c r="P15" s="6">
        <f t="shared" ref="P15:W15" si="10">+SUM(C7:C15)+SUM(B16:B18)</f>
        <v>37.179299999999998</v>
      </c>
      <c r="Q15" s="6">
        <f t="shared" si="10"/>
        <v>33.729399999999998</v>
      </c>
      <c r="R15" s="6">
        <f t="shared" si="10"/>
        <v>31.5425</v>
      </c>
      <c r="S15" s="6">
        <f t="shared" si="10"/>
        <v>34.0702</v>
      </c>
      <c r="T15" s="6">
        <f t="shared" si="10"/>
        <v>32.846800000000002</v>
      </c>
      <c r="U15" s="6">
        <f t="shared" si="10"/>
        <v>29.944899999999997</v>
      </c>
      <c r="V15" s="67">
        <f t="shared" si="10"/>
        <v>28.665700000000001</v>
      </c>
      <c r="W15" s="37">
        <f t="shared" si="10"/>
        <v>22.7376</v>
      </c>
      <c r="X15" s="37"/>
      <c r="Y15" s="78"/>
      <c r="Z15" s="7"/>
    </row>
    <row r="16" spans="1:28" x14ac:dyDescent="0.25">
      <c r="A16" s="42" t="s">
        <v>7</v>
      </c>
      <c r="B16" s="193">
        <f>+'[2]2.CONSUMO ARGENTINA POR ENVASE'!$B326/10000</f>
        <v>3.5188000000000001</v>
      </c>
      <c r="C16" s="6">
        <f>+'[2]2.CONSUMO ARGENTINA POR ENVASE'!$B338/10000</f>
        <v>2.9904999999999999</v>
      </c>
      <c r="D16" s="6">
        <f>+'[2]2.CONSUMO ARGENTINA POR ENVASE'!$B350/10000</f>
        <v>2.5678999999999998</v>
      </c>
      <c r="E16" s="6">
        <f>+'[2]2.CONSUMO ARGENTINA POR ENVASE'!$B362/10000</f>
        <v>2.4781</v>
      </c>
      <c r="F16" s="6">
        <f>+'[2]2.CONSUMO ARGENTINA POR ENVASE'!$B374/10000</f>
        <v>3.4956</v>
      </c>
      <c r="G16" s="6">
        <f>+'[2]2.CONSUMO ARGENTINA POR ENVASE'!$B386/10000</f>
        <v>2.4872000000000001</v>
      </c>
      <c r="H16" s="6">
        <f>+'[2]2.CONSUMO ARGENTINA POR ENVASE'!$B398/10000</f>
        <v>2.4765999999999999</v>
      </c>
      <c r="I16" s="6">
        <f>+'[2]2.CONSUMO ARGENTINA POR ENVASE'!$B410/10000</f>
        <v>1.9724999999999999</v>
      </c>
      <c r="J16" s="67">
        <f>+'[2]2.CONSUMO ARGENTINA POR ENVASE'!$B422/10000</f>
        <v>1.9073</v>
      </c>
      <c r="K16" s="37"/>
      <c r="L16" s="7"/>
      <c r="M16" s="2"/>
      <c r="N16" s="42" t="s">
        <v>7</v>
      </c>
      <c r="O16" s="6">
        <f>+'[2]2.CONSUMO ARGENTINA POR ENVASE'!$B750/10000</f>
        <v>34.300988888888888</v>
      </c>
      <c r="P16" s="6">
        <f t="shared" ref="P16:W16" si="11">+SUM(C7:C16)+SUM(B17:B18)</f>
        <v>36.650999999999996</v>
      </c>
      <c r="Q16" s="6">
        <f t="shared" si="11"/>
        <v>33.306800000000003</v>
      </c>
      <c r="R16" s="6">
        <f t="shared" si="11"/>
        <v>31.452700000000004</v>
      </c>
      <c r="S16" s="6">
        <f t="shared" si="11"/>
        <v>35.087699999999998</v>
      </c>
      <c r="T16" s="6">
        <f t="shared" si="11"/>
        <v>31.8384</v>
      </c>
      <c r="U16" s="6">
        <f t="shared" si="11"/>
        <v>29.9343</v>
      </c>
      <c r="V16" s="67">
        <f t="shared" si="11"/>
        <v>28.1616</v>
      </c>
      <c r="W16" s="37">
        <f t="shared" si="11"/>
        <v>22.672399999999996</v>
      </c>
      <c r="X16" s="37"/>
      <c r="Y16" s="78"/>
      <c r="Z16" s="7"/>
    </row>
    <row r="17" spans="1:28" x14ac:dyDescent="0.25">
      <c r="A17" s="42" t="s">
        <v>8</v>
      </c>
      <c r="B17" s="193">
        <f>+'[2]2.CONSUMO ARGENTINA POR ENVASE'!$B327/10000</f>
        <v>3.2431000000000001</v>
      </c>
      <c r="C17" s="6">
        <f>+'[2]2.CONSUMO ARGENTINA POR ENVASE'!$B339/10000</f>
        <v>3.0476999999999999</v>
      </c>
      <c r="D17" s="6">
        <f>+'[2]2.CONSUMO ARGENTINA POR ENVASE'!$B351/10000</f>
        <v>2.8690000000000002</v>
      </c>
      <c r="E17" s="6">
        <f>+'[2]2.CONSUMO ARGENTINA POR ENVASE'!$B363/10000</f>
        <v>2.4847000000000001</v>
      </c>
      <c r="F17" s="6">
        <f>+'[2]2.CONSUMO ARGENTINA POR ENVASE'!$B375/10000</f>
        <v>2.875</v>
      </c>
      <c r="G17" s="6">
        <f>+'[2]2.CONSUMO ARGENTINA POR ENVASE'!$B387/10000</f>
        <v>3.1684000000000001</v>
      </c>
      <c r="H17" s="6">
        <f>+'[2]2.CONSUMO ARGENTINA POR ENVASE'!$B399/10000</f>
        <v>2.7201</v>
      </c>
      <c r="I17" s="6">
        <f>+'[2]2.CONSUMO ARGENTINA POR ENVASE'!$B411/10000</f>
        <v>2.1031</v>
      </c>
      <c r="J17" s="67">
        <f>+'[2]2.CONSUMO ARGENTINA POR ENVASE'!$B423/10000</f>
        <v>2.2210999999999999</v>
      </c>
      <c r="K17" s="37"/>
      <c r="L17" s="7"/>
      <c r="M17" s="2"/>
      <c r="N17" s="42" t="s">
        <v>8</v>
      </c>
      <c r="O17" s="6">
        <f>+'[2]2.CONSUMO ARGENTINA POR ENVASE'!$B751/10000</f>
        <v>39.085555555555558</v>
      </c>
      <c r="P17" s="6">
        <f t="shared" ref="P17:W17" si="12">+SUM(C7:C17)+SUM(B18)</f>
        <v>36.455600000000004</v>
      </c>
      <c r="Q17" s="6">
        <f t="shared" si="12"/>
        <v>33.128100000000003</v>
      </c>
      <c r="R17" s="6">
        <f t="shared" si="12"/>
        <v>31.068400000000004</v>
      </c>
      <c r="S17" s="6">
        <f t="shared" si="12"/>
        <v>35.477999999999994</v>
      </c>
      <c r="T17" s="6">
        <f t="shared" si="12"/>
        <v>32.131799999999998</v>
      </c>
      <c r="U17" s="6">
        <f t="shared" si="12"/>
        <v>29.485999999999997</v>
      </c>
      <c r="V17" s="67">
        <f t="shared" si="12"/>
        <v>27.544600000000003</v>
      </c>
      <c r="W17" s="37">
        <f t="shared" si="12"/>
        <v>22.790399999999998</v>
      </c>
      <c r="X17" s="37"/>
      <c r="Y17" s="78"/>
      <c r="Z17" s="7"/>
    </row>
    <row r="18" spans="1:28" x14ac:dyDescent="0.25">
      <c r="A18" s="42" t="s">
        <v>9</v>
      </c>
      <c r="B18" s="193">
        <f>+'[2]2.CONSUMO ARGENTINA POR ENVASE'!$B328/10000</f>
        <v>3.7256999999999998</v>
      </c>
      <c r="C18" s="6">
        <f>+'[2]2.CONSUMO ARGENTINA POR ENVASE'!$B340/10000</f>
        <v>3.4701</v>
      </c>
      <c r="D18" s="6">
        <f>+'[2]2.CONSUMO ARGENTINA POR ENVASE'!$B352/10000</f>
        <v>2.9476</v>
      </c>
      <c r="E18" s="6">
        <f>+'[2]2.CONSUMO ARGENTINA POR ENVASE'!$B364/10000</f>
        <v>3.2555000000000001</v>
      </c>
      <c r="F18" s="6">
        <f>+'[2]2.CONSUMO ARGENTINA POR ENVASE'!$B376/10000</f>
        <v>3.6741999999999999</v>
      </c>
      <c r="G18" s="6">
        <f>+'[2]2.CONSUMO ARGENTINA POR ENVASE'!$B388/10000</f>
        <v>3.3203999999999998</v>
      </c>
      <c r="H18" s="6">
        <f>+'[2]2.CONSUMO ARGENTINA POR ENVASE'!$B400/10000</f>
        <v>2.6246</v>
      </c>
      <c r="I18" s="6">
        <f>+'[2]2.CONSUMO ARGENTINA POR ENVASE'!$B412/10000</f>
        <v>2.4403000000000001</v>
      </c>
      <c r="J18" s="67">
        <f>+'[2]2.CONSUMO ARGENTINA POR ENVASE'!$B424/10000</f>
        <v>1.9646999999999999</v>
      </c>
      <c r="K18" s="37"/>
      <c r="L18" s="7"/>
      <c r="M18" s="2"/>
      <c r="N18" s="42" t="s">
        <v>9</v>
      </c>
      <c r="O18" s="6">
        <f>+'[2]2.CONSUMO ARGENTINA POR ENVASE'!$B752/10000</f>
        <v>40.338022222222222</v>
      </c>
      <c r="P18" s="6">
        <f t="shared" ref="P18:W18" si="13">+SUM(C7:C18)</f>
        <v>36.200000000000003</v>
      </c>
      <c r="Q18" s="6">
        <f t="shared" si="13"/>
        <v>32.605600000000003</v>
      </c>
      <c r="R18" s="6">
        <f t="shared" si="13"/>
        <v>31.376300000000004</v>
      </c>
      <c r="S18" s="6">
        <f t="shared" si="13"/>
        <v>35.896699999999996</v>
      </c>
      <c r="T18" s="6">
        <f t="shared" si="13"/>
        <v>31.777999999999999</v>
      </c>
      <c r="U18" s="6">
        <f t="shared" si="13"/>
        <v>28.790199999999999</v>
      </c>
      <c r="V18" s="67">
        <f t="shared" si="13"/>
        <v>27.360300000000002</v>
      </c>
      <c r="W18" s="37">
        <f t="shared" si="13"/>
        <v>22.314799999999998</v>
      </c>
      <c r="X18" s="37"/>
      <c r="Y18" s="78"/>
      <c r="Z18" s="7"/>
    </row>
    <row r="19" spans="1:28" ht="25.5" x14ac:dyDescent="0.25">
      <c r="A19" s="53" t="s">
        <v>13</v>
      </c>
      <c r="B19" s="194">
        <f>SUM(B7:B18)</f>
        <v>37.751400000000004</v>
      </c>
      <c r="C19" s="54">
        <f t="shared" ref="C19:H19" si="14">SUM(C7:C18)</f>
        <v>36.200000000000003</v>
      </c>
      <c r="D19" s="54">
        <f t="shared" si="14"/>
        <v>32.605600000000003</v>
      </c>
      <c r="E19" s="54">
        <f t="shared" si="14"/>
        <v>31.376300000000004</v>
      </c>
      <c r="F19" s="54">
        <f t="shared" si="14"/>
        <v>35.896699999999996</v>
      </c>
      <c r="G19" s="54">
        <f t="shared" si="14"/>
        <v>31.777999999999999</v>
      </c>
      <c r="H19" s="54">
        <f t="shared" si="14"/>
        <v>28.790199999999999</v>
      </c>
      <c r="I19" s="54">
        <f t="shared" ref="I19:J19" si="15">SUM(I7:I18)</f>
        <v>27.360300000000002</v>
      </c>
      <c r="J19" s="186">
        <f t="shared" si="15"/>
        <v>22.314799999999998</v>
      </c>
      <c r="K19" s="186"/>
      <c r="L19" s="165"/>
      <c r="M19" s="3"/>
      <c r="N19" s="43" t="s">
        <v>14</v>
      </c>
      <c r="O19" s="46">
        <f t="shared" ref="O19" si="16">+AVERAGE(O7:O18)</f>
        <v>35.258469444444437</v>
      </c>
      <c r="P19" s="46">
        <f>+AVERAGE(P7:P18)</f>
        <v>37.406583333333337</v>
      </c>
      <c r="Q19" s="46">
        <f t="shared" ref="Q19:T19" si="17">+AVERAGE(Q7:Q18)</f>
        <v>34.555416666666666</v>
      </c>
      <c r="R19" s="46">
        <f t="shared" si="17"/>
        <v>32.01753333333334</v>
      </c>
      <c r="S19" s="46">
        <f t="shared" si="17"/>
        <v>32.838741666666671</v>
      </c>
      <c r="T19" s="46">
        <f t="shared" si="17"/>
        <v>34.038675000000005</v>
      </c>
      <c r="U19" s="226">
        <f t="shared" ref="U19:V19" si="18">+AVERAGE(U7:U18)</f>
        <v>30.536033333333336</v>
      </c>
      <c r="V19" s="220">
        <f t="shared" si="18"/>
        <v>28.631808333333336</v>
      </c>
      <c r="W19" s="197">
        <f t="shared" ref="W19:X19" si="19">+AVERAGE(W7:W18)</f>
        <v>23.957149999999999</v>
      </c>
      <c r="X19" s="197">
        <f t="shared" si="19"/>
        <v>22.32002</v>
      </c>
      <c r="Y19" s="79"/>
      <c r="Z19" s="75"/>
      <c r="AB19" s="1" t="s">
        <v>273</v>
      </c>
    </row>
    <row r="20" spans="1:28" ht="25.5" x14ac:dyDescent="0.25">
      <c r="A20" s="57" t="s">
        <v>15</v>
      </c>
      <c r="B20" s="195">
        <f t="shared" ref="B20:G20" si="20">+B19/B$91</f>
        <v>4.009120277643851E-2</v>
      </c>
      <c r="C20" s="58">
        <f t="shared" si="20"/>
        <v>4.0560087753206436E-2</v>
      </c>
      <c r="D20" s="58">
        <f t="shared" si="20"/>
        <v>3.8834586049749042E-2</v>
      </c>
      <c r="E20" s="58">
        <f t="shared" si="20"/>
        <v>3.544306171084563E-2</v>
      </c>
      <c r="F20" s="58">
        <f t="shared" si="20"/>
        <v>3.8067870542070552E-2</v>
      </c>
      <c r="G20" s="58">
        <f t="shared" si="20"/>
        <v>3.7916924493321402E-2</v>
      </c>
      <c r="H20" s="58">
        <f t="shared" ref="H20" si="21">+H19/H$91</f>
        <v>3.4787166609191914E-2</v>
      </c>
      <c r="I20" s="58">
        <f t="shared" ref="I20:J20" si="22">+I19/I$91</f>
        <v>3.5291763978081175E-2</v>
      </c>
      <c r="J20" s="189">
        <f t="shared" si="22"/>
        <v>2.9260223496690881E-2</v>
      </c>
      <c r="K20" s="189"/>
      <c r="L20" s="59"/>
      <c r="M20" s="3"/>
      <c r="N20" s="44" t="s">
        <v>15</v>
      </c>
      <c r="O20" s="48">
        <f t="shared" ref="O20:T20" si="23">+O19/O$91</f>
        <v>3.7081461381967426E-2</v>
      </c>
      <c r="P20" s="48">
        <f t="shared" si="23"/>
        <v>4.1006976006681586E-2</v>
      </c>
      <c r="Q20" s="48">
        <f t="shared" si="23"/>
        <v>3.9706112811916314E-2</v>
      </c>
      <c r="R20" s="48">
        <f t="shared" si="23"/>
        <v>3.7464652832592385E-2</v>
      </c>
      <c r="S20" s="48">
        <f t="shared" si="23"/>
        <v>3.5747333592860996E-2</v>
      </c>
      <c r="T20" s="48">
        <f t="shared" si="23"/>
        <v>3.8522224004889638E-2</v>
      </c>
      <c r="U20" s="58">
        <f t="shared" ref="U20:V20" si="24">+U19/U$91</f>
        <v>3.6243044663258749E-2</v>
      </c>
      <c r="V20" s="189">
        <f t="shared" si="24"/>
        <v>3.625894665400111E-2</v>
      </c>
      <c r="W20" s="188">
        <f t="shared" ref="W20:X20" si="25">+W19/W$91</f>
        <v>3.1285471427371002E-2</v>
      </c>
      <c r="X20" s="188">
        <f t="shared" si="25"/>
        <v>2.8946929456495993E-2</v>
      </c>
      <c r="Y20" s="72"/>
      <c r="Z20" s="76"/>
    </row>
    <row r="21" spans="1:28" ht="26.25" thickBot="1" x14ac:dyDescent="0.3">
      <c r="A21" s="60" t="s">
        <v>12</v>
      </c>
      <c r="B21" s="196"/>
      <c r="C21" s="62">
        <f>+C19/B19-1</f>
        <v>-4.10951646826343E-2</v>
      </c>
      <c r="D21" s="62">
        <f t="shared" ref="D21:G21" si="26">+D19/C19-1</f>
        <v>-9.9292817679557999E-2</v>
      </c>
      <c r="E21" s="62">
        <f t="shared" si="26"/>
        <v>-3.7702112520548559E-2</v>
      </c>
      <c r="F21" s="62">
        <f t="shared" si="26"/>
        <v>0.14407052456790614</v>
      </c>
      <c r="G21" s="62">
        <f t="shared" si="26"/>
        <v>-0.11473756640582555</v>
      </c>
      <c r="H21" s="62">
        <f>+H19/G19-1</f>
        <v>-9.4021020832022129E-2</v>
      </c>
      <c r="I21" s="62">
        <f>+I19/H19-1</f>
        <v>-4.9666205861716661E-2</v>
      </c>
      <c r="J21" s="190">
        <f>+J19/I19-1</f>
        <v>-0.18440952767330776</v>
      </c>
      <c r="K21" s="190"/>
      <c r="L21" s="63"/>
      <c r="M21" s="2"/>
      <c r="N21" s="45" t="s">
        <v>12</v>
      </c>
      <c r="O21" s="49"/>
      <c r="P21" s="50">
        <f>+P19/O19-1</f>
        <v>6.0924762836730872E-2</v>
      </c>
      <c r="Q21" s="50">
        <f t="shared" ref="Q21:X21" si="27">+Q19/P19-1</f>
        <v>-7.6220986056376061E-2</v>
      </c>
      <c r="R21" s="50">
        <f t="shared" si="27"/>
        <v>-7.3443864324213348E-2</v>
      </c>
      <c r="S21" s="50">
        <f t="shared" si="27"/>
        <v>2.5648707062588594E-2</v>
      </c>
      <c r="T21" s="50">
        <f t="shared" si="27"/>
        <v>3.6540173966268075E-2</v>
      </c>
      <c r="U21" s="62">
        <f t="shared" si="27"/>
        <v>-0.1029018217268054</v>
      </c>
      <c r="V21" s="190">
        <f t="shared" si="27"/>
        <v>-6.2359933237344789E-2</v>
      </c>
      <c r="W21" s="187">
        <f t="shared" si="27"/>
        <v>-0.1632680087443541</v>
      </c>
      <c r="X21" s="187">
        <f t="shared" si="27"/>
        <v>-6.8335757800906949E-2</v>
      </c>
      <c r="Y21" s="73"/>
      <c r="Z21" s="52"/>
    </row>
    <row r="22" spans="1:28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8" ht="15.75" thickBot="1" x14ac:dyDescent="0.3">
      <c r="A23" s="323" t="s">
        <v>236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5"/>
      <c r="M23" s="2"/>
      <c r="N23" s="323" t="s">
        <v>237</v>
      </c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5"/>
    </row>
    <row r="24" spans="1:28" ht="51" x14ac:dyDescent="0.25">
      <c r="A24" s="38"/>
      <c r="B24" s="191">
        <v>2016</v>
      </c>
      <c r="C24" s="39">
        <f>+B24+1</f>
        <v>2017</v>
      </c>
      <c r="D24" s="39">
        <f t="shared" ref="D24:G24" si="28">+C24+1</f>
        <v>2018</v>
      </c>
      <c r="E24" s="39">
        <f t="shared" si="28"/>
        <v>2019</v>
      </c>
      <c r="F24" s="39">
        <f t="shared" si="28"/>
        <v>2020</v>
      </c>
      <c r="G24" s="39">
        <f t="shared" si="28"/>
        <v>2021</v>
      </c>
      <c r="H24" s="39">
        <f>+H6</f>
        <v>2022</v>
      </c>
      <c r="I24" s="39">
        <v>2023</v>
      </c>
      <c r="J24" s="192">
        <v>2024</v>
      </c>
      <c r="K24" s="40">
        <v>2025</v>
      </c>
      <c r="L24" s="41" t="s">
        <v>16</v>
      </c>
      <c r="M24" s="2"/>
      <c r="N24" s="65"/>
      <c r="O24" s="64">
        <v>2016</v>
      </c>
      <c r="P24" s="64">
        <f>+O24+1</f>
        <v>2017</v>
      </c>
      <c r="Q24" s="64">
        <f t="shared" ref="Q24:S24" si="29">+P24+1</f>
        <v>2018</v>
      </c>
      <c r="R24" s="64">
        <f t="shared" si="29"/>
        <v>2019</v>
      </c>
      <c r="S24" s="64">
        <f t="shared" si="29"/>
        <v>2020</v>
      </c>
      <c r="T24" s="64">
        <f t="shared" ref="T24" si="30">+S24+1</f>
        <v>2021</v>
      </c>
      <c r="U24" s="39">
        <v>2022</v>
      </c>
      <c r="V24" s="192">
        <v>2023</v>
      </c>
      <c r="W24" s="40">
        <v>2024</v>
      </c>
      <c r="X24" s="40">
        <v>2025</v>
      </c>
      <c r="Y24" s="77" t="s">
        <v>16</v>
      </c>
      <c r="Z24" s="74" t="s">
        <v>21</v>
      </c>
    </row>
    <row r="25" spans="1:28" x14ac:dyDescent="0.25">
      <c r="A25" s="42" t="s">
        <v>10</v>
      </c>
      <c r="B25" s="236">
        <f>+'[2]2.CONSUMO ARGENTINA POR ENVASE'!$C317/10000</f>
        <v>33.4482</v>
      </c>
      <c r="C25" s="6">
        <f>+'[2]2.CONSUMO ARGENTINA POR ENVASE'!$C329/10000</f>
        <v>28.747499999999999</v>
      </c>
      <c r="D25" s="6">
        <f>+'[2]2.CONSUMO ARGENTINA POR ENVASE'!$C341/10000</f>
        <v>29.649100000000001</v>
      </c>
      <c r="E25" s="6">
        <f>+'[2]2.CONSUMO ARGENTINA POR ENVASE'!$C353/10000</f>
        <v>33.2729</v>
      </c>
      <c r="F25" s="6">
        <f>+'[2]2.CONSUMO ARGENTINA POR ENVASE'!$C365/10000</f>
        <v>37.212499999999999</v>
      </c>
      <c r="G25" s="6">
        <f>+'[2]2.CONSUMO ARGENTINA POR ENVASE'!$C377/10000</f>
        <v>38.241599999999998</v>
      </c>
      <c r="H25" s="6">
        <f>+'[2]2.CONSUMO ARGENTINA POR ENVASE'!$C389/10000</f>
        <v>33.235999999999997</v>
      </c>
      <c r="I25" s="6">
        <f>+'[2]2.CONSUMO ARGENTINA POR ENVASE'!$C401/10000</f>
        <v>32.580399999999997</v>
      </c>
      <c r="J25" s="67">
        <f>+'[2]2.CONSUMO ARGENTINA POR ENVASE'!$C413/10000</f>
        <v>29.323499999999999</v>
      </c>
      <c r="K25" s="37">
        <f>+'[2]2.CONSUMO ARGENTINA POR ENVASE'!$C425/10000</f>
        <v>33.132800000000003</v>
      </c>
      <c r="L25" s="7">
        <f>+K25/J25-1</f>
        <v>0.12990604805019879</v>
      </c>
      <c r="M25" s="2"/>
      <c r="N25" s="42" t="s">
        <v>10</v>
      </c>
      <c r="O25" s="6">
        <f>+'[2]2.CONSUMO ARGENTINA POR ENVASE'!$C741/10000</f>
        <v>392.5190777777778</v>
      </c>
      <c r="P25" s="6">
        <f t="shared" ref="P25:X25" si="31">+SUM(C25)+SUM(B26:B36)</f>
        <v>511.97649999999999</v>
      </c>
      <c r="Q25" s="6">
        <f t="shared" si="31"/>
        <v>490.4418</v>
      </c>
      <c r="R25" s="6">
        <f t="shared" si="31"/>
        <v>469.7792</v>
      </c>
      <c r="S25" s="6">
        <f t="shared" si="31"/>
        <v>505.79139999999995</v>
      </c>
      <c r="T25" s="6">
        <f t="shared" si="31"/>
        <v>563.7115</v>
      </c>
      <c r="U25" s="6">
        <f t="shared" si="31"/>
        <v>496.89320000000004</v>
      </c>
      <c r="V25" s="67">
        <f t="shared" si="31"/>
        <v>519.45550000000003</v>
      </c>
      <c r="W25" s="37">
        <f t="shared" si="31"/>
        <v>477.38369999999998</v>
      </c>
      <c r="X25" s="37">
        <f t="shared" si="31"/>
        <v>485.40290000000005</v>
      </c>
      <c r="Y25" s="78">
        <f>+X25/W25-1</f>
        <v>1.679822750546367E-2</v>
      </c>
      <c r="Z25" s="7">
        <f>+POWER(X25/S25,0.2)-1</f>
        <v>-8.1952470765570551E-3</v>
      </c>
    </row>
    <row r="26" spans="1:28" x14ac:dyDescent="0.25">
      <c r="A26" s="42" t="s">
        <v>11</v>
      </c>
      <c r="B26" s="193">
        <f>+'[2]2.CONSUMO ARGENTINA POR ENVASE'!$C318/10000</f>
        <v>33.414900000000003</v>
      </c>
      <c r="C26" s="6">
        <f>+'[2]2.CONSUMO ARGENTINA POR ENVASE'!$C330/10000</f>
        <v>25.62</v>
      </c>
      <c r="D26" s="6">
        <f>+'[2]2.CONSUMO ARGENTINA POR ENVASE'!$C342/10000</f>
        <v>29.155100000000001</v>
      </c>
      <c r="E26" s="6">
        <f>+'[2]2.CONSUMO ARGENTINA POR ENVASE'!$C354/10000</f>
        <v>28.5076</v>
      </c>
      <c r="F26" s="6">
        <f>+'[2]2.CONSUMO ARGENTINA POR ENVASE'!$C366/10000</f>
        <v>34.220500000000001</v>
      </c>
      <c r="G26" s="6">
        <f>+'[2]2.CONSUMO ARGENTINA POR ENVASE'!$C378/10000</f>
        <v>32.981000000000002</v>
      </c>
      <c r="H26" s="6">
        <f>+'[2]2.CONSUMO ARGENTINA POR ENVASE'!$C390/10000</f>
        <v>34.553600000000003</v>
      </c>
      <c r="I26" s="6">
        <f>+'[2]2.CONSUMO ARGENTINA POR ENVASE'!$C402/10000</f>
        <v>29.6631</v>
      </c>
      <c r="J26" s="67">
        <f>+'[2]2.CONSUMO ARGENTINA POR ENVASE'!$C414/10000</f>
        <v>30.081600000000002</v>
      </c>
      <c r="K26" s="37">
        <f>+'[2]2.CONSUMO ARGENTINA POR ENVASE'!$C426/10000</f>
        <v>31.765499999999999</v>
      </c>
      <c r="L26" s="7">
        <f>+K26/J26-1</f>
        <v>5.5977740545715582E-2</v>
      </c>
      <c r="M26" s="2"/>
      <c r="N26" s="42" t="s">
        <v>11</v>
      </c>
      <c r="O26" s="6">
        <f>+'[2]2.CONSUMO ARGENTINA POR ENVASE'!$C742/10000</f>
        <v>363.58422222222225</v>
      </c>
      <c r="P26" s="6">
        <f t="shared" ref="P26:U26" si="32">+SUM(C25:C26)+SUM(B27:B36)</f>
        <v>504.1816</v>
      </c>
      <c r="Q26" s="6">
        <f t="shared" si="32"/>
        <v>493.9769</v>
      </c>
      <c r="R26" s="6">
        <f t="shared" si="32"/>
        <v>469.13170000000002</v>
      </c>
      <c r="S26" s="6">
        <f t="shared" si="32"/>
        <v>511.50429999999994</v>
      </c>
      <c r="T26" s="6">
        <f t="shared" si="32"/>
        <v>562.47199999999998</v>
      </c>
      <c r="U26" s="6">
        <f t="shared" si="32"/>
        <v>498.46580000000006</v>
      </c>
      <c r="V26" s="67">
        <f t="shared" ref="V26" si="33">+SUM(I25:I26)+SUM(H27:H36)</f>
        <v>514.56500000000005</v>
      </c>
      <c r="W26" s="37">
        <f t="shared" ref="W26" si="34">+SUM(J25:J26)+SUM(I27:I36)</f>
        <v>477.80219999999997</v>
      </c>
      <c r="X26" s="37">
        <f t="shared" ref="X26" si="35">+SUM(K25:K26)+SUM(J27:J36)</f>
        <v>487.08680000000004</v>
      </c>
      <c r="Y26" s="78">
        <f>+X26/W26-1</f>
        <v>1.9431890434996157E-2</v>
      </c>
      <c r="Z26" s="7">
        <f>+POWER(X26/S26,0.2)-1</f>
        <v>-9.7350348953818555E-3</v>
      </c>
    </row>
    <row r="27" spans="1:28" x14ac:dyDescent="0.25">
      <c r="A27" s="42" t="s">
        <v>0</v>
      </c>
      <c r="B27" s="193">
        <f>+'[2]2.CONSUMO ARGENTINA POR ENVASE'!$C319/10000</f>
        <v>40.164900000000003</v>
      </c>
      <c r="C27" s="6">
        <f>+'[2]2.CONSUMO ARGENTINA POR ENVASE'!$C331/10000</f>
        <v>37.736800000000002</v>
      </c>
      <c r="D27" s="6">
        <f>+'[2]2.CONSUMO ARGENTINA POR ENVASE'!$C343/10000</f>
        <v>34.7224</v>
      </c>
      <c r="E27" s="6">
        <f>+'[2]2.CONSUMO ARGENTINA POR ENVASE'!$C355/10000</f>
        <v>32.321100000000001</v>
      </c>
      <c r="F27" s="6">
        <f>+'[2]2.CONSUMO ARGENTINA POR ENVASE'!$C367/10000</f>
        <v>33.4114</v>
      </c>
      <c r="G27" s="6">
        <f>+'[2]2.CONSUMO ARGENTINA POR ENVASE'!$C379/10000</f>
        <v>34.0627</v>
      </c>
      <c r="H27" s="6">
        <f>+'[2]2.CONSUMO ARGENTINA POR ENVASE'!$C391/10000</f>
        <v>41.599400000000003</v>
      </c>
      <c r="I27" s="6">
        <f>+'[2]2.CONSUMO ARGENTINA POR ENVASE'!$C403/10000</f>
        <v>33.384799999999998</v>
      </c>
      <c r="J27" s="67">
        <f>+'[2]2.CONSUMO ARGENTINA POR ENVASE'!$C415/10000</f>
        <v>31.396899999999999</v>
      </c>
      <c r="K27" s="37">
        <f>+'[2]2.CONSUMO ARGENTINA POR ENVASE'!$C427/10000</f>
        <v>34.076599999999999</v>
      </c>
      <c r="L27" s="7">
        <f>+K27/J27-1</f>
        <v>8.5349190525179308E-2</v>
      </c>
      <c r="M27" s="2"/>
      <c r="N27" s="42" t="s">
        <v>0</v>
      </c>
      <c r="O27" s="6">
        <f>+'[2]2.CONSUMO ARGENTINA POR ENVASE'!$C743/10000</f>
        <v>437.23137777777771</v>
      </c>
      <c r="P27" s="6">
        <f t="shared" ref="P27:V27" si="36">+SUM(C25:C27)+SUM(B28:B36)</f>
        <v>501.75350000000003</v>
      </c>
      <c r="Q27" s="6">
        <f t="shared" si="36"/>
        <v>490.96249999999998</v>
      </c>
      <c r="R27" s="6">
        <f t="shared" si="36"/>
        <v>466.73040000000003</v>
      </c>
      <c r="S27" s="6">
        <f t="shared" si="36"/>
        <v>512.5945999999999</v>
      </c>
      <c r="T27" s="6">
        <f t="shared" si="36"/>
        <v>563.12329999999997</v>
      </c>
      <c r="U27" s="6">
        <f t="shared" si="36"/>
        <v>506.00250000000005</v>
      </c>
      <c r="V27" s="67">
        <f t="shared" si="36"/>
        <v>506.35040000000004</v>
      </c>
      <c r="W27" s="37">
        <f t="shared" ref="W27" si="37">+SUM(J25:J27)+SUM(I28:I36)</f>
        <v>475.81430000000006</v>
      </c>
      <c r="X27" s="37">
        <f t="shared" ref="X27" si="38">+SUM(K25:K27)+SUM(J28:J36)</f>
        <v>489.76649999999995</v>
      </c>
      <c r="Y27" s="78">
        <f>+X27/W27-1</f>
        <v>2.9322784119770962E-2</v>
      </c>
      <c r="Z27" s="7">
        <f>+POWER(X27/S27,0.2)-1</f>
        <v>-9.0699243101257654E-3</v>
      </c>
    </row>
    <row r="28" spans="1:28" x14ac:dyDescent="0.25">
      <c r="A28" s="42" t="s">
        <v>1</v>
      </c>
      <c r="B28" s="193">
        <f>+'[2]2.CONSUMO ARGENTINA POR ENVASE'!$C320/10000</f>
        <v>42.614899999999999</v>
      </c>
      <c r="C28" s="6">
        <f>+'[2]2.CONSUMO ARGENTINA POR ENVASE'!$C332/10000</f>
        <v>35.311</v>
      </c>
      <c r="D28" s="6">
        <f>+'[2]2.CONSUMO ARGENTINA POR ENVASE'!$C344/10000</f>
        <v>35.967500000000001</v>
      </c>
      <c r="E28" s="6">
        <f>+'[2]2.CONSUMO ARGENTINA POR ENVASE'!$C356/10000</f>
        <v>35.253599999999999</v>
      </c>
      <c r="F28" s="6">
        <f>+'[2]2.CONSUMO ARGENTINA POR ENVASE'!$C368/10000</f>
        <v>35.597700000000003</v>
      </c>
      <c r="G28" s="6">
        <f>+'[2]2.CONSUMO ARGENTINA POR ENVASE'!$C380/10000</f>
        <v>38.576700000000002</v>
      </c>
      <c r="H28" s="6">
        <f>+'[2]2.CONSUMO ARGENTINA POR ENVASE'!$C392/10000</f>
        <v>41.4666</v>
      </c>
      <c r="I28" s="6">
        <f>+'[2]2.CONSUMO ARGENTINA POR ENVASE'!$C404/10000</f>
        <v>34.0625</v>
      </c>
      <c r="J28" s="67">
        <f>+'[2]2.CONSUMO ARGENTINA POR ENVASE'!$C416/10000</f>
        <v>32.819400000000002</v>
      </c>
      <c r="K28" s="37">
        <f>+'[2]2.CONSUMO ARGENTINA POR ENVASE'!$C428/10000</f>
        <v>38.941299999999998</v>
      </c>
      <c r="L28" s="7">
        <f>+K28/J28-1</f>
        <v>0.18653296525835317</v>
      </c>
      <c r="M28" s="2"/>
      <c r="N28" s="42" t="s">
        <v>1</v>
      </c>
      <c r="O28" s="6">
        <f>+'[2]2.CONSUMO ARGENTINA POR ENVASE'!$C744/10000</f>
        <v>472.74835555555558</v>
      </c>
      <c r="P28" s="6">
        <f t="shared" ref="P28:V28" si="39">+SUM(C25:C28)+SUM(B29:B36)</f>
        <v>494.44959999999998</v>
      </c>
      <c r="Q28" s="6">
        <f t="shared" si="39"/>
        <v>491.61899999999997</v>
      </c>
      <c r="R28" s="6">
        <f t="shared" si="39"/>
        <v>466.01649999999995</v>
      </c>
      <c r="S28" s="6">
        <f t="shared" si="39"/>
        <v>512.93869999999993</v>
      </c>
      <c r="T28" s="6">
        <f t="shared" si="39"/>
        <v>566.10230000000001</v>
      </c>
      <c r="U28" s="6">
        <f t="shared" si="39"/>
        <v>508.89240000000007</v>
      </c>
      <c r="V28" s="67">
        <f t="shared" si="39"/>
        <v>498.94630000000006</v>
      </c>
      <c r="W28" s="37">
        <f t="shared" ref="W28" si="40">+SUM(J25:J28)+SUM(I29:I36)</f>
        <v>474.57120000000003</v>
      </c>
      <c r="X28" s="37">
        <f t="shared" ref="X28" si="41">+SUM(K25:K28)+SUM(J29:J36)</f>
        <v>495.88839999999999</v>
      </c>
      <c r="Y28" s="78">
        <f>+X28/W28-1</f>
        <v>4.4918865704450583E-2</v>
      </c>
      <c r="Z28" s="7">
        <f>+POWER(X28/S28,0.2)-1</f>
        <v>-6.7382839527366789E-3</v>
      </c>
    </row>
    <row r="29" spans="1:28" x14ac:dyDescent="0.25">
      <c r="A29" s="42" t="s">
        <v>2</v>
      </c>
      <c r="B29" s="193">
        <f>+'[2]2.CONSUMO ARGENTINA POR ENVASE'!$C321/10000</f>
        <v>42.071800000000003</v>
      </c>
      <c r="C29" s="6">
        <f>+'[2]2.CONSUMO ARGENTINA POR ENVASE'!$C333/10000</f>
        <v>41.068100000000001</v>
      </c>
      <c r="D29" s="6">
        <f>+'[2]2.CONSUMO ARGENTINA POR ENVASE'!$C345/10000</f>
        <v>38.491700000000002</v>
      </c>
      <c r="E29" s="6">
        <f>+'[2]2.CONSUMO ARGENTINA POR ENVASE'!$C357/10000</f>
        <v>45.739600000000003</v>
      </c>
      <c r="F29" s="6">
        <f>+'[2]2.CONSUMO ARGENTINA POR ENVASE'!$C369/10000</f>
        <v>47.867199999999997</v>
      </c>
      <c r="G29" s="6">
        <f>+'[2]2.CONSUMO ARGENTINA POR ENVASE'!$C381/10000</f>
        <v>36.429200000000002</v>
      </c>
      <c r="H29" s="6">
        <f>+'[2]2.CONSUMO ARGENTINA POR ENVASE'!$C393/10000</f>
        <v>40.925199999999997</v>
      </c>
      <c r="I29" s="6">
        <f>+'[2]2.CONSUMO ARGENTINA POR ENVASE'!$C405/10000</f>
        <v>38.971800000000002</v>
      </c>
      <c r="J29" s="67">
        <f>+'[2]2.CONSUMO ARGENTINA POR ENVASE'!$C417/10000</f>
        <v>40.042200000000001</v>
      </c>
      <c r="K29" s="37">
        <f>+'[2]2.CONSUMO ARGENTINA POR ENVASE'!$C429/10000</f>
        <v>40.884799999999998</v>
      </c>
      <c r="L29" s="7">
        <f>+K29/J29-1</f>
        <v>2.1042799846162197E-2</v>
      </c>
      <c r="M29" s="2"/>
      <c r="N29" s="42" t="s">
        <v>2</v>
      </c>
      <c r="O29" s="6">
        <f>+'[2]2.CONSUMO ARGENTINA POR ENVASE'!$C745/10000</f>
        <v>501.5495777777777</v>
      </c>
      <c r="P29" s="6">
        <f t="shared" ref="P29:W29" si="42">+SUM(C25:C29)+SUM(B30:B36)</f>
        <v>493.44589999999999</v>
      </c>
      <c r="Q29" s="6">
        <f t="shared" si="42"/>
        <v>489.04259999999999</v>
      </c>
      <c r="R29" s="6">
        <f t="shared" si="42"/>
        <v>473.26440000000002</v>
      </c>
      <c r="S29" s="6">
        <f t="shared" si="42"/>
        <v>515.06629999999996</v>
      </c>
      <c r="T29" s="6">
        <f t="shared" si="42"/>
        <v>554.66430000000003</v>
      </c>
      <c r="U29" s="6">
        <f t="shared" si="42"/>
        <v>513.38840000000005</v>
      </c>
      <c r="V29" s="67">
        <f t="shared" si="42"/>
        <v>496.99290000000002</v>
      </c>
      <c r="W29" s="37">
        <f t="shared" si="42"/>
        <v>475.64160000000004</v>
      </c>
      <c r="X29" s="37">
        <f t="shared" ref="X29" si="43">+SUM(K25:K29)+SUM(J30:J36)</f>
        <v>496.73099999999999</v>
      </c>
      <c r="Y29" s="78">
        <f>+X29/W29-1</f>
        <v>4.4338846728292802E-2</v>
      </c>
      <c r="Z29" s="7">
        <f>+POWER(X29/S29,0.2)-1</f>
        <v>-7.2231861162989075E-3</v>
      </c>
    </row>
    <row r="30" spans="1:28" x14ac:dyDescent="0.25">
      <c r="A30" s="42" t="s">
        <v>3</v>
      </c>
      <c r="B30" s="193">
        <f>+'[2]2.CONSUMO ARGENTINA POR ENVASE'!$C322/10000</f>
        <v>41.808999999999997</v>
      </c>
      <c r="C30" s="6">
        <f>+'[2]2.CONSUMO ARGENTINA POR ENVASE'!$C334/10000</f>
        <v>46.7164</v>
      </c>
      <c r="D30" s="6">
        <f>+'[2]2.CONSUMO ARGENTINA POR ENVASE'!$C346/10000</f>
        <v>43.120199999999997</v>
      </c>
      <c r="E30" s="6">
        <f>+'[2]2.CONSUMO ARGENTINA POR ENVASE'!$C358/10000</f>
        <v>40.224200000000003</v>
      </c>
      <c r="F30" s="6">
        <f>+'[2]2.CONSUMO ARGENTINA POR ENVASE'!$C370/10000</f>
        <v>57.991599999999998</v>
      </c>
      <c r="G30" s="6">
        <f>+'[2]2.CONSUMO ARGENTINA POR ENVASE'!$C382/10000</f>
        <v>48.849600000000002</v>
      </c>
      <c r="H30" s="6">
        <f>+'[2]2.CONSUMO ARGENTINA POR ENVASE'!$C394/10000</f>
        <v>45.037500000000001</v>
      </c>
      <c r="I30" s="6">
        <f>+'[2]2.CONSUMO ARGENTINA POR ENVASE'!$C406/10000</f>
        <v>39.014400000000002</v>
      </c>
      <c r="J30" s="67">
        <f>+'[2]2.CONSUMO ARGENTINA POR ENVASE'!$C418/10000</f>
        <v>35.665900000000001</v>
      </c>
      <c r="K30" s="37"/>
      <c r="L30" s="7"/>
      <c r="M30" s="2"/>
      <c r="N30" s="42" t="s">
        <v>3</v>
      </c>
      <c r="O30" s="6">
        <f>+'[2]2.CONSUMO ARGENTINA POR ENVASE'!$C746/10000</f>
        <v>574.59836666666672</v>
      </c>
      <c r="P30" s="6">
        <f t="shared" ref="P30:V30" si="44">+SUM(C25:C30)+SUM(B31:B36)</f>
        <v>498.35329999999999</v>
      </c>
      <c r="Q30" s="6">
        <f t="shared" si="44"/>
        <v>485.44639999999998</v>
      </c>
      <c r="R30" s="6">
        <f t="shared" si="44"/>
        <v>470.36839999999995</v>
      </c>
      <c r="S30" s="6">
        <f t="shared" si="44"/>
        <v>532.83370000000002</v>
      </c>
      <c r="T30" s="6">
        <f t="shared" si="44"/>
        <v>545.52230000000009</v>
      </c>
      <c r="U30" s="6">
        <f t="shared" si="44"/>
        <v>509.57629999999995</v>
      </c>
      <c r="V30" s="67">
        <f t="shared" si="44"/>
        <v>490.96979999999996</v>
      </c>
      <c r="W30" s="37">
        <f t="shared" ref="W30" si="45">+SUM(J25:J30)+SUM(I31:I36)</f>
        <v>472.29310000000004</v>
      </c>
      <c r="X30" s="37"/>
      <c r="Y30" s="78"/>
      <c r="Z30" s="7"/>
    </row>
    <row r="31" spans="1:28" x14ac:dyDescent="0.25">
      <c r="A31" s="42" t="s">
        <v>4</v>
      </c>
      <c r="B31" s="193">
        <f>+'[2]2.CONSUMO ARGENTINA POR ENVASE'!$C323/10000</f>
        <v>43.335099999999997</v>
      </c>
      <c r="C31" s="6">
        <f>+'[2]2.CONSUMO ARGENTINA POR ENVASE'!$C335/10000</f>
        <v>46.638599999999997</v>
      </c>
      <c r="D31" s="6">
        <f>+'[2]2.CONSUMO ARGENTINA POR ENVASE'!$C347/10000</f>
        <v>43.250799999999998</v>
      </c>
      <c r="E31" s="6">
        <f>+'[2]2.CONSUMO ARGENTINA POR ENVASE'!$C359/10000</f>
        <v>44.934399999999997</v>
      </c>
      <c r="F31" s="6">
        <f>+'[2]2.CONSUMO ARGENTINA POR ENVASE'!$C371/10000</f>
        <v>59.416699999999999</v>
      </c>
      <c r="G31" s="6">
        <f>+'[2]2.CONSUMO ARGENTINA POR ENVASE'!$C383/10000</f>
        <v>46.342199999999998</v>
      </c>
      <c r="H31" s="6">
        <f>+'[2]2.CONSUMO ARGENTINA POR ENVASE'!$C395/10000</f>
        <v>47.870399999999997</v>
      </c>
      <c r="I31" s="6">
        <f>+'[2]2.CONSUMO ARGENTINA POR ENVASE'!$C407/10000</f>
        <v>41.818800000000003</v>
      </c>
      <c r="J31" s="67">
        <f>+'[2]2.CONSUMO ARGENTINA POR ENVASE'!$C419/10000</f>
        <v>50.517400000000002</v>
      </c>
      <c r="K31" s="37"/>
      <c r="L31" s="7"/>
      <c r="M31" s="2"/>
      <c r="N31" s="42" t="s">
        <v>4</v>
      </c>
      <c r="O31" s="6">
        <f>+'[2]2.CONSUMO ARGENTINA POR ENVASE'!$C747/10000</f>
        <v>618.93128888888896</v>
      </c>
      <c r="P31" s="6">
        <f t="shared" ref="P31:V31" si="46">+SUM(C25:C31)+SUM(B32:B36)</f>
        <v>501.65679999999998</v>
      </c>
      <c r="Q31" s="6">
        <f t="shared" si="46"/>
        <v>482.05859999999996</v>
      </c>
      <c r="R31" s="6">
        <f t="shared" si="46"/>
        <v>472.05199999999996</v>
      </c>
      <c r="S31" s="6">
        <f t="shared" si="46"/>
        <v>547.31600000000003</v>
      </c>
      <c r="T31" s="6">
        <f t="shared" si="46"/>
        <v>532.44780000000014</v>
      </c>
      <c r="U31" s="6">
        <f t="shared" si="46"/>
        <v>511.10449999999997</v>
      </c>
      <c r="V31" s="67">
        <f t="shared" si="46"/>
        <v>484.91819999999996</v>
      </c>
      <c r="W31" s="37">
        <f t="shared" ref="W31" si="47">+SUM(J25:J31)+SUM(I32:I36)</f>
        <v>480.99170000000004</v>
      </c>
      <c r="X31" s="37"/>
      <c r="Y31" s="78"/>
      <c r="Z31" s="7"/>
    </row>
    <row r="32" spans="1:28" x14ac:dyDescent="0.25">
      <c r="A32" s="42" t="s">
        <v>5</v>
      </c>
      <c r="B32" s="193">
        <f>+'[2]2.CONSUMO ARGENTINA POR ENVASE'!$C324/10000</f>
        <v>55.363900000000001</v>
      </c>
      <c r="C32" s="6">
        <f>+'[2]2.CONSUMO ARGENTINA POR ENVASE'!$C336/10000</f>
        <v>49.634399999999999</v>
      </c>
      <c r="D32" s="6">
        <f>+'[2]2.CONSUMO ARGENTINA POR ENVASE'!$C348/10000</f>
        <v>46.592100000000002</v>
      </c>
      <c r="E32" s="6">
        <f>+'[2]2.CONSUMO ARGENTINA POR ENVASE'!$C360/10000</f>
        <v>48.316299999999998</v>
      </c>
      <c r="F32" s="6">
        <f>+'[2]2.CONSUMO ARGENTINA POR ENVASE'!$C372/10000</f>
        <v>54.445799999999998</v>
      </c>
      <c r="G32" s="6">
        <f>+'[2]2.CONSUMO ARGENTINA POR ENVASE'!$C384/10000</f>
        <v>50.296399999999998</v>
      </c>
      <c r="H32" s="6">
        <f>+'[2]2.CONSUMO ARGENTINA POR ENVASE'!$C396/10000</f>
        <v>55.952500000000001</v>
      </c>
      <c r="I32" s="6">
        <f>+'[2]2.CONSUMO ARGENTINA POR ENVASE'!$C408/10000</f>
        <v>49.99</v>
      </c>
      <c r="J32" s="67">
        <f>+'[2]2.CONSUMO ARGENTINA POR ENVASE'!$C420/10000</f>
        <v>55.869599999999998</v>
      </c>
      <c r="K32" s="37"/>
      <c r="L32" s="7"/>
      <c r="M32" s="2"/>
      <c r="N32" s="42" t="s">
        <v>5</v>
      </c>
      <c r="O32" s="6">
        <f>+'[2]2.CONSUMO ARGENTINA POR ENVASE'!$C748/10000</f>
        <v>542.03501111111109</v>
      </c>
      <c r="P32" s="6">
        <f t="shared" ref="P32:V32" si="48">+SUM(C25:C32)+SUM(B33:B36)</f>
        <v>495.9273</v>
      </c>
      <c r="Q32" s="6">
        <f t="shared" si="48"/>
        <v>479.0163</v>
      </c>
      <c r="R32" s="6">
        <f t="shared" si="48"/>
        <v>473.77620000000002</v>
      </c>
      <c r="S32" s="6">
        <f t="shared" si="48"/>
        <v>553.44550000000004</v>
      </c>
      <c r="T32" s="6">
        <f t="shared" si="48"/>
        <v>528.29840000000013</v>
      </c>
      <c r="U32" s="6">
        <f t="shared" si="48"/>
        <v>516.76059999999995</v>
      </c>
      <c r="V32" s="67">
        <f t="shared" si="48"/>
        <v>478.95569999999998</v>
      </c>
      <c r="W32" s="37">
        <f t="shared" ref="W32" si="49">+SUM(J25:J32)+SUM(I33:I36)</f>
        <v>486.87130000000002</v>
      </c>
      <c r="X32" s="37"/>
      <c r="Y32" s="78"/>
      <c r="Z32" s="7"/>
    </row>
    <row r="33" spans="1:29" x14ac:dyDescent="0.25">
      <c r="A33" s="42" t="s">
        <v>6</v>
      </c>
      <c r="B33" s="193">
        <f>+'[2]2.CONSUMO ARGENTINA POR ENVASE'!$C325/10000</f>
        <v>53.326900000000002</v>
      </c>
      <c r="C33" s="6">
        <f>+'[2]2.CONSUMO ARGENTINA POR ENVASE'!$C337/10000</f>
        <v>47.270200000000003</v>
      </c>
      <c r="D33" s="6">
        <f>+'[2]2.CONSUMO ARGENTINA POR ENVASE'!$C349/10000</f>
        <v>45.3401</v>
      </c>
      <c r="E33" s="6">
        <f>+'[2]2.CONSUMO ARGENTINA POR ENVASE'!$C361/10000</f>
        <v>50.782499999999999</v>
      </c>
      <c r="F33" s="6">
        <f>+'[2]2.CONSUMO ARGENTINA POR ENVASE'!$C373/10000</f>
        <v>56.673699999999997</v>
      </c>
      <c r="G33" s="6">
        <f>+'[2]2.CONSUMO ARGENTINA POR ENVASE'!$C385/10000</f>
        <v>46.927</v>
      </c>
      <c r="H33" s="6">
        <f>+'[2]2.CONSUMO ARGENTINA POR ENVASE'!$C397/10000</f>
        <v>50.618600000000001</v>
      </c>
      <c r="I33" s="6">
        <f>+'[2]2.CONSUMO ARGENTINA POR ENVASE'!$C409/10000</f>
        <v>46.451500000000003</v>
      </c>
      <c r="J33" s="67">
        <f>+'[2]2.CONSUMO ARGENTINA POR ENVASE'!$C421/10000</f>
        <v>47.7316</v>
      </c>
      <c r="K33" s="37"/>
      <c r="L33" s="7"/>
      <c r="M33" s="2"/>
      <c r="N33" s="42" t="s">
        <v>6</v>
      </c>
      <c r="O33" s="6">
        <f>+'[2]2.CONSUMO ARGENTINA POR ENVASE'!$C749/10000</f>
        <v>583.21811111111106</v>
      </c>
      <c r="P33" s="6">
        <f t="shared" ref="P33:W33" si="50">+SUM(C25:C33)+SUM(B34:B36)</f>
        <v>489.87059999999997</v>
      </c>
      <c r="Q33" s="6">
        <f t="shared" si="50"/>
        <v>477.08619999999996</v>
      </c>
      <c r="R33" s="6">
        <f t="shared" si="50"/>
        <v>479.21860000000004</v>
      </c>
      <c r="S33" s="6">
        <f t="shared" si="50"/>
        <v>559.33670000000006</v>
      </c>
      <c r="T33" s="6">
        <f t="shared" si="50"/>
        <v>518.5517000000001</v>
      </c>
      <c r="U33" s="6">
        <f t="shared" si="50"/>
        <v>520.45219999999995</v>
      </c>
      <c r="V33" s="67">
        <f t="shared" si="50"/>
        <v>474.78859999999997</v>
      </c>
      <c r="W33" s="37">
        <f t="shared" si="50"/>
        <v>488.15140000000002</v>
      </c>
      <c r="X33" s="37"/>
      <c r="Y33" s="78"/>
      <c r="Z33" s="7"/>
    </row>
    <row r="34" spans="1:29" x14ac:dyDescent="0.25">
      <c r="A34" s="42" t="s">
        <v>7</v>
      </c>
      <c r="B34" s="193">
        <f>+'[2]2.CONSUMO ARGENTINA POR ENVASE'!$C326/10000</f>
        <v>48.828800000000001</v>
      </c>
      <c r="C34" s="6">
        <f>+'[2]2.CONSUMO ARGENTINA POR ENVASE'!$C338/10000</f>
        <v>48.201599999999999</v>
      </c>
      <c r="D34" s="6">
        <f>+'[2]2.CONSUMO ARGENTINA POR ENVASE'!$C350/10000</f>
        <v>44.726599999999998</v>
      </c>
      <c r="E34" s="6">
        <f>+'[2]2.CONSUMO ARGENTINA POR ENVASE'!$C362/10000</f>
        <v>50.926499999999997</v>
      </c>
      <c r="F34" s="6">
        <f>+'[2]2.CONSUMO ARGENTINA POR ENVASE'!$C374/10000</f>
        <v>52.499299999999998</v>
      </c>
      <c r="G34" s="6">
        <f>+'[2]2.CONSUMO ARGENTINA POR ENVASE'!$C386/10000</f>
        <v>39.620699999999999</v>
      </c>
      <c r="H34" s="6">
        <f>+'[2]2.CONSUMO ARGENTINA POR ENVASE'!$C398/10000</f>
        <v>49.7226</v>
      </c>
      <c r="I34" s="6">
        <f>+'[2]2.CONSUMO ARGENTINA POR ENVASE'!$C410/10000</f>
        <v>50.837000000000003</v>
      </c>
      <c r="J34" s="67">
        <f>+'[2]2.CONSUMO ARGENTINA POR ENVASE'!$C422/10000</f>
        <v>44.731000000000002</v>
      </c>
      <c r="K34" s="37"/>
      <c r="L34" s="7"/>
      <c r="M34" s="2"/>
      <c r="N34" s="42" t="s">
        <v>7</v>
      </c>
      <c r="O34" s="6">
        <f>+'[2]2.CONSUMO ARGENTINA POR ENVASE'!$C750/10000</f>
        <v>617.51632222222213</v>
      </c>
      <c r="P34" s="6">
        <f t="shared" ref="P34:W34" si="51">+SUM(C25:C34)+SUM(B35:B36)</f>
        <v>489.24339999999995</v>
      </c>
      <c r="Q34" s="6">
        <f t="shared" si="51"/>
        <v>473.6112</v>
      </c>
      <c r="R34" s="6">
        <f t="shared" si="51"/>
        <v>485.41849999999999</v>
      </c>
      <c r="S34" s="6">
        <f t="shared" si="51"/>
        <v>560.90949999999998</v>
      </c>
      <c r="T34" s="6">
        <f t="shared" si="51"/>
        <v>505.67310000000009</v>
      </c>
      <c r="U34" s="6">
        <f t="shared" si="51"/>
        <v>530.55409999999995</v>
      </c>
      <c r="V34" s="67">
        <f t="shared" si="51"/>
        <v>475.90300000000002</v>
      </c>
      <c r="W34" s="37">
        <f t="shared" si="51"/>
        <v>482.04539999999997</v>
      </c>
      <c r="X34" s="37"/>
      <c r="Y34" s="78"/>
      <c r="Z34" s="7"/>
    </row>
    <row r="35" spans="1:29" x14ac:dyDescent="0.25">
      <c r="A35" s="42" t="s">
        <v>8</v>
      </c>
      <c r="B35" s="193">
        <f>+'[2]2.CONSUMO ARGENTINA POR ENVASE'!$C327/10000</f>
        <v>44.5655</v>
      </c>
      <c r="C35" s="6">
        <f>+'[2]2.CONSUMO ARGENTINA POR ENVASE'!$C339/10000</f>
        <v>47.5565</v>
      </c>
      <c r="D35" s="6">
        <f>+'[2]2.CONSUMO ARGENTINA POR ENVASE'!$C351/10000</f>
        <v>40.14</v>
      </c>
      <c r="E35" s="6">
        <f>+'[2]2.CONSUMO ARGENTINA POR ENVASE'!$C363/10000</f>
        <v>48.646999999999998</v>
      </c>
      <c r="F35" s="6">
        <f>+'[2]2.CONSUMO ARGENTINA POR ENVASE'!$C375/10000</f>
        <v>48.909700000000001</v>
      </c>
      <c r="G35" s="6">
        <f>+'[2]2.CONSUMO ARGENTINA POR ENVASE'!$C387/10000</f>
        <v>46.540700000000001</v>
      </c>
      <c r="H35" s="6">
        <f>+'[2]2.CONSUMO ARGENTINA POR ENVASE'!$C399/10000</f>
        <v>45.450099999999999</v>
      </c>
      <c r="I35" s="6">
        <f>+'[2]2.CONSUMO ARGENTINA POR ENVASE'!$C411/10000</f>
        <v>45.824399999999997</v>
      </c>
      <c r="J35" s="67">
        <f>+'[2]2.CONSUMO ARGENTINA POR ENVASE'!$C423/10000</f>
        <v>47.844099999999997</v>
      </c>
      <c r="K35" s="37"/>
      <c r="L35" s="7"/>
      <c r="M35" s="2"/>
      <c r="N35" s="42" t="s">
        <v>8</v>
      </c>
      <c r="O35" s="6">
        <f>+'[2]2.CONSUMO ARGENTINA POR ENVASE'!$C751/10000</f>
        <v>573.50666666666666</v>
      </c>
      <c r="P35" s="6">
        <f t="shared" ref="P35:V35" si="52">+SUM(C25:C35)+SUM(B36)</f>
        <v>492.23439999999994</v>
      </c>
      <c r="Q35" s="6">
        <f t="shared" si="52"/>
        <v>466.19470000000001</v>
      </c>
      <c r="R35" s="6">
        <f t="shared" si="52"/>
        <v>493.9255</v>
      </c>
      <c r="S35" s="6">
        <f t="shared" si="52"/>
        <v>561.17220000000009</v>
      </c>
      <c r="T35" s="6">
        <f t="shared" si="52"/>
        <v>503.30410000000012</v>
      </c>
      <c r="U35" s="6">
        <f t="shared" si="52"/>
        <v>529.46349999999995</v>
      </c>
      <c r="V35" s="67">
        <f t="shared" si="52"/>
        <v>476.27730000000003</v>
      </c>
      <c r="W35" s="37">
        <f t="shared" ref="W35" si="53">+SUM(J25:J35)+SUM(I36)</f>
        <v>484.06509999999997</v>
      </c>
      <c r="X35" s="37"/>
      <c r="Y35" s="78"/>
      <c r="Z35" s="7"/>
    </row>
    <row r="36" spans="1:29" x14ac:dyDescent="0.25">
      <c r="A36" s="42" t="s">
        <v>9</v>
      </c>
      <c r="B36" s="193">
        <f>+'[2]2.CONSUMO ARGENTINA POR ENVASE'!$C328/10000</f>
        <v>37.7333</v>
      </c>
      <c r="C36" s="6">
        <f>+'[2]2.CONSUMO ARGENTINA POR ENVASE'!$C340/10000</f>
        <v>35.039099999999998</v>
      </c>
      <c r="D36" s="6">
        <f>+'[2]2.CONSUMO ARGENTINA POR ENVASE'!$C352/10000</f>
        <v>34.9998</v>
      </c>
      <c r="E36" s="6">
        <f>+'[2]2.CONSUMO ARGENTINA POR ENVASE'!$C364/10000</f>
        <v>42.926099999999998</v>
      </c>
      <c r="F36" s="6">
        <f>+'[2]2.CONSUMO ARGENTINA POR ENVASE'!$C376/10000</f>
        <v>44.436300000000003</v>
      </c>
      <c r="G36" s="6">
        <f>+'[2]2.CONSUMO ARGENTINA POR ENVASE'!$C388/10000</f>
        <v>43.030999999999999</v>
      </c>
      <c r="H36" s="6">
        <f>+'[2]2.CONSUMO ARGENTINA POR ENVASE'!$C400/10000</f>
        <v>33.678600000000003</v>
      </c>
      <c r="I36" s="6">
        <f>+'[2]2.CONSUMO ARGENTINA POR ENVASE'!$C412/10000</f>
        <v>38.041899999999998</v>
      </c>
      <c r="J36" s="67">
        <f>+'[2]2.CONSUMO ARGENTINA POR ENVASE'!$C424/10000</f>
        <v>35.570399999999999</v>
      </c>
      <c r="K36" s="37"/>
      <c r="L36" s="7"/>
      <c r="M36" s="2"/>
      <c r="N36" s="42" t="s">
        <v>9</v>
      </c>
      <c r="O36" s="6">
        <f>+'[2]2.CONSUMO ARGENTINA POR ENVASE'!$C752/10000</f>
        <v>529.88228888888887</v>
      </c>
      <c r="P36" s="6">
        <f t="shared" ref="P36:V36" si="54">+SUM(C25:C36)</f>
        <v>489.54019999999997</v>
      </c>
      <c r="Q36" s="6">
        <f t="shared" si="54"/>
        <v>466.15539999999999</v>
      </c>
      <c r="R36" s="6">
        <f t="shared" si="54"/>
        <v>501.85180000000003</v>
      </c>
      <c r="S36" s="6">
        <f t="shared" si="54"/>
        <v>562.68240000000003</v>
      </c>
      <c r="T36" s="6">
        <f t="shared" si="54"/>
        <v>501.89880000000011</v>
      </c>
      <c r="U36" s="6">
        <f t="shared" si="54"/>
        <v>520.11109999999996</v>
      </c>
      <c r="V36" s="67">
        <f t="shared" si="54"/>
        <v>480.64060000000001</v>
      </c>
      <c r="W36" s="37">
        <f t="shared" ref="W36" si="55">+SUM(J25:J36)</f>
        <v>481.59359999999998</v>
      </c>
      <c r="X36" s="37"/>
      <c r="Y36" s="78"/>
      <c r="Z36" s="7"/>
    </row>
    <row r="37" spans="1:29" ht="25.5" x14ac:dyDescent="0.25">
      <c r="A37" s="53" t="s">
        <v>13</v>
      </c>
      <c r="B37" s="194">
        <f>SUM(B25:B36)</f>
        <v>516.67719999999997</v>
      </c>
      <c r="C37" s="54">
        <f>SUM(C25:C36)</f>
        <v>489.54019999999997</v>
      </c>
      <c r="D37" s="54">
        <f>SUM(D25:D36)</f>
        <v>466.15539999999999</v>
      </c>
      <c r="E37" s="54">
        <f>SUM(E25:E36)</f>
        <v>501.85180000000003</v>
      </c>
      <c r="F37" s="54">
        <f>SUM(F25:F36)</f>
        <v>562.68240000000003</v>
      </c>
      <c r="G37" s="54">
        <f t="shared" ref="G37:H37" si="56">SUM(G25:G36)</f>
        <v>501.89880000000011</v>
      </c>
      <c r="H37" s="54">
        <f t="shared" si="56"/>
        <v>520.11109999999996</v>
      </c>
      <c r="I37" s="54">
        <f t="shared" ref="I37:J37" si="57">SUM(I25:I36)</f>
        <v>480.64060000000001</v>
      </c>
      <c r="J37" s="186">
        <f t="shared" si="57"/>
        <v>481.59359999999998</v>
      </c>
      <c r="K37" s="186"/>
      <c r="L37" s="165"/>
      <c r="M37" s="3"/>
      <c r="N37" s="43" t="s">
        <v>14</v>
      </c>
      <c r="O37" s="46">
        <f t="shared" ref="O37:V37" si="58">+AVERAGE(O25:O36)</f>
        <v>517.27672222222213</v>
      </c>
      <c r="P37" s="46">
        <f t="shared" si="58"/>
        <v>496.88609166666669</v>
      </c>
      <c r="Q37" s="46">
        <f t="shared" si="58"/>
        <v>482.13429999999994</v>
      </c>
      <c r="R37" s="46">
        <f t="shared" si="58"/>
        <v>476.79443333333342</v>
      </c>
      <c r="S37" s="46">
        <f t="shared" si="58"/>
        <v>536.29927499999997</v>
      </c>
      <c r="T37" s="46">
        <f t="shared" si="58"/>
        <v>537.14746666666667</v>
      </c>
      <c r="U37" s="226">
        <f t="shared" si="58"/>
        <v>513.47204999999997</v>
      </c>
      <c r="V37" s="220">
        <f t="shared" si="58"/>
        <v>491.56360833333332</v>
      </c>
      <c r="W37" s="197">
        <f t="shared" ref="W37:X37" si="59">+AVERAGE(W25:W36)</f>
        <v>479.76871666666665</v>
      </c>
      <c r="X37" s="197">
        <f t="shared" si="59"/>
        <v>490.97512000000006</v>
      </c>
      <c r="Y37" s="79"/>
      <c r="Z37" s="75"/>
    </row>
    <row r="38" spans="1:29" ht="25.5" x14ac:dyDescent="0.25">
      <c r="A38" s="57" t="s">
        <v>15</v>
      </c>
      <c r="B38" s="195">
        <f t="shared" ref="B38:H38" si="60">+B37/B$91</f>
        <v>0.54870045601388218</v>
      </c>
      <c r="C38" s="58">
        <f t="shared" si="60"/>
        <v>0.54850258206414992</v>
      </c>
      <c r="D38" s="58">
        <f t="shared" si="60"/>
        <v>0.5552099024049606</v>
      </c>
      <c r="E38" s="58">
        <f t="shared" si="60"/>
        <v>0.56689808285549792</v>
      </c>
      <c r="F38" s="58">
        <f t="shared" si="60"/>
        <v>0.59671559668441843</v>
      </c>
      <c r="G38" s="58">
        <f t="shared" si="60"/>
        <v>0.59885640703910326</v>
      </c>
      <c r="H38" s="58">
        <f t="shared" si="60"/>
        <v>0.62844966311418737</v>
      </c>
      <c r="I38" s="58">
        <f t="shared" ref="I38:J38" si="61">+I37/I$91</f>
        <v>0.6199732683297815</v>
      </c>
      <c r="J38" s="189">
        <f t="shared" si="61"/>
        <v>0.63148835618405497</v>
      </c>
      <c r="K38" s="189"/>
      <c r="L38" s="59"/>
      <c r="M38" s="3"/>
      <c r="N38" s="44" t="s">
        <v>15</v>
      </c>
      <c r="O38" s="48">
        <f t="shared" ref="O38:V38" si="62">+O37/O$91</f>
        <v>0.54402182230562968</v>
      </c>
      <c r="P38" s="48">
        <f t="shared" si="62"/>
        <v>0.54471149790555007</v>
      </c>
      <c r="Q38" s="48">
        <f t="shared" si="62"/>
        <v>0.55399936545291162</v>
      </c>
      <c r="R38" s="48">
        <f t="shared" si="62"/>
        <v>0.55791112111528307</v>
      </c>
      <c r="S38" s="48">
        <f t="shared" si="62"/>
        <v>0.58380035640934758</v>
      </c>
      <c r="T38" s="48">
        <f t="shared" si="62"/>
        <v>0.60790013226402972</v>
      </c>
      <c r="U38" s="58">
        <f t="shared" si="62"/>
        <v>0.60943706205515757</v>
      </c>
      <c r="V38" s="189">
        <f t="shared" si="62"/>
        <v>0.62250970822741591</v>
      </c>
      <c r="W38" s="188">
        <f t="shared" ref="W38:X38" si="63">+W37/W$91</f>
        <v>0.62652654748254499</v>
      </c>
      <c r="X38" s="188">
        <f t="shared" si="63"/>
        <v>0.63674773425537512</v>
      </c>
      <c r="Y38" s="72"/>
      <c r="Z38" s="76"/>
    </row>
    <row r="39" spans="1:29" ht="26.25" thickBot="1" x14ac:dyDescent="0.3">
      <c r="A39" s="60" t="s">
        <v>12</v>
      </c>
      <c r="B39" s="196"/>
      <c r="C39" s="62">
        <f>+C37/B37-1</f>
        <v>-5.2522155032194151E-2</v>
      </c>
      <c r="D39" s="62">
        <f t="shared" ref="D39:G39" si="64">+D37/C37-1</f>
        <v>-4.7768906414631496E-2</v>
      </c>
      <c r="E39" s="62">
        <f t="shared" si="64"/>
        <v>7.6576180389629878E-2</v>
      </c>
      <c r="F39" s="62">
        <f t="shared" si="64"/>
        <v>0.12121227820643465</v>
      </c>
      <c r="G39" s="62">
        <f t="shared" si="64"/>
        <v>-0.10802470452248003</v>
      </c>
      <c r="H39" s="62">
        <f>+H37/G37-1</f>
        <v>3.6286797258729964E-2</v>
      </c>
      <c r="I39" s="62">
        <f>+I37/H37-1</f>
        <v>-7.5888593802362569E-2</v>
      </c>
      <c r="J39" s="190">
        <f>+J37/I37-1</f>
        <v>1.9827704942112501E-3</v>
      </c>
      <c r="K39" s="190"/>
      <c r="L39" s="63"/>
      <c r="M39" s="2"/>
      <c r="N39" s="45" t="s">
        <v>12</v>
      </c>
      <c r="O39" s="49"/>
      <c r="P39" s="50">
        <f>+P37/O37-1</f>
        <v>-3.9419192241934353E-2</v>
      </c>
      <c r="Q39" s="50">
        <f t="shared" ref="Q39:S39" si="65">+Q37/P37-1</f>
        <v>-2.9688477729746809E-2</v>
      </c>
      <c r="R39" s="50">
        <f t="shared" si="65"/>
        <v>-1.1075475581526772E-2</v>
      </c>
      <c r="S39" s="50">
        <f t="shared" si="65"/>
        <v>0.12480188002754211</v>
      </c>
      <c r="T39" s="50">
        <f t="shared" ref="T39" si="66">+T37/S37-1</f>
        <v>1.5815640747727233E-3</v>
      </c>
      <c r="U39" s="62">
        <f t="shared" ref="U39:X39" si="67">+U37/T37-1</f>
        <v>-4.4076195339032953E-2</v>
      </c>
      <c r="V39" s="190">
        <f t="shared" si="67"/>
        <v>-4.266725261222426E-2</v>
      </c>
      <c r="W39" s="187">
        <f t="shared" si="67"/>
        <v>-2.3994639689983832E-2</v>
      </c>
      <c r="X39" s="187">
        <f t="shared" si="67"/>
        <v>2.3357928401820827E-2</v>
      </c>
      <c r="Y39" s="73"/>
      <c r="Z39" s="52"/>
      <c r="AC39" s="4"/>
    </row>
    <row r="40" spans="1:29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9" ht="15.75" thickBot="1" x14ac:dyDescent="0.3">
      <c r="A41" s="323" t="s">
        <v>238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5"/>
      <c r="M41" s="2"/>
      <c r="N41" s="323" t="s">
        <v>239</v>
      </c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5"/>
    </row>
    <row r="42" spans="1:29" ht="51" x14ac:dyDescent="0.25">
      <c r="A42" s="38"/>
      <c r="B42" s="191">
        <v>2016</v>
      </c>
      <c r="C42" s="39">
        <f>+B42+1</f>
        <v>2017</v>
      </c>
      <c r="D42" s="39">
        <f t="shared" ref="D42:G42" si="68">+C42+1</f>
        <v>2018</v>
      </c>
      <c r="E42" s="39">
        <f t="shared" si="68"/>
        <v>2019</v>
      </c>
      <c r="F42" s="39">
        <f t="shared" si="68"/>
        <v>2020</v>
      </c>
      <c r="G42" s="39">
        <f t="shared" si="68"/>
        <v>2021</v>
      </c>
      <c r="H42" s="39">
        <f>+H24</f>
        <v>2022</v>
      </c>
      <c r="I42" s="39">
        <v>2023</v>
      </c>
      <c r="J42" s="192">
        <v>2024</v>
      </c>
      <c r="K42" s="40">
        <v>2025</v>
      </c>
      <c r="L42" s="41" t="s">
        <v>16</v>
      </c>
      <c r="M42" s="2"/>
      <c r="N42" s="65"/>
      <c r="O42" s="64">
        <v>2016</v>
      </c>
      <c r="P42" s="64">
        <f>+O42+1</f>
        <v>2017</v>
      </c>
      <c r="Q42" s="64">
        <f t="shared" ref="Q42:S42" si="69">+P42+1</f>
        <v>2018</v>
      </c>
      <c r="R42" s="64">
        <f t="shared" si="69"/>
        <v>2019</v>
      </c>
      <c r="S42" s="64">
        <f t="shared" si="69"/>
        <v>2020</v>
      </c>
      <c r="T42" s="64">
        <f t="shared" ref="T42" si="70">+S42+1</f>
        <v>2021</v>
      </c>
      <c r="U42" s="39">
        <v>2022</v>
      </c>
      <c r="V42" s="192">
        <v>2023</v>
      </c>
      <c r="W42" s="40">
        <v>2024</v>
      </c>
      <c r="X42" s="40">
        <v>2025</v>
      </c>
      <c r="Y42" s="77" t="s">
        <v>16</v>
      </c>
      <c r="Z42" s="74" t="s">
        <v>21</v>
      </c>
    </row>
    <row r="43" spans="1:29" x14ac:dyDescent="0.25">
      <c r="A43" s="42" t="s">
        <v>10</v>
      </c>
      <c r="B43" s="236">
        <f>+'[2]2.CONSUMO ARGENTINA POR ENVASE'!$D317/10000</f>
        <v>32.063856000000001</v>
      </c>
      <c r="C43" s="6">
        <f>+'[2]2.CONSUMO ARGENTINA POR ENVASE'!$D329/10000</f>
        <v>27.645800000000001</v>
      </c>
      <c r="D43" s="6">
        <f>+'[2]2.CONSUMO ARGENTINA POR ENVASE'!$D341/10000</f>
        <v>27.917300000000001</v>
      </c>
      <c r="E43" s="6">
        <f>+'[2]2.CONSUMO ARGENTINA POR ENVASE'!$D353/10000</f>
        <v>27.016100000000002</v>
      </c>
      <c r="F43" s="6">
        <f>+'[2]2.CONSUMO ARGENTINA POR ENVASE'!$D365/10000</f>
        <v>29.5044</v>
      </c>
      <c r="G43" s="6">
        <f>+'[2]2.CONSUMO ARGENTINA POR ENVASE'!$D377/10000</f>
        <v>24.257400000000001</v>
      </c>
      <c r="H43" s="6">
        <f>+'[2]2.CONSUMO ARGENTINA POR ENVASE'!$D389/10000</f>
        <v>21.9298</v>
      </c>
      <c r="I43" s="6">
        <f>+'[2]2.CONSUMO ARGENTINA POR ENVASE'!$D401/10000</f>
        <v>20.264500000000002</v>
      </c>
      <c r="J43" s="67">
        <f>+'[2]2.CONSUMO ARGENTINA POR ENVASE'!$D413/10000</f>
        <v>19.224900000000002</v>
      </c>
      <c r="K43" s="37">
        <f>+'[2]2.CONSUMO ARGENTINA POR ENVASE'!$D425/10000</f>
        <v>19.9558</v>
      </c>
      <c r="L43" s="7">
        <f>+K43/J43-1</f>
        <v>3.8018403216661723E-2</v>
      </c>
      <c r="M43" s="2"/>
      <c r="N43" s="42" t="s">
        <v>10</v>
      </c>
      <c r="O43" s="6">
        <f>+'[2]2.CONSUMO ARGENTINA POR ENVASE'!D741/10000</f>
        <v>395.79997777777777</v>
      </c>
      <c r="P43" s="6">
        <f t="shared" ref="P43:X43" si="71">+SUM(C43)+SUM(B44:B54)</f>
        <v>380.05257700000004</v>
      </c>
      <c r="Q43" s="6">
        <f t="shared" si="71"/>
        <v>365.6728</v>
      </c>
      <c r="R43" s="6">
        <f t="shared" si="71"/>
        <v>338.7944</v>
      </c>
      <c r="S43" s="6">
        <f t="shared" si="71"/>
        <v>354.13509999999991</v>
      </c>
      <c r="T43" s="6">
        <f t="shared" si="71"/>
        <v>335.41280000000006</v>
      </c>
      <c r="U43" s="6">
        <f t="shared" si="71"/>
        <v>296.64589999999998</v>
      </c>
      <c r="V43" s="67">
        <f t="shared" si="71"/>
        <v>272.66809999999998</v>
      </c>
      <c r="W43" s="37">
        <f t="shared" si="71"/>
        <v>261.81270000000001</v>
      </c>
      <c r="X43" s="37">
        <f t="shared" si="71"/>
        <v>255.86980000000003</v>
      </c>
      <c r="Y43" s="78">
        <f>+X43/W43-1</f>
        <v>-2.2699051650282742E-2</v>
      </c>
      <c r="Z43" s="7">
        <f>+POWER(X43/S43,0.2)-1</f>
        <v>-6.2934365288202954E-2</v>
      </c>
    </row>
    <row r="44" spans="1:29" x14ac:dyDescent="0.25">
      <c r="A44" s="42" t="s">
        <v>11</v>
      </c>
      <c r="B44" s="193">
        <f>+'[2]2.CONSUMO ARGENTINA POR ENVASE'!$D318/10000</f>
        <v>29.708341999999998</v>
      </c>
      <c r="C44" s="6">
        <f>+'[2]2.CONSUMO ARGENTINA POR ENVASE'!$D330/10000</f>
        <v>28.317499999999999</v>
      </c>
      <c r="D44" s="6">
        <f>+'[2]2.CONSUMO ARGENTINA POR ENVASE'!$D342/10000</f>
        <v>24.261800000000001</v>
      </c>
      <c r="E44" s="6">
        <f>+'[2]2.CONSUMO ARGENTINA POR ENVASE'!$D354/10000</f>
        <v>27.850100000000001</v>
      </c>
      <c r="F44" s="6">
        <f>+'[2]2.CONSUMO ARGENTINA POR ENVASE'!$D366/10000</f>
        <v>27.202200000000001</v>
      </c>
      <c r="G44" s="6">
        <f>+'[2]2.CONSUMO ARGENTINA POR ENVASE'!$D378/10000</f>
        <v>21.626000000000001</v>
      </c>
      <c r="H44" s="6">
        <f>+'[2]2.CONSUMO ARGENTINA POR ENVASE'!$D390/10000</f>
        <v>20.14</v>
      </c>
      <c r="I44" s="6">
        <f>+'[2]2.CONSUMO ARGENTINA POR ENVASE'!$D402/10000</f>
        <v>17.2849</v>
      </c>
      <c r="J44" s="67">
        <f>+'[2]2.CONSUMO ARGENTINA POR ENVASE'!$D414/10000</f>
        <v>18.220300000000002</v>
      </c>
      <c r="K44" s="37">
        <f>+'[2]2.CONSUMO ARGENTINA POR ENVASE'!$D426/10000</f>
        <v>19.9558</v>
      </c>
      <c r="L44" s="7">
        <f>+K44/J44-1</f>
        <v>9.5250901467044846E-2</v>
      </c>
      <c r="M44" s="2"/>
      <c r="N44" s="42" t="s">
        <v>11</v>
      </c>
      <c r="O44" s="6">
        <f>+'[2]2.CONSUMO ARGENTINA POR ENVASE'!D742/10000</f>
        <v>378.83013333333332</v>
      </c>
      <c r="P44" s="6">
        <f t="shared" ref="P44:U44" si="72">+SUM(C43:C44)+SUM(B45:B54)</f>
        <v>378.66173500000002</v>
      </c>
      <c r="Q44" s="6">
        <f t="shared" si="72"/>
        <v>361.61709999999999</v>
      </c>
      <c r="R44" s="6">
        <f t="shared" si="72"/>
        <v>342.3827</v>
      </c>
      <c r="S44" s="6">
        <f t="shared" si="72"/>
        <v>353.48719999999997</v>
      </c>
      <c r="T44" s="6">
        <f t="shared" si="72"/>
        <v>329.83659999999998</v>
      </c>
      <c r="U44" s="6">
        <f t="shared" si="72"/>
        <v>295.15989999999999</v>
      </c>
      <c r="V44" s="67">
        <f t="shared" ref="V44" si="73">+SUM(I43:I44)+SUM(H45:H54)</f>
        <v>269.81299999999999</v>
      </c>
      <c r="W44" s="37">
        <f t="shared" ref="W44" si="74">+SUM(J43:J44)+SUM(I45:I54)</f>
        <v>262.74810000000002</v>
      </c>
      <c r="X44" s="37">
        <f t="shared" ref="X44" si="75">+SUM(K43:K44)+SUM(J45:J54)</f>
        <v>257.6053</v>
      </c>
      <c r="Y44" s="78">
        <f>+X44/W44-1</f>
        <v>-1.9573119653386706E-2</v>
      </c>
      <c r="Z44" s="7">
        <f>+POWER(X44/S44,0.2)-1</f>
        <v>-6.1322905614563883E-2</v>
      </c>
    </row>
    <row r="45" spans="1:29" x14ac:dyDescent="0.25">
      <c r="A45" s="42" t="s">
        <v>0</v>
      </c>
      <c r="B45" s="193">
        <f>+'[2]2.CONSUMO ARGENTINA POR ENVASE'!$D319/10000</f>
        <v>33.000700000000002</v>
      </c>
      <c r="C45" s="6">
        <f>+'[2]2.CONSUMO ARGENTINA POR ENVASE'!$D331/10000</f>
        <v>29.843</v>
      </c>
      <c r="D45" s="6">
        <f>+'[2]2.CONSUMO ARGENTINA POR ENVASE'!$D343/10000</f>
        <v>31.415700000000001</v>
      </c>
      <c r="E45" s="6">
        <f>+'[2]2.CONSUMO ARGENTINA POR ENVASE'!$D355/10000</f>
        <v>31.3886</v>
      </c>
      <c r="F45" s="6">
        <f>+'[2]2.CONSUMO ARGENTINA POR ENVASE'!$D367/10000</f>
        <v>28.1387</v>
      </c>
      <c r="G45" s="6">
        <f>+'[2]2.CONSUMO ARGENTINA POR ENVASE'!$D379/10000</f>
        <v>20.214500000000001</v>
      </c>
      <c r="H45" s="6">
        <f>+'[2]2.CONSUMO ARGENTINA POR ENVASE'!$D391/10000</f>
        <v>27.635300000000001</v>
      </c>
      <c r="I45" s="6">
        <f>+'[2]2.CONSUMO ARGENTINA POR ENVASE'!$D403/10000</f>
        <v>21.237200000000001</v>
      </c>
      <c r="J45" s="67">
        <f>+'[2]2.CONSUMO ARGENTINA POR ENVASE'!$D415/10000</f>
        <v>21.413799999999998</v>
      </c>
      <c r="K45" s="37">
        <f>+'[2]2.CONSUMO ARGENTINA POR ENVASE'!$D427/10000</f>
        <v>19.666499999999999</v>
      </c>
      <c r="L45" s="7">
        <f>+K45/J45-1</f>
        <v>-8.1596914139480115E-2</v>
      </c>
      <c r="M45" s="2"/>
      <c r="N45" s="42" t="s">
        <v>0</v>
      </c>
      <c r="O45" s="6">
        <f>+'[2]2.CONSUMO ARGENTINA POR ENVASE'!D743/10000</f>
        <v>427.02918888888888</v>
      </c>
      <c r="P45" s="6">
        <f t="shared" ref="P45:V45" si="76">+SUM(C43:C45)+SUM(B46:B54)</f>
        <v>375.50403499999999</v>
      </c>
      <c r="Q45" s="6">
        <f t="shared" si="76"/>
        <v>363.18980000000005</v>
      </c>
      <c r="R45" s="6">
        <f t="shared" si="76"/>
        <v>342.35559999999998</v>
      </c>
      <c r="S45" s="6">
        <f t="shared" si="76"/>
        <v>350.23730000000006</v>
      </c>
      <c r="T45" s="6">
        <f t="shared" si="76"/>
        <v>321.91239999999999</v>
      </c>
      <c r="U45" s="6">
        <f t="shared" si="76"/>
        <v>302.58070000000004</v>
      </c>
      <c r="V45" s="67">
        <f t="shared" si="76"/>
        <v>263.41490000000005</v>
      </c>
      <c r="W45" s="37">
        <f t="shared" ref="W45" si="77">+SUM(J43:J45)+SUM(I46:I54)</f>
        <v>262.92470000000003</v>
      </c>
      <c r="X45" s="37">
        <f t="shared" ref="X45" si="78">+SUM(K43:K45)+SUM(J46:J54)</f>
        <v>255.858</v>
      </c>
      <c r="Y45" s="78">
        <f>+X45/W45-1</f>
        <v>-2.6877277030267654E-2</v>
      </c>
      <c r="Z45" s="7">
        <f>+POWER(X45/S45,0.2)-1</f>
        <v>-6.0866525334894561E-2</v>
      </c>
    </row>
    <row r="46" spans="1:29" x14ac:dyDescent="0.25">
      <c r="A46" s="42" t="s">
        <v>1</v>
      </c>
      <c r="B46" s="193">
        <f>+'[2]2.CONSUMO ARGENTINA POR ENVASE'!$D320/10000</f>
        <v>34.680115999999998</v>
      </c>
      <c r="C46" s="6">
        <f>+'[2]2.CONSUMO ARGENTINA POR ENVASE'!$D332/10000</f>
        <v>29.131399999999999</v>
      </c>
      <c r="D46" s="6">
        <f>+'[2]2.CONSUMO ARGENTINA POR ENVASE'!$D344/10000</f>
        <v>27.5138</v>
      </c>
      <c r="E46" s="6">
        <f>+'[2]2.CONSUMO ARGENTINA POR ENVASE'!$D356/10000</f>
        <v>28.707100000000001</v>
      </c>
      <c r="F46" s="6">
        <f>+'[2]2.CONSUMO ARGENTINA POR ENVASE'!$D368/10000</f>
        <v>29.555599999999998</v>
      </c>
      <c r="G46" s="6">
        <f>+'[2]2.CONSUMO ARGENTINA POR ENVASE'!$D380/10000</f>
        <v>22.5243</v>
      </c>
      <c r="H46" s="6">
        <f>+'[2]2.CONSUMO ARGENTINA POR ENVASE'!$D392/10000</f>
        <v>20.758500000000002</v>
      </c>
      <c r="I46" s="6">
        <f>+'[2]2.CONSUMO ARGENTINA POR ENVASE'!$D404/10000</f>
        <v>24.2319</v>
      </c>
      <c r="J46" s="67">
        <f>+'[2]2.CONSUMO ARGENTINA POR ENVASE'!$D416/10000</f>
        <v>19.494599999999998</v>
      </c>
      <c r="K46" s="37">
        <f>+'[2]2.CONSUMO ARGENTINA POR ENVASE'!$D428/10000</f>
        <v>18.0671</v>
      </c>
      <c r="L46" s="7">
        <f>+K46/J46-1</f>
        <v>-7.3225406009869376E-2</v>
      </c>
      <c r="M46" s="2"/>
      <c r="N46" s="42" t="s">
        <v>1</v>
      </c>
      <c r="O46" s="6">
        <f>+'[2]2.CONSUMO ARGENTINA POR ENVASE'!D744/10000</f>
        <v>424.52567777777773</v>
      </c>
      <c r="P46" s="6">
        <f t="shared" ref="P46:V46" si="79">+SUM(C43:C46)+SUM(B47:B54)</f>
        <v>369.95531900000003</v>
      </c>
      <c r="Q46" s="6">
        <f t="shared" si="79"/>
        <v>361.57220000000001</v>
      </c>
      <c r="R46" s="6">
        <f t="shared" si="79"/>
        <v>343.5489</v>
      </c>
      <c r="S46" s="6">
        <f t="shared" si="79"/>
        <v>351.08580000000006</v>
      </c>
      <c r="T46" s="6">
        <f t="shared" si="79"/>
        <v>314.8811</v>
      </c>
      <c r="U46" s="6">
        <f t="shared" si="79"/>
        <v>300.81490000000002</v>
      </c>
      <c r="V46" s="67">
        <f t="shared" si="79"/>
        <v>266.88830000000002</v>
      </c>
      <c r="W46" s="37">
        <f t="shared" ref="W46" si="80">+SUM(J43:J46)+SUM(I47:I54)</f>
        <v>258.18740000000003</v>
      </c>
      <c r="X46" s="37">
        <f t="shared" ref="X46" si="81">+SUM(K43:K46)+SUM(J47:J54)</f>
        <v>254.43049999999999</v>
      </c>
      <c r="Y46" s="78">
        <f>+X46/W46-1</f>
        <v>-1.4551058649647675E-2</v>
      </c>
      <c r="Z46" s="7">
        <f>+POWER(X46/S46,0.2)-1</f>
        <v>-6.237067573105648E-2</v>
      </c>
    </row>
    <row r="47" spans="1:29" x14ac:dyDescent="0.25">
      <c r="A47" s="42" t="s">
        <v>2</v>
      </c>
      <c r="B47" s="193">
        <f>+'[2]2.CONSUMO ARGENTINA POR ENVASE'!$D321/10000</f>
        <v>32.234926999999999</v>
      </c>
      <c r="C47" s="6">
        <f>+'[2]2.CONSUMO ARGENTINA POR ENVASE'!$D333/10000</f>
        <v>38.554699999999997</v>
      </c>
      <c r="D47" s="6">
        <f>+'[2]2.CONSUMO ARGENTINA POR ENVASE'!$D345/10000</f>
        <v>35.193800000000003</v>
      </c>
      <c r="E47" s="6">
        <f>+'[2]2.CONSUMO ARGENTINA POR ENVASE'!$D357/10000</f>
        <v>33.863199999999999</v>
      </c>
      <c r="F47" s="6">
        <f>+'[2]2.CONSUMO ARGENTINA POR ENVASE'!$D369/10000</f>
        <v>29.913499999999999</v>
      </c>
      <c r="G47" s="6">
        <f>+'[2]2.CONSUMO ARGENTINA POR ENVASE'!$D381/10000</f>
        <v>21.0518</v>
      </c>
      <c r="H47" s="6">
        <f>+'[2]2.CONSUMO ARGENTINA POR ENVASE'!$D393/10000</f>
        <v>21.964099999999998</v>
      </c>
      <c r="I47" s="6">
        <f>+'[2]2.CONSUMO ARGENTINA POR ENVASE'!$D405/10000</f>
        <v>20.542200000000001</v>
      </c>
      <c r="J47" s="67">
        <f>+'[2]2.CONSUMO ARGENTINA POR ENVASE'!$D417/10000</f>
        <v>24.751200000000001</v>
      </c>
      <c r="K47" s="37">
        <f>+'[2]2.CONSUMO ARGENTINA POR ENVASE'!$D429/10000</f>
        <v>17.616800000000001</v>
      </c>
      <c r="L47" s="7">
        <f>+K47/J47-1</f>
        <v>-0.28824461036232585</v>
      </c>
      <c r="M47" s="2"/>
      <c r="N47" s="42" t="s">
        <v>2</v>
      </c>
      <c r="O47" s="6">
        <f>+'[2]2.CONSUMO ARGENTINA POR ENVASE'!D745/10000</f>
        <v>403.54444444444442</v>
      </c>
      <c r="P47" s="6">
        <f t="shared" ref="P47:W47" si="82">+SUM(C43:C47)+SUM(B48:B54)</f>
        <v>376.27509199999997</v>
      </c>
      <c r="Q47" s="6">
        <f t="shared" si="82"/>
        <v>358.21130000000005</v>
      </c>
      <c r="R47" s="6">
        <f t="shared" si="82"/>
        <v>342.2183</v>
      </c>
      <c r="S47" s="6">
        <f t="shared" si="82"/>
        <v>347.13610000000006</v>
      </c>
      <c r="T47" s="6">
        <f t="shared" si="82"/>
        <v>306.01940000000002</v>
      </c>
      <c r="U47" s="6">
        <f t="shared" si="82"/>
        <v>301.72719999999998</v>
      </c>
      <c r="V47" s="67">
        <f t="shared" si="82"/>
        <v>265.46640000000002</v>
      </c>
      <c r="W47" s="37">
        <f t="shared" si="82"/>
        <v>262.39640000000003</v>
      </c>
      <c r="X47" s="37">
        <f t="shared" ref="X47" si="83">+SUM(K43:K47)+SUM(J48:J54)</f>
        <v>247.29609999999997</v>
      </c>
      <c r="Y47" s="78">
        <f>+X47/W47-1</f>
        <v>-5.7547664525885445E-2</v>
      </c>
      <c r="Z47" s="7">
        <f>+POWER(X47/S47,0.2)-1</f>
        <v>-6.5577047760277507E-2</v>
      </c>
    </row>
    <row r="48" spans="1:29" x14ac:dyDescent="0.25">
      <c r="A48" s="42" t="s">
        <v>3</v>
      </c>
      <c r="B48" s="193">
        <f>+'[2]2.CONSUMO ARGENTINA POR ENVASE'!$D322/10000</f>
        <v>30.238278999999999</v>
      </c>
      <c r="C48" s="6">
        <f>+'[2]2.CONSUMO ARGENTINA POR ENVASE'!$D334/10000</f>
        <v>35.112400000000001</v>
      </c>
      <c r="D48" s="6">
        <f>+'[2]2.CONSUMO ARGENTINA POR ENVASE'!$D346/10000</f>
        <v>31.950900000000001</v>
      </c>
      <c r="E48" s="6">
        <f>+'[2]2.CONSUMO ARGENTINA POR ENVASE'!$D358/10000</f>
        <v>29.917000000000002</v>
      </c>
      <c r="F48" s="6">
        <f>+'[2]2.CONSUMO ARGENTINA POR ENVASE'!$D370/10000</f>
        <v>29.218399999999999</v>
      </c>
      <c r="G48" s="6">
        <f>+'[2]2.CONSUMO ARGENTINA POR ENVASE'!$D382/10000</f>
        <v>29.378599999999999</v>
      </c>
      <c r="H48" s="6">
        <f>+'[2]2.CONSUMO ARGENTINA POR ENVASE'!$D394/10000</f>
        <v>22.8934</v>
      </c>
      <c r="I48" s="6">
        <f>+'[2]2.CONSUMO ARGENTINA POR ENVASE'!$D406/10000</f>
        <v>21.549499999999998</v>
      </c>
      <c r="J48" s="67">
        <f>+'[2]2.CONSUMO ARGENTINA POR ENVASE'!$D418/10000</f>
        <v>20.602</v>
      </c>
      <c r="K48" s="37"/>
      <c r="L48" s="7"/>
      <c r="M48" s="2"/>
      <c r="N48" s="42" t="s">
        <v>3</v>
      </c>
      <c r="O48" s="6">
        <f>+'[2]2.CONSUMO ARGENTINA POR ENVASE'!D746/10000</f>
        <v>455.6349444444445</v>
      </c>
      <c r="P48" s="6">
        <f t="shared" ref="P48:V48" si="84">+SUM(C43:C48)+SUM(B49:B54)</f>
        <v>381.14921300000003</v>
      </c>
      <c r="Q48" s="6">
        <f t="shared" si="84"/>
        <v>355.0498</v>
      </c>
      <c r="R48" s="6">
        <f t="shared" si="84"/>
        <v>340.18439999999998</v>
      </c>
      <c r="S48" s="6">
        <f t="shared" si="84"/>
        <v>346.4375</v>
      </c>
      <c r="T48" s="6">
        <f t="shared" si="84"/>
        <v>306.17959999999999</v>
      </c>
      <c r="U48" s="6">
        <f t="shared" si="84"/>
        <v>295.24200000000002</v>
      </c>
      <c r="V48" s="67">
        <f t="shared" si="84"/>
        <v>264.1225</v>
      </c>
      <c r="W48" s="37">
        <f t="shared" ref="W48" si="85">+SUM(J43:J48)+SUM(I49:I54)</f>
        <v>261.44889999999998</v>
      </c>
      <c r="X48" s="37"/>
      <c r="Y48" s="78"/>
      <c r="Z48" s="7"/>
    </row>
    <row r="49" spans="1:26" x14ac:dyDescent="0.25">
      <c r="A49" s="42" t="s">
        <v>4</v>
      </c>
      <c r="B49" s="193">
        <f>+'[2]2.CONSUMO ARGENTINA POR ENVASE'!$D323/10000</f>
        <v>33.176900000000003</v>
      </c>
      <c r="C49" s="6">
        <f>+'[2]2.CONSUMO ARGENTINA POR ENVASE'!$D335/10000</f>
        <v>32.179299999999998</v>
      </c>
      <c r="D49" s="6">
        <f>+'[2]2.CONSUMO ARGENTINA POR ENVASE'!$D347/10000</f>
        <v>30.0137</v>
      </c>
      <c r="E49" s="6">
        <f>+'[2]2.CONSUMO ARGENTINA POR ENVASE'!$D359/10000</f>
        <v>32.694800000000001</v>
      </c>
      <c r="F49" s="6">
        <f>+'[2]2.CONSUMO ARGENTINA POR ENVASE'!$D371/10000</f>
        <v>35.3003</v>
      </c>
      <c r="G49" s="6">
        <f>+'[2]2.CONSUMO ARGENTINA POR ENVASE'!$D383/10000</f>
        <v>28.425999999999998</v>
      </c>
      <c r="H49" s="6">
        <f>+'[2]2.CONSUMO ARGENTINA POR ENVASE'!$D395/10000</f>
        <v>27.9634</v>
      </c>
      <c r="I49" s="6">
        <f>+'[2]2.CONSUMO ARGENTINA POR ENVASE'!$D407/10000</f>
        <v>26.458300000000001</v>
      </c>
      <c r="J49" s="67">
        <f>+'[2]2.CONSUMO ARGENTINA POR ENVASE'!$D419/10000</f>
        <v>21.936399999999999</v>
      </c>
      <c r="K49" s="37"/>
      <c r="L49" s="7"/>
      <c r="M49" s="2"/>
      <c r="N49" s="42" t="s">
        <v>4</v>
      </c>
      <c r="O49" s="6">
        <f>+'[2]2.CONSUMO ARGENTINA POR ENVASE'!D747/10000</f>
        <v>377.52933333333334</v>
      </c>
      <c r="P49" s="6">
        <f t="shared" ref="P49:V49" si="86">+SUM(C43:C49)+SUM(B50:B54)</f>
        <v>380.151613</v>
      </c>
      <c r="Q49" s="6">
        <f t="shared" si="86"/>
        <v>352.88419999999996</v>
      </c>
      <c r="R49" s="6">
        <f t="shared" si="86"/>
        <v>342.8655</v>
      </c>
      <c r="S49" s="6">
        <f t="shared" si="86"/>
        <v>349.04300000000001</v>
      </c>
      <c r="T49" s="6">
        <f t="shared" si="86"/>
        <v>299.30529999999999</v>
      </c>
      <c r="U49" s="6">
        <f t="shared" si="86"/>
        <v>294.77940000000001</v>
      </c>
      <c r="V49" s="67">
        <f t="shared" si="86"/>
        <v>262.61739999999998</v>
      </c>
      <c r="W49" s="37">
        <f t="shared" ref="W49" si="87">+SUM(J43:J49)+SUM(I50:I54)</f>
        <v>256.92700000000002</v>
      </c>
      <c r="X49" s="37"/>
      <c r="Y49" s="78"/>
      <c r="Z49" s="7"/>
    </row>
    <row r="50" spans="1:26" x14ac:dyDescent="0.25">
      <c r="A50" s="42" t="s">
        <v>5</v>
      </c>
      <c r="B50" s="193">
        <f>+'[2]2.CONSUMO ARGENTINA POR ENVASE'!$D324/10000</f>
        <v>30.719017999999998</v>
      </c>
      <c r="C50" s="6">
        <f>+'[2]2.CONSUMO ARGENTINA POR ENVASE'!$D336/10000</f>
        <v>30.327999999999999</v>
      </c>
      <c r="D50" s="6">
        <f>+'[2]2.CONSUMO ARGENTINA POR ENVASE'!$D348/10000</f>
        <v>29.0334</v>
      </c>
      <c r="E50" s="6">
        <f>+'[2]2.CONSUMO ARGENTINA POR ENVASE'!$D360/10000</f>
        <v>33.0916</v>
      </c>
      <c r="F50" s="6">
        <f>+'[2]2.CONSUMO ARGENTINA POR ENVASE'!$D372/10000</f>
        <v>27.805599999999998</v>
      </c>
      <c r="G50" s="6">
        <f>+'[2]2.CONSUMO ARGENTINA POR ENVASE'!$D384/10000</f>
        <v>25.753699999999998</v>
      </c>
      <c r="H50" s="6">
        <f>+'[2]2.CONSUMO ARGENTINA POR ENVASE'!$D396/10000</f>
        <v>24.847999999999999</v>
      </c>
      <c r="I50" s="6">
        <f>+'[2]2.CONSUMO ARGENTINA POR ENVASE'!$D408/10000</f>
        <v>24.189399999999999</v>
      </c>
      <c r="J50" s="67">
        <f>+'[2]2.CONSUMO ARGENTINA POR ENVASE'!$D420/10000</f>
        <v>23.2318</v>
      </c>
      <c r="K50" s="37"/>
      <c r="L50" s="7"/>
      <c r="M50" s="2"/>
      <c r="N50" s="42" t="s">
        <v>5</v>
      </c>
      <c r="O50" s="6">
        <f>+'[2]2.CONSUMO ARGENTINA POR ENVASE'!D748/10000</f>
        <v>370.64331111111107</v>
      </c>
      <c r="P50" s="6">
        <f t="shared" ref="P50:V50" si="88">+SUM(C43:C50)+SUM(B51:B54)</f>
        <v>379.76059500000008</v>
      </c>
      <c r="Q50" s="6">
        <f t="shared" si="88"/>
        <v>351.58960000000002</v>
      </c>
      <c r="R50" s="6">
        <f t="shared" si="88"/>
        <v>346.92369999999994</v>
      </c>
      <c r="S50" s="6">
        <f t="shared" si="88"/>
        <v>343.75700000000001</v>
      </c>
      <c r="T50" s="6">
        <f t="shared" si="88"/>
        <v>297.2534</v>
      </c>
      <c r="U50" s="6">
        <f t="shared" si="88"/>
        <v>293.87369999999999</v>
      </c>
      <c r="V50" s="67">
        <f t="shared" si="88"/>
        <v>261.9588</v>
      </c>
      <c r="W50" s="37">
        <f t="shared" ref="W50" si="89">+SUM(J43:J50)+SUM(I51:I54)</f>
        <v>255.96940000000001</v>
      </c>
      <c r="X50" s="37"/>
      <c r="Y50" s="78"/>
      <c r="Z50" s="7"/>
    </row>
    <row r="51" spans="1:26" x14ac:dyDescent="0.25">
      <c r="A51" s="42" t="s">
        <v>6</v>
      </c>
      <c r="B51" s="193">
        <f>+'[2]2.CONSUMO ARGENTINA POR ENVASE'!$D325/10000</f>
        <v>33.967412000000003</v>
      </c>
      <c r="C51" s="6">
        <f>+'[2]2.CONSUMO ARGENTINA POR ENVASE'!$D337/10000</f>
        <v>32.936</v>
      </c>
      <c r="D51" s="6">
        <f>+'[2]2.CONSUMO ARGENTINA POR ENVASE'!$D349/10000</f>
        <v>24.361899999999999</v>
      </c>
      <c r="E51" s="6">
        <f>+'[2]2.CONSUMO ARGENTINA POR ENVASE'!$D361/10000</f>
        <v>25.727900000000002</v>
      </c>
      <c r="F51" s="6">
        <f>+'[2]2.CONSUMO ARGENTINA POR ENVASE'!$D373/10000</f>
        <v>26.8322</v>
      </c>
      <c r="G51" s="6">
        <f>+'[2]2.CONSUMO ARGENTINA POR ENVASE'!$D385/10000</f>
        <v>22.988900000000001</v>
      </c>
      <c r="H51" s="6">
        <f>+'[2]2.CONSUMO ARGENTINA POR ENVASE'!$D397/10000</f>
        <v>23.914999999999999</v>
      </c>
      <c r="I51" s="6">
        <f>+'[2]2.CONSUMO ARGENTINA POR ENVASE'!$D409/10000</f>
        <v>22.430599999999998</v>
      </c>
      <c r="J51" s="67">
        <f>+'[2]2.CONSUMO ARGENTINA POR ENVASE'!$D421/10000</f>
        <v>20.831299999999999</v>
      </c>
      <c r="K51" s="37"/>
      <c r="L51" s="7"/>
      <c r="M51" s="2"/>
      <c r="N51" s="42" t="s">
        <v>6</v>
      </c>
      <c r="O51" s="6">
        <f>+'[2]2.CONSUMO ARGENTINA POR ENVASE'!D749/10000</f>
        <v>379.34337777777779</v>
      </c>
      <c r="P51" s="6">
        <f t="shared" ref="P51:V51" si="90">+SUM(C43:C51)+SUM(B52:B54)</f>
        <v>378.72918300000003</v>
      </c>
      <c r="Q51" s="6">
        <f t="shared" si="90"/>
        <v>343.01550000000003</v>
      </c>
      <c r="R51" s="6">
        <f t="shared" si="90"/>
        <v>348.28969999999998</v>
      </c>
      <c r="S51" s="6">
        <f t="shared" si="90"/>
        <v>344.86130000000003</v>
      </c>
      <c r="T51" s="6">
        <f t="shared" si="90"/>
        <v>293.4101</v>
      </c>
      <c r="U51" s="6">
        <f t="shared" si="90"/>
        <v>294.7998</v>
      </c>
      <c r="V51" s="67">
        <f t="shared" si="90"/>
        <v>260.4744</v>
      </c>
      <c r="W51" s="37">
        <f t="shared" ref="W51" si="91">+SUM(J43:J51)+SUM(I52:I54)</f>
        <v>254.37009999999998</v>
      </c>
      <c r="X51" s="37"/>
      <c r="Y51" s="78"/>
      <c r="Z51" s="7"/>
    </row>
    <row r="52" spans="1:26" x14ac:dyDescent="0.25">
      <c r="A52" s="42" t="s">
        <v>7</v>
      </c>
      <c r="B52" s="193">
        <f>+'[2]2.CONSUMO ARGENTINA POR ENVASE'!$D326/10000</f>
        <v>30.560183000000002</v>
      </c>
      <c r="C52" s="6">
        <f>+'[2]2.CONSUMO ARGENTINA POR ENVASE'!$D338/10000</f>
        <v>26.811599999999999</v>
      </c>
      <c r="D52" s="6">
        <f>+'[2]2.CONSUMO ARGENTINA POR ENVASE'!$D350/10000</f>
        <v>22.835100000000001</v>
      </c>
      <c r="E52" s="6">
        <f>+'[2]2.CONSUMO ARGENTINA POR ENVASE'!$D362/10000</f>
        <v>28.593599999999999</v>
      </c>
      <c r="F52" s="6">
        <f>+'[2]2.CONSUMO ARGENTINA POR ENVASE'!$D374/10000</f>
        <v>27.314</v>
      </c>
      <c r="G52" s="6">
        <f>+'[2]2.CONSUMO ARGENTINA POR ENVASE'!$D386/10000</f>
        <v>26.153400000000001</v>
      </c>
      <c r="H52" s="6">
        <f>+'[2]2.CONSUMO ARGENTINA POR ENVASE'!$D398/10000</f>
        <v>23.3874</v>
      </c>
      <c r="I52" s="6">
        <f>+'[2]2.CONSUMO ARGENTINA POR ENVASE'!$D410/10000</f>
        <v>23.699000000000002</v>
      </c>
      <c r="J52" s="67">
        <f>+'[2]2.CONSUMO ARGENTINA POR ENVASE'!$D422/10000</f>
        <v>22.7315</v>
      </c>
      <c r="K52" s="37"/>
      <c r="L52" s="7"/>
      <c r="M52" s="2"/>
      <c r="N52" s="42" t="s">
        <v>7</v>
      </c>
      <c r="O52" s="6">
        <f>+'[2]2.CONSUMO ARGENTINA POR ENVASE'!D750/10000</f>
        <v>396.95207777777773</v>
      </c>
      <c r="P52" s="6">
        <f t="shared" ref="P52:W52" si="92">+SUM(C43:C52)+SUM(B53:B54)</f>
        <v>374.98060000000004</v>
      </c>
      <c r="Q52" s="6">
        <f t="shared" si="92"/>
        <v>339.03900000000004</v>
      </c>
      <c r="R52" s="6">
        <f t="shared" si="92"/>
        <v>354.04819999999995</v>
      </c>
      <c r="S52" s="6">
        <f t="shared" si="92"/>
        <v>343.58170000000007</v>
      </c>
      <c r="T52" s="6">
        <f t="shared" si="92"/>
        <v>292.24950000000001</v>
      </c>
      <c r="U52" s="6">
        <f t="shared" si="92"/>
        <v>292.03379999999999</v>
      </c>
      <c r="V52" s="67">
        <f t="shared" si="92"/>
        <v>260.786</v>
      </c>
      <c r="W52" s="37">
        <f t="shared" si="92"/>
        <v>253.40260000000001</v>
      </c>
      <c r="X52" s="37"/>
      <c r="Y52" s="78"/>
      <c r="Z52" s="7"/>
    </row>
    <row r="53" spans="1:26" x14ac:dyDescent="0.25">
      <c r="A53" s="42" t="s">
        <v>8</v>
      </c>
      <c r="B53" s="193">
        <f>+'[2]2.CONSUMO ARGENTINA POR ENVASE'!$D327/10000</f>
        <v>31.772400000000001</v>
      </c>
      <c r="C53" s="6">
        <f>+'[2]2.CONSUMO ARGENTINA POR ENVASE'!$D339/10000</f>
        <v>26.991499999999998</v>
      </c>
      <c r="D53" s="6">
        <f>+'[2]2.CONSUMO ARGENTINA POR ENVASE'!$D351/10000</f>
        <v>24.990400000000001</v>
      </c>
      <c r="E53" s="6">
        <f>+'[2]2.CONSUMO ARGENTINA POR ENVASE'!$D363/10000</f>
        <v>26.1799</v>
      </c>
      <c r="F53" s="6">
        <f>+'[2]2.CONSUMO ARGENTINA POR ENVASE'!$D375/10000</f>
        <v>23.620699999999999</v>
      </c>
      <c r="G53" s="6">
        <f>+'[2]2.CONSUMO ARGENTINA POR ENVASE'!$D387/10000</f>
        <v>29.1312</v>
      </c>
      <c r="H53" s="6">
        <f>+'[2]2.CONSUMO ARGENTINA POR ENVASE'!$D399/10000</f>
        <v>18.315100000000001</v>
      </c>
      <c r="I53" s="6">
        <f>+'[2]2.CONSUMO ARGENTINA POR ENVASE'!$D411/10000</f>
        <v>21.610399999999998</v>
      </c>
      <c r="J53" s="67">
        <f>+'[2]2.CONSUMO ARGENTINA POR ENVASE'!$D423/10000</f>
        <v>21.5763</v>
      </c>
      <c r="K53" s="37"/>
      <c r="L53" s="7"/>
      <c r="M53" s="2"/>
      <c r="N53" s="42" t="s">
        <v>8</v>
      </c>
      <c r="O53" s="6">
        <f>+'[2]2.CONSUMO ARGENTINA POR ENVASE'!D751/10000</f>
        <v>363.64444444444445</v>
      </c>
      <c r="P53" s="6">
        <f t="shared" ref="P53:V53" si="93">+SUM(C43:C53)+SUM(B54)</f>
        <v>370.19970000000001</v>
      </c>
      <c r="Q53" s="6">
        <f t="shared" si="93"/>
        <v>337.03790000000004</v>
      </c>
      <c r="R53" s="6">
        <f t="shared" si="93"/>
        <v>355.23769999999996</v>
      </c>
      <c r="S53" s="6">
        <f t="shared" si="93"/>
        <v>341.02250000000004</v>
      </c>
      <c r="T53" s="6">
        <f t="shared" si="93"/>
        <v>297.76000000000005</v>
      </c>
      <c r="U53" s="6">
        <f t="shared" si="93"/>
        <v>281.21769999999998</v>
      </c>
      <c r="V53" s="67">
        <f t="shared" si="93"/>
        <v>264.0813</v>
      </c>
      <c r="W53" s="37">
        <f t="shared" ref="W53" si="94">+SUM(J43:J53)+SUM(I54)</f>
        <v>253.36850000000001</v>
      </c>
      <c r="X53" s="37"/>
      <c r="Y53" s="78"/>
      <c r="Z53" s="7"/>
    </row>
    <row r="54" spans="1:26" x14ac:dyDescent="0.25">
      <c r="A54" s="42" t="s">
        <v>9</v>
      </c>
      <c r="B54" s="193">
        <f>+'[2]2.CONSUMO ARGENTINA POR ENVASE'!$D328/10000</f>
        <v>32.348500000000001</v>
      </c>
      <c r="C54" s="6">
        <f>+'[2]2.CONSUMO ARGENTINA POR ENVASE'!$D340/10000</f>
        <v>27.5501</v>
      </c>
      <c r="D54" s="6">
        <f>+'[2]2.CONSUMO ARGENTINA POR ENVASE'!$D352/10000</f>
        <v>30.207799999999999</v>
      </c>
      <c r="E54" s="6">
        <f>+'[2]2.CONSUMO ARGENTINA POR ENVASE'!$D364/10000</f>
        <v>26.616900000000001</v>
      </c>
      <c r="F54" s="6">
        <f>+'[2]2.CONSUMO ARGENTINA POR ENVASE'!$D376/10000</f>
        <v>26.254200000000001</v>
      </c>
      <c r="G54" s="6">
        <f>+'[2]2.CONSUMO ARGENTINA POR ENVASE'!$D388/10000</f>
        <v>27.467700000000001</v>
      </c>
      <c r="H54" s="6">
        <f>+'[2]2.CONSUMO ARGENTINA POR ENVASE'!$D400/10000</f>
        <v>20.583400000000001</v>
      </c>
      <c r="I54" s="6">
        <f>+'[2]2.CONSUMO ARGENTINA POR ENVASE'!$D412/10000</f>
        <v>19.354399999999998</v>
      </c>
      <c r="J54" s="67">
        <f>+'[2]2.CONSUMO ARGENTINA POR ENVASE'!$D424/10000</f>
        <v>21.1248</v>
      </c>
      <c r="K54" s="37"/>
      <c r="L54" s="7"/>
      <c r="M54" s="2"/>
      <c r="N54" s="42" t="s">
        <v>9</v>
      </c>
      <c r="O54" s="6">
        <f>+'[2]2.CONSUMO ARGENTINA POR ENVASE'!D752/10000</f>
        <v>357.08323333333334</v>
      </c>
      <c r="P54" s="6">
        <f t="shared" ref="P54:V54" si="95">+SUM(C43:C54)</f>
        <v>365.40129999999999</v>
      </c>
      <c r="Q54" s="6">
        <f t="shared" si="95"/>
        <v>339.69560000000007</v>
      </c>
      <c r="R54" s="6">
        <f t="shared" si="95"/>
        <v>351.64679999999993</v>
      </c>
      <c r="S54" s="6">
        <f t="shared" si="95"/>
        <v>340.65980000000008</v>
      </c>
      <c r="T54" s="6">
        <f t="shared" si="95"/>
        <v>298.9735</v>
      </c>
      <c r="U54" s="6">
        <f t="shared" si="95"/>
        <v>274.33339999999998</v>
      </c>
      <c r="V54" s="67">
        <f t="shared" si="95"/>
        <v>262.85230000000001</v>
      </c>
      <c r="W54" s="37">
        <f t="shared" ref="W54" si="96">+SUM(J43:J54)</f>
        <v>255.13890000000001</v>
      </c>
      <c r="X54" s="37"/>
      <c r="Y54" s="78"/>
      <c r="Z54" s="7"/>
    </row>
    <row r="55" spans="1:26" ht="25.5" x14ac:dyDescent="0.25">
      <c r="A55" s="53" t="s">
        <v>13</v>
      </c>
      <c r="B55" s="194">
        <f>SUM(B43:B54)</f>
        <v>384.47063300000002</v>
      </c>
      <c r="C55" s="54">
        <f t="shared" ref="C55:H55" si="97">SUM(C43:C54)</f>
        <v>365.40129999999999</v>
      </c>
      <c r="D55" s="54">
        <f t="shared" si="97"/>
        <v>339.69560000000007</v>
      </c>
      <c r="E55" s="54">
        <f t="shared" si="97"/>
        <v>351.64679999999993</v>
      </c>
      <c r="F55" s="54">
        <f t="shared" si="97"/>
        <v>340.65980000000008</v>
      </c>
      <c r="G55" s="54">
        <f t="shared" si="97"/>
        <v>298.9735</v>
      </c>
      <c r="H55" s="54">
        <f t="shared" si="97"/>
        <v>274.33339999999998</v>
      </c>
      <c r="I55" s="54">
        <f t="shared" ref="I55:J55" si="98">SUM(I43:I54)</f>
        <v>262.85230000000001</v>
      </c>
      <c r="J55" s="186">
        <f t="shared" si="98"/>
        <v>255.13890000000001</v>
      </c>
      <c r="K55" s="186"/>
      <c r="L55" s="165"/>
      <c r="M55" s="3"/>
      <c r="N55" s="43" t="s">
        <v>14</v>
      </c>
      <c r="O55" s="46">
        <f>+AVERAGE(O43:O54)</f>
        <v>394.2133453703704</v>
      </c>
      <c r="P55" s="46">
        <f>+AVERAGE(P43:P54)</f>
        <v>375.90174683333333</v>
      </c>
      <c r="Q55" s="46">
        <f t="shared" ref="Q55:V55" si="99">+AVERAGE(Q43:Q54)</f>
        <v>352.38123333333334</v>
      </c>
      <c r="R55" s="46">
        <f t="shared" si="99"/>
        <v>345.70799166666666</v>
      </c>
      <c r="S55" s="46">
        <f t="shared" si="99"/>
        <v>347.1203583333334</v>
      </c>
      <c r="T55" s="46">
        <f t="shared" si="99"/>
        <v>307.76614166666667</v>
      </c>
      <c r="U55" s="226">
        <f t="shared" si="99"/>
        <v>293.60070000000007</v>
      </c>
      <c r="V55" s="220">
        <f t="shared" si="99"/>
        <v>264.59528333333333</v>
      </c>
      <c r="W55" s="197">
        <f t="shared" ref="W55:X55" si="100">+AVERAGE(W43:W54)</f>
        <v>258.22455833333333</v>
      </c>
      <c r="X55" s="197">
        <f t="shared" si="100"/>
        <v>254.21194</v>
      </c>
      <c r="Y55" s="79"/>
      <c r="Z55" s="75"/>
    </row>
    <row r="56" spans="1:26" ht="25.5" x14ac:dyDescent="0.25">
      <c r="A56" s="57" t="s">
        <v>15</v>
      </c>
      <c r="B56" s="195">
        <f t="shared" ref="B56:H56" si="101">+B55/B$91</f>
        <v>0.40829982753457278</v>
      </c>
      <c r="C56" s="58">
        <f t="shared" si="101"/>
        <v>0.40941184511424616</v>
      </c>
      <c r="D56" s="58">
        <f t="shared" si="101"/>
        <v>0.40459117479577533</v>
      </c>
      <c r="E56" s="58">
        <f t="shared" si="101"/>
        <v>0.39722463237607325</v>
      </c>
      <c r="F56" s="58">
        <f t="shared" si="101"/>
        <v>0.36126421552085985</v>
      </c>
      <c r="G56" s="58">
        <f t="shared" si="101"/>
        <v>0.35672967540449452</v>
      </c>
      <c r="H56" s="58">
        <f t="shared" si="101"/>
        <v>0.3314767418172187</v>
      </c>
      <c r="I56" s="58">
        <f t="shared" ref="I56:J56" si="102">+I55/I$91</f>
        <v>0.33905042461872809</v>
      </c>
      <c r="J56" s="189">
        <f t="shared" si="102"/>
        <v>0.33455021943731811</v>
      </c>
      <c r="K56" s="189"/>
      <c r="L56" s="59"/>
      <c r="M56" s="3"/>
      <c r="N56" s="44" t="s">
        <v>15</v>
      </c>
      <c r="O56" s="48">
        <f t="shared" ref="O56:V56" si="103">+O55/O$91</f>
        <v>0.41459561838441888</v>
      </c>
      <c r="P56" s="48">
        <f t="shared" si="103"/>
        <v>0.41208238068426084</v>
      </c>
      <c r="Q56" s="48">
        <f t="shared" si="103"/>
        <v>0.40490581081698834</v>
      </c>
      <c r="R56" s="48">
        <f t="shared" si="103"/>
        <v>0.40452303912370113</v>
      </c>
      <c r="S56" s="48">
        <f t="shared" si="103"/>
        <v>0.37786549107667633</v>
      </c>
      <c r="T56" s="48">
        <f t="shared" si="103"/>
        <v>0.34830486939940908</v>
      </c>
      <c r="U56" s="58">
        <f t="shared" si="103"/>
        <v>0.34847300456828717</v>
      </c>
      <c r="V56" s="189">
        <f t="shared" si="103"/>
        <v>0.33507999744865252</v>
      </c>
      <c r="W56" s="188">
        <f t="shared" ref="W56:X56" si="104">+W55/W$91</f>
        <v>0.33721361019916796</v>
      </c>
      <c r="X56" s="188">
        <f t="shared" si="104"/>
        <v>0.32968855288566012</v>
      </c>
      <c r="Y56" s="72"/>
      <c r="Z56" s="76"/>
    </row>
    <row r="57" spans="1:26" ht="26.25" thickBot="1" x14ac:dyDescent="0.3">
      <c r="A57" s="60" t="s">
        <v>12</v>
      </c>
      <c r="B57" s="196"/>
      <c r="C57" s="62">
        <f>+C55/B55-1</f>
        <v>-4.9598932566586984E-2</v>
      </c>
      <c r="D57" s="62">
        <f t="shared" ref="D57:G57" si="105">+D55/C55-1</f>
        <v>-7.0349229737277641E-2</v>
      </c>
      <c r="E57" s="62">
        <f t="shared" si="105"/>
        <v>3.518208655042887E-2</v>
      </c>
      <c r="F57" s="62">
        <f t="shared" si="105"/>
        <v>-3.1244419115998956E-2</v>
      </c>
      <c r="G57" s="62">
        <f t="shared" si="105"/>
        <v>-0.12236929628914262</v>
      </c>
      <c r="H57" s="62">
        <f>+H55/G55-1</f>
        <v>-8.2415665602469823E-2</v>
      </c>
      <c r="I57" s="62">
        <f>+I55/H55-1</f>
        <v>-4.1850901129793061E-2</v>
      </c>
      <c r="J57" s="190">
        <f>+J55/I55-1</f>
        <v>-2.9344997171415255E-2</v>
      </c>
      <c r="K57" s="190"/>
      <c r="L57" s="63"/>
      <c r="M57" s="2"/>
      <c r="N57" s="45" t="s">
        <v>12</v>
      </c>
      <c r="O57" s="49"/>
      <c r="P57" s="50">
        <f>+P55/O55-1</f>
        <v>-4.6450985873735418E-2</v>
      </c>
      <c r="Q57" s="50">
        <f t="shared" ref="Q57:S57" si="106">+Q55/P55-1</f>
        <v>-6.2570907685694954E-2</v>
      </c>
      <c r="R57" s="50">
        <f t="shared" si="106"/>
        <v>-1.8937562603835278E-2</v>
      </c>
      <c r="S57" s="50">
        <f t="shared" si="106"/>
        <v>4.0854325057910756E-3</v>
      </c>
      <c r="T57" s="50">
        <f t="shared" ref="T57" si="107">+T55/S55-1</f>
        <v>-0.11337340412882257</v>
      </c>
      <c r="U57" s="62">
        <f t="shared" ref="U57:X57" si="108">+U55/T55-1</f>
        <v>-4.602664084475161E-2</v>
      </c>
      <c r="V57" s="190">
        <f t="shared" si="108"/>
        <v>-9.8792055559359104E-2</v>
      </c>
      <c r="W57" s="187">
        <f t="shared" si="108"/>
        <v>-2.4077243251438674E-2</v>
      </c>
      <c r="X57" s="187">
        <f t="shared" si="108"/>
        <v>-1.5539259159671359E-2</v>
      </c>
      <c r="Y57" s="73"/>
      <c r="Z57" s="52"/>
    </row>
    <row r="58" spans="1:26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6" ht="15.75" thickBot="1" x14ac:dyDescent="0.3">
      <c r="A59" s="323" t="s">
        <v>274</v>
      </c>
      <c r="B59" s="324"/>
      <c r="C59" s="324"/>
      <c r="D59" s="324"/>
      <c r="E59" s="324"/>
      <c r="F59" s="324"/>
      <c r="G59" s="324"/>
      <c r="H59" s="324"/>
      <c r="I59" s="324"/>
      <c r="J59" s="324"/>
      <c r="K59" s="324"/>
      <c r="L59" s="325"/>
      <c r="M59" s="2"/>
      <c r="N59" s="323" t="s">
        <v>240</v>
      </c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5"/>
    </row>
    <row r="60" spans="1:26" ht="51" x14ac:dyDescent="0.25">
      <c r="A60" s="38"/>
      <c r="B60" s="191">
        <v>2016</v>
      </c>
      <c r="C60" s="39">
        <f>+B60+1</f>
        <v>2017</v>
      </c>
      <c r="D60" s="39">
        <f t="shared" ref="D60:G60" si="109">+C60+1</f>
        <v>2018</v>
      </c>
      <c r="E60" s="39">
        <f t="shared" si="109"/>
        <v>2019</v>
      </c>
      <c r="F60" s="39">
        <f t="shared" si="109"/>
        <v>2020</v>
      </c>
      <c r="G60" s="39">
        <f t="shared" si="109"/>
        <v>2021</v>
      </c>
      <c r="H60" s="39">
        <f>+H42</f>
        <v>2022</v>
      </c>
      <c r="I60" s="39">
        <v>2023</v>
      </c>
      <c r="J60" s="192">
        <v>2024</v>
      </c>
      <c r="K60" s="40">
        <v>2025</v>
      </c>
      <c r="L60" s="41" t="s">
        <v>16</v>
      </c>
      <c r="M60" s="2"/>
      <c r="N60" s="65"/>
      <c r="O60" s="64">
        <v>2016</v>
      </c>
      <c r="P60" s="64">
        <f>+O60+1</f>
        <v>2017</v>
      </c>
      <c r="Q60" s="64">
        <f t="shared" ref="Q60:S60" si="110">+P60+1</f>
        <v>2018</v>
      </c>
      <c r="R60" s="64">
        <f t="shared" si="110"/>
        <v>2019</v>
      </c>
      <c r="S60" s="64">
        <f t="shared" si="110"/>
        <v>2020</v>
      </c>
      <c r="T60" s="64">
        <f t="shared" ref="T60" si="111">+S60+1</f>
        <v>2021</v>
      </c>
      <c r="U60" s="39">
        <v>2022</v>
      </c>
      <c r="V60" s="192">
        <v>2023</v>
      </c>
      <c r="W60" s="40">
        <v>2024</v>
      </c>
      <c r="X60" s="40">
        <v>2025</v>
      </c>
      <c r="Y60" s="77" t="s">
        <v>16</v>
      </c>
      <c r="Z60" s="74" t="s">
        <v>21</v>
      </c>
    </row>
    <row r="61" spans="1:26" x14ac:dyDescent="0.25">
      <c r="A61" s="42" t="s">
        <v>10</v>
      </c>
      <c r="B61" s="236">
        <f>+B79-B43-B25-B7</f>
        <v>0.15294400000000374</v>
      </c>
      <c r="C61" s="6">
        <f t="shared" ref="C61:J72" si="112">+C79-C43-C25-C7</f>
        <v>9.4199999999997175E-2</v>
      </c>
      <c r="D61" s="6">
        <f t="shared" si="112"/>
        <v>5.4599999999994875E-2</v>
      </c>
      <c r="E61" s="6">
        <f>+(D61+F61)/2</f>
        <v>0.19689999999999963</v>
      </c>
      <c r="F61" s="6">
        <f t="shared" si="112"/>
        <v>0.33920000000000439</v>
      </c>
      <c r="G61" s="6">
        <f t="shared" si="112"/>
        <v>0.29889999999999617</v>
      </c>
      <c r="H61" s="6">
        <f t="shared" si="112"/>
        <v>9.1800000000000104E-2</v>
      </c>
      <c r="I61" s="6">
        <f t="shared" si="112"/>
        <v>0.27959999999999896</v>
      </c>
      <c r="J61" s="67">
        <f t="shared" si="112"/>
        <v>0.12589999999999812</v>
      </c>
      <c r="K61" s="37">
        <f t="shared" ref="K61:K65" si="113">+K79-K43-K25-K7</f>
        <v>0.41199999999999259</v>
      </c>
      <c r="L61" s="7">
        <f>+K61/J61-1</f>
        <v>2.2724384432088858</v>
      </c>
      <c r="M61" s="2"/>
      <c r="N61" s="42" t="s">
        <v>10</v>
      </c>
      <c r="O61" s="6">
        <f t="shared" ref="O61:O72" si="114">+O79-O43-O25-O7</f>
        <v>1.7354333333333969</v>
      </c>
      <c r="P61" s="6">
        <f t="shared" ref="P61:X61" si="115">+SUM(C61)+SUM(B62:B72)</f>
        <v>2.6800229999999794</v>
      </c>
      <c r="Q61" s="6">
        <f t="shared" si="115"/>
        <v>1.3218999999999754</v>
      </c>
      <c r="R61" s="6">
        <f t="shared" si="115"/>
        <v>1.2877999999999841</v>
      </c>
      <c r="S61" s="6">
        <f t="shared" si="115"/>
        <v>2.5820000000000203</v>
      </c>
      <c r="T61" s="6">
        <f t="shared" si="115"/>
        <v>3.6866000000000021</v>
      </c>
      <c r="U61" s="6">
        <f t="shared" si="115"/>
        <v>5.2379999999999987</v>
      </c>
      <c r="V61" s="67">
        <f t="shared" si="115"/>
        <v>4.5628999999999937</v>
      </c>
      <c r="W61" s="37">
        <f t="shared" si="115"/>
        <v>4.2532999999999905</v>
      </c>
      <c r="X61" s="37">
        <f t="shared" si="115"/>
        <v>3.871389000000014</v>
      </c>
      <c r="Y61" s="78">
        <f>+X61/W61-1</f>
        <v>-8.9791691157448894E-2</v>
      </c>
      <c r="Z61" s="7">
        <f>+POWER(X61/S61,0.2)-1</f>
        <v>8.4381537540045404E-2</v>
      </c>
    </row>
    <row r="62" spans="1:26" x14ac:dyDescent="0.25">
      <c r="A62" s="42" t="s">
        <v>11</v>
      </c>
      <c r="B62" s="193">
        <f t="shared" ref="B62:H62" si="116">+B80-B44-B26-B8</f>
        <v>0.41565799999998898</v>
      </c>
      <c r="C62" s="6">
        <f t="shared" si="116"/>
        <v>0.11499999999999844</v>
      </c>
      <c r="D62" s="6">
        <f t="shared" si="116"/>
        <v>0.19729999999999848</v>
      </c>
      <c r="E62" s="6">
        <f t="shared" si="116"/>
        <v>5.4700000000002191E-2</v>
      </c>
      <c r="F62" s="6">
        <f t="shared" si="116"/>
        <v>0.14949999999999486</v>
      </c>
      <c r="G62" s="6">
        <f t="shared" si="116"/>
        <v>0.54610000000000225</v>
      </c>
      <c r="H62" s="6">
        <f t="shared" si="116"/>
        <v>0.20849999999999769</v>
      </c>
      <c r="I62" s="6">
        <f t="shared" si="112"/>
        <v>0.38580000000000236</v>
      </c>
      <c r="J62" s="67">
        <f t="shared" si="112"/>
        <v>0.30519999999999947</v>
      </c>
      <c r="K62" s="37">
        <f t="shared" si="113"/>
        <v>3.7300000000002109E-2</v>
      </c>
      <c r="L62" s="7">
        <f>+K62/J62-1</f>
        <v>-0.87778505897771242</v>
      </c>
      <c r="M62" s="2"/>
      <c r="N62" s="42" t="s">
        <v>11</v>
      </c>
      <c r="O62" s="6">
        <f t="shared" si="114"/>
        <v>2.3197555555554672</v>
      </c>
      <c r="P62" s="6">
        <f t="shared" ref="P62:U62" si="117">+SUM(C61:C62)+SUM(B63:B72)</f>
        <v>2.3793649999999889</v>
      </c>
      <c r="Q62" s="6">
        <f t="shared" si="117"/>
        <v>1.4041999999999755</v>
      </c>
      <c r="R62" s="6">
        <f t="shared" si="117"/>
        <v>1.1451999999999878</v>
      </c>
      <c r="S62" s="6">
        <f t="shared" si="117"/>
        <v>2.6768000000000129</v>
      </c>
      <c r="T62" s="6">
        <f t="shared" si="117"/>
        <v>4.0832000000000095</v>
      </c>
      <c r="U62" s="6">
        <f t="shared" si="117"/>
        <v>4.9003999999999941</v>
      </c>
      <c r="V62" s="67">
        <f t="shared" ref="V62" si="118">+SUM(I61:I62)+SUM(H63:H72)</f>
        <v>4.740199999999998</v>
      </c>
      <c r="W62" s="37">
        <f t="shared" ref="W62" si="119">+SUM(J61:J62)+SUM(I63:I72)</f>
        <v>4.1726999999999883</v>
      </c>
      <c r="X62" s="37">
        <f t="shared" ref="X62" si="120">+SUM(K61:K62)+SUM(J63:J72)</f>
        <v>3.6034890000000166</v>
      </c>
      <c r="Y62" s="78">
        <f>+X62/W62-1</f>
        <v>-0.13641311381119503</v>
      </c>
      <c r="Z62" s="7">
        <f>+POWER(X62/S62,0.2)-1</f>
        <v>6.1259168883540438E-2</v>
      </c>
    </row>
    <row r="63" spans="1:26" x14ac:dyDescent="0.25">
      <c r="A63" s="42" t="s">
        <v>0</v>
      </c>
      <c r="B63" s="193">
        <f t="shared" ref="B63:H72" si="121">+B81-B45-B27-B9</f>
        <v>0.141199999999992</v>
      </c>
      <c r="C63" s="6">
        <f t="shared" si="121"/>
        <v>0.23799999999999422</v>
      </c>
      <c r="D63" s="6">
        <f t="shared" si="121"/>
        <v>5.349999999999655E-2</v>
      </c>
      <c r="E63" s="6">
        <f t="shared" si="121"/>
        <v>1.031999999999996</v>
      </c>
      <c r="F63" s="6">
        <f t="shared" si="121"/>
        <v>0.27889999999999748</v>
      </c>
      <c r="G63" s="6">
        <f t="shared" si="121"/>
        <v>0.22610000000000152</v>
      </c>
      <c r="H63" s="6">
        <f t="shared" si="121"/>
        <v>0.29480000000000262</v>
      </c>
      <c r="I63" s="6">
        <f t="shared" si="112"/>
        <v>0.59400000000000075</v>
      </c>
      <c r="J63" s="67">
        <f t="shared" si="112"/>
        <v>0.34600000000000475</v>
      </c>
      <c r="K63" s="37">
        <f t="shared" si="113"/>
        <v>0.16779999999999906</v>
      </c>
      <c r="L63" s="7">
        <f>+K63/J63-1</f>
        <v>-0.51502890173411342</v>
      </c>
      <c r="M63" s="2"/>
      <c r="N63" s="42" t="s">
        <v>0</v>
      </c>
      <c r="O63" s="6">
        <f t="shared" si="114"/>
        <v>1.370255555555616</v>
      </c>
      <c r="P63" s="6">
        <f t="shared" ref="P63:U63" si="122">+SUM(C61:C63)+SUM(B64:B72)</f>
        <v>2.4761649999999911</v>
      </c>
      <c r="Q63" s="6">
        <f t="shared" si="122"/>
        <v>1.2196999999999778</v>
      </c>
      <c r="R63" s="6">
        <f t="shared" si="122"/>
        <v>2.123699999999987</v>
      </c>
      <c r="S63" s="6">
        <f t="shared" si="122"/>
        <v>1.9237000000000144</v>
      </c>
      <c r="T63" s="6">
        <f t="shared" si="122"/>
        <v>4.0304000000000135</v>
      </c>
      <c r="U63" s="6">
        <f t="shared" si="122"/>
        <v>4.9690999999999956</v>
      </c>
      <c r="V63" s="67">
        <f t="shared" ref="V63" si="123">+SUM(I61:I63)+SUM(H64:H72)</f>
        <v>5.039399999999997</v>
      </c>
      <c r="W63" s="37">
        <f t="shared" ref="W63" si="124">+SUM(J61:J63)+SUM(I64:I72)</f>
        <v>3.9246999999999925</v>
      </c>
      <c r="X63" s="37">
        <f t="shared" ref="X63" si="125">+SUM(K61:K63)+SUM(J64:J72)</f>
        <v>3.4252890000000109</v>
      </c>
      <c r="Y63" s="78">
        <f>+X63/W63-1</f>
        <v>-0.12724819731443993</v>
      </c>
      <c r="Z63" s="7">
        <f>+POWER(X63/S63,0.2)-1</f>
        <v>0.12230778375797025</v>
      </c>
    </row>
    <row r="64" spans="1:26" x14ac:dyDescent="0.25">
      <c r="A64" s="42" t="s">
        <v>1</v>
      </c>
      <c r="B64" s="193">
        <f t="shared" ref="B64:G64" si="126">+B82-B46-B28-B10</f>
        <v>0.24008400000000707</v>
      </c>
      <c r="C64" s="6">
        <f t="shared" si="126"/>
        <v>9.7300000000006825E-2</v>
      </c>
      <c r="D64" s="6">
        <f t="shared" si="126"/>
        <v>5.4599999999995319E-2</v>
      </c>
      <c r="E64" s="6">
        <f t="shared" si="126"/>
        <v>5.4400000000005555E-2</v>
      </c>
      <c r="F64" s="6">
        <f t="shared" si="126"/>
        <v>0.17419999999999503</v>
      </c>
      <c r="G64" s="6">
        <f t="shared" si="126"/>
        <v>0.26689999999999348</v>
      </c>
      <c r="H64" s="6">
        <f t="shared" si="121"/>
        <v>0.40310000000000445</v>
      </c>
      <c r="I64" s="6">
        <f t="shared" si="112"/>
        <v>0.49249999999999683</v>
      </c>
      <c r="J64" s="67">
        <f t="shared" si="112"/>
        <v>0.15839999999999943</v>
      </c>
      <c r="K64" s="37">
        <f t="shared" si="113"/>
        <v>0.22150000000000536</v>
      </c>
      <c r="L64" s="7">
        <f>+K64/J64-1</f>
        <v>0.39835858585862471</v>
      </c>
      <c r="M64" s="2"/>
      <c r="N64" s="42" t="s">
        <v>1</v>
      </c>
      <c r="O64" s="6">
        <f t="shared" si="114"/>
        <v>1.539833333333398</v>
      </c>
      <c r="P64" s="6">
        <f t="shared" ref="P64:U64" si="127">+SUM(C61:C64)+SUM(B65:B72)</f>
        <v>2.3333809999999908</v>
      </c>
      <c r="Q64" s="6">
        <f t="shared" si="127"/>
        <v>1.1769999999999663</v>
      </c>
      <c r="R64" s="6">
        <f t="shared" si="127"/>
        <v>2.1234999999999973</v>
      </c>
      <c r="S64" s="6">
        <f t="shared" si="127"/>
        <v>2.0435000000000039</v>
      </c>
      <c r="T64" s="6">
        <f t="shared" si="127"/>
        <v>4.1231000000000115</v>
      </c>
      <c r="U64" s="6">
        <f t="shared" si="127"/>
        <v>5.1053000000000068</v>
      </c>
      <c r="V64" s="67">
        <f t="shared" ref="V64" si="128">+SUM(I61:I64)+SUM(H65:H72)</f>
        <v>5.1287999999999894</v>
      </c>
      <c r="W64" s="37">
        <f t="shared" ref="W64" si="129">+SUM(J61:J64)+SUM(I65:I72)</f>
        <v>3.5905999999999949</v>
      </c>
      <c r="X64" s="37">
        <f t="shared" ref="X64" si="130">+SUM(K61:K64)+SUM(J65:J72)</f>
        <v>3.4883890000000171</v>
      </c>
      <c r="Y64" s="78">
        <f>+X64/W64-1</f>
        <v>-2.8466273046281354E-2</v>
      </c>
      <c r="Z64" s="7">
        <f>+POWER(X64/S64,0.2)-1</f>
        <v>0.11288439637202119</v>
      </c>
    </row>
    <row r="65" spans="1:28" x14ac:dyDescent="0.25">
      <c r="A65" s="42" t="s">
        <v>2</v>
      </c>
      <c r="B65" s="193">
        <f t="shared" ref="B65:G65" si="131">+B83-B47-B29-B11</f>
        <v>0.14957300000000151</v>
      </c>
      <c r="C65" s="6">
        <f t="shared" si="131"/>
        <v>0.22029999999999594</v>
      </c>
      <c r="D65" s="6">
        <f t="shared" si="131"/>
        <v>0.10339999999999705</v>
      </c>
      <c r="E65" s="6">
        <f t="shared" si="131"/>
        <v>0.38240000000000407</v>
      </c>
      <c r="F65" s="6">
        <f t="shared" si="131"/>
        <v>0.12500000000000755</v>
      </c>
      <c r="G65" s="6">
        <f t="shared" si="131"/>
        <v>0.19739999999999513</v>
      </c>
      <c r="H65" s="6">
        <f t="shared" si="121"/>
        <v>0.11239999999999517</v>
      </c>
      <c r="I65" s="6">
        <f t="shared" si="112"/>
        <v>0.40629999999999411</v>
      </c>
      <c r="J65" s="67">
        <f t="shared" si="112"/>
        <v>0.32179999999999831</v>
      </c>
      <c r="K65" s="37">
        <f t="shared" si="113"/>
        <v>0.24410000000000021</v>
      </c>
      <c r="L65" s="7">
        <f>+K65/J65-1</f>
        <v>-0.24145431945307183</v>
      </c>
      <c r="M65" s="2"/>
      <c r="N65" s="42" t="s">
        <v>2</v>
      </c>
      <c r="O65" s="6">
        <f t="shared" si="114"/>
        <v>1.7331555555557259</v>
      </c>
      <c r="P65" s="6">
        <f t="shared" ref="P65:U65" si="132">+SUM(C61:C65)+SUM(B66:B72)</f>
        <v>2.4041079999999853</v>
      </c>
      <c r="Q65" s="6">
        <f t="shared" si="132"/>
        <v>1.0600999999999674</v>
      </c>
      <c r="R65" s="6">
        <f t="shared" si="132"/>
        <v>2.4025000000000043</v>
      </c>
      <c r="S65" s="6">
        <f t="shared" si="132"/>
        <v>1.7861000000000073</v>
      </c>
      <c r="T65" s="6">
        <f t="shared" si="132"/>
        <v>4.1954999999999991</v>
      </c>
      <c r="U65" s="6">
        <f t="shared" si="132"/>
        <v>5.0203000000000069</v>
      </c>
      <c r="V65" s="67">
        <f t="shared" ref="V65" si="133">+SUM(I61:I65)+SUM(H66:H72)</f>
        <v>5.4226999999999883</v>
      </c>
      <c r="W65" s="37">
        <f t="shared" ref="W65" si="134">+SUM(J61:J65)+SUM(I66:I72)</f>
        <v>3.5060999999999991</v>
      </c>
      <c r="X65" s="37">
        <f t="shared" ref="X65" si="135">+SUM(K61:K65)+SUM(J66:J72)</f>
        <v>3.4106890000000192</v>
      </c>
      <c r="Y65" s="78">
        <f>+X65/W65-1</f>
        <v>-2.7212857591049855E-2</v>
      </c>
      <c r="Z65" s="7">
        <f>+POWER(X65/S65,0.2)-1</f>
        <v>0.13811794233677754</v>
      </c>
    </row>
    <row r="66" spans="1:28" x14ac:dyDescent="0.25">
      <c r="A66" s="42" t="s">
        <v>3</v>
      </c>
      <c r="B66" s="193">
        <f t="shared" ref="B66:G66" si="136">+B84-B48-B30-B12</f>
        <v>0.37772100000001085</v>
      </c>
      <c r="C66" s="6">
        <f t="shared" si="136"/>
        <v>4.1999999999998039E-2</v>
      </c>
      <c r="D66" s="6">
        <f t="shared" si="136"/>
        <v>8.2599999999996232E-2</v>
      </c>
      <c r="E66" s="6">
        <f t="shared" si="136"/>
        <v>0.16049999999999542</v>
      </c>
      <c r="F66" s="6">
        <f t="shared" si="136"/>
        <v>0.18379999999999619</v>
      </c>
      <c r="G66" s="6">
        <f t="shared" si="136"/>
        <v>0.41890000000000116</v>
      </c>
      <c r="H66" s="6">
        <f t="shared" si="121"/>
        <v>0.35749999999999638</v>
      </c>
      <c r="I66" s="6">
        <f t="shared" si="112"/>
        <v>9.9300000000006605E-2</v>
      </c>
      <c r="J66" s="67">
        <f t="shared" si="112"/>
        <v>0.21540000000000403</v>
      </c>
      <c r="K66" s="37"/>
      <c r="L66" s="7"/>
      <c r="M66" s="2"/>
      <c r="N66" s="42" t="s">
        <v>3</v>
      </c>
      <c r="O66" s="6">
        <f t="shared" si="114"/>
        <v>1.5656111111110107</v>
      </c>
      <c r="P66" s="6">
        <f t="shared" ref="P66:U66" si="137">+SUM(C61:C66)+SUM(B67:B72)</f>
        <v>2.0683869999999724</v>
      </c>
      <c r="Q66" s="6">
        <f t="shared" si="137"/>
        <v>1.1006999999999656</v>
      </c>
      <c r="R66" s="6">
        <f t="shared" si="137"/>
        <v>2.4804000000000039</v>
      </c>
      <c r="S66" s="6">
        <f t="shared" si="137"/>
        <v>1.8094000000000081</v>
      </c>
      <c r="T66" s="6">
        <f t="shared" si="137"/>
        <v>4.4306000000000045</v>
      </c>
      <c r="U66" s="6">
        <f t="shared" si="137"/>
        <v>4.9589000000000016</v>
      </c>
      <c r="V66" s="67">
        <f t="shared" ref="V66" si="138">+SUM(I61:I66)+SUM(H67:H72)</f>
        <v>5.1644999999999985</v>
      </c>
      <c r="W66" s="37">
        <f t="shared" ref="W66" si="139">+SUM(J61:J66)+SUM(I67:I72)</f>
        <v>3.6221999999999963</v>
      </c>
      <c r="X66" s="37"/>
      <c r="Y66" s="78"/>
      <c r="Z66" s="7"/>
    </row>
    <row r="67" spans="1:28" x14ac:dyDescent="0.25">
      <c r="A67" s="42" t="s">
        <v>4</v>
      </c>
      <c r="B67" s="193">
        <f t="shared" ref="B67:G72" si="140">+B85-B49-B31-B13</f>
        <v>0.21470000000000455</v>
      </c>
      <c r="C67" s="6">
        <f t="shared" si="140"/>
        <v>7.7499999999998792E-2</v>
      </c>
      <c r="D67" s="6">
        <f t="shared" si="140"/>
        <v>0.19299999999999695</v>
      </c>
      <c r="E67" s="6">
        <f t="shared" si="140"/>
        <v>6.0199999999999143E-2</v>
      </c>
      <c r="F67" s="6">
        <f t="shared" si="140"/>
        <v>0.19920000000000027</v>
      </c>
      <c r="G67" s="6">
        <f t="shared" si="140"/>
        <v>0.48789999999999889</v>
      </c>
      <c r="H67" s="6">
        <f t="shared" si="121"/>
        <v>0.35100000000000042</v>
      </c>
      <c r="I67" s="6">
        <f t="shared" si="112"/>
        <v>0.2503999999999964</v>
      </c>
      <c r="J67" s="67">
        <f t="shared" ref="J67" si="141">+J85-J49-J31-J13</f>
        <v>0.74399999999999666</v>
      </c>
      <c r="K67" s="37"/>
      <c r="L67" s="7"/>
      <c r="M67" s="2"/>
      <c r="N67" s="42" t="s">
        <v>4</v>
      </c>
      <c r="O67" s="6">
        <f t="shared" si="114"/>
        <v>3.6143888888887545</v>
      </c>
      <c r="P67" s="6">
        <f t="shared" ref="P67:U67" si="142">+SUM(C61:C67)+SUM(B68:B72)</f>
        <v>1.9311869999999667</v>
      </c>
      <c r="Q67" s="6">
        <f t="shared" si="142"/>
        <v>1.2161999999999638</v>
      </c>
      <c r="R67" s="6">
        <f t="shared" si="142"/>
        <v>2.3476000000000061</v>
      </c>
      <c r="S67" s="6">
        <f t="shared" si="142"/>
        <v>1.9484000000000092</v>
      </c>
      <c r="T67" s="6">
        <f t="shared" si="142"/>
        <v>4.7193000000000032</v>
      </c>
      <c r="U67" s="6">
        <f t="shared" si="142"/>
        <v>4.8220000000000036</v>
      </c>
      <c r="V67" s="67">
        <f t="shared" ref="V67" si="143">+SUM(I61:I67)+SUM(H68:H72)</f>
        <v>5.0638999999999941</v>
      </c>
      <c r="W67" s="37">
        <f t="shared" ref="W67" si="144">+SUM(J61:J67)+SUM(I68:I72)</f>
        <v>4.1157999999999966</v>
      </c>
      <c r="X67" s="37"/>
      <c r="Y67" s="78"/>
      <c r="Z67" s="7"/>
    </row>
    <row r="68" spans="1:28" x14ac:dyDescent="0.25">
      <c r="A68" s="42" t="s">
        <v>5</v>
      </c>
      <c r="B68" s="193">
        <f t="shared" ref="B68:F68" si="145">+B86-B50-B32-B14</f>
        <v>0.22108199999999423</v>
      </c>
      <c r="C68" s="6">
        <f t="shared" si="145"/>
        <v>7.1300000000000807E-2</v>
      </c>
      <c r="D68" s="6">
        <f t="shared" si="145"/>
        <v>7.8299999999999592E-2</v>
      </c>
      <c r="E68" s="6">
        <f t="shared" si="145"/>
        <v>0.11460000000000337</v>
      </c>
      <c r="F68" s="6">
        <f t="shared" si="145"/>
        <v>0.22630000000000727</v>
      </c>
      <c r="G68" s="6">
        <f t="shared" si="140"/>
        <v>0.51270000000000282</v>
      </c>
      <c r="H68" s="6">
        <f t="shared" si="121"/>
        <v>0.76829999999999377</v>
      </c>
      <c r="I68" s="6">
        <f t="shared" si="112"/>
        <v>0.50529999999999564</v>
      </c>
      <c r="J68" s="67">
        <f t="shared" ref="J68" si="146">+J86-J50-J32-J14</f>
        <v>0.36950000000000482</v>
      </c>
      <c r="K68" s="37"/>
      <c r="L68" s="7"/>
      <c r="M68" s="2"/>
      <c r="N68" s="42" t="s">
        <v>5</v>
      </c>
      <c r="O68" s="6">
        <f t="shared" si="114"/>
        <v>3.9171888888888873</v>
      </c>
      <c r="P68" s="6">
        <f t="shared" ref="P68:U68" si="147">+SUM(C61:C68)+SUM(B69:B72)</f>
        <v>1.7814049999999733</v>
      </c>
      <c r="Q68" s="6">
        <f t="shared" si="147"/>
        <v>1.2231999999999625</v>
      </c>
      <c r="R68" s="6">
        <f t="shared" si="147"/>
        <v>2.3839000000000095</v>
      </c>
      <c r="S68" s="6">
        <f t="shared" si="147"/>
        <v>2.0601000000000131</v>
      </c>
      <c r="T68" s="6">
        <f t="shared" si="147"/>
        <v>5.0056999999999992</v>
      </c>
      <c r="U68" s="6">
        <f t="shared" si="147"/>
        <v>5.077599999999995</v>
      </c>
      <c r="V68" s="67">
        <f t="shared" ref="V68" si="148">+SUM(I61:I68)+SUM(H69:H72)</f>
        <v>4.8008999999999959</v>
      </c>
      <c r="W68" s="37">
        <f t="shared" ref="W68" si="149">+SUM(J61:J68)+SUM(I69:I72)</f>
        <v>3.9800000000000058</v>
      </c>
      <c r="X68" s="37"/>
      <c r="Y68" s="78"/>
      <c r="Z68" s="7"/>
    </row>
    <row r="69" spans="1:28" x14ac:dyDescent="0.25">
      <c r="A69" s="42" t="s">
        <v>6</v>
      </c>
      <c r="B69" s="193">
        <f t="shared" ref="B69:F69" si="150">+B87-B51-B33-B15</f>
        <v>0.22258799999998891</v>
      </c>
      <c r="C69" s="6">
        <f t="shared" si="150"/>
        <v>0.13599999999999612</v>
      </c>
      <c r="D69" s="6">
        <f t="shared" si="150"/>
        <v>0.1150000000000011</v>
      </c>
      <c r="E69" s="6">
        <f t="shared" si="150"/>
        <v>7.1000000000001506E-2</v>
      </c>
      <c r="F69" s="6">
        <f t="shared" si="150"/>
        <v>0.29790000000000116</v>
      </c>
      <c r="G69" s="6">
        <f t="shared" si="140"/>
        <v>0.59190000000000564</v>
      </c>
      <c r="H69" s="6">
        <f t="shared" si="121"/>
        <v>0.59260000000000712</v>
      </c>
      <c r="I69" s="6">
        <f t="shared" si="112"/>
        <v>0.51760000000000095</v>
      </c>
      <c r="J69" s="67">
        <f>+J87-J51-J33-J15</f>
        <v>0.17880000000000451</v>
      </c>
      <c r="K69" s="37"/>
      <c r="L69" s="7"/>
      <c r="M69" s="2"/>
      <c r="N69" s="42" t="s">
        <v>6</v>
      </c>
      <c r="O69" s="6">
        <f t="shared" si="114"/>
        <v>5.5557888888887845</v>
      </c>
      <c r="P69" s="6">
        <f t="shared" ref="P69:U69" si="151">+SUM(C61:C69)+SUM(B70:B72)</f>
        <v>1.6948169999999805</v>
      </c>
      <c r="Q69" s="6">
        <f t="shared" si="151"/>
        <v>1.2021999999999675</v>
      </c>
      <c r="R69" s="6">
        <f t="shared" si="151"/>
        <v>2.3399000000000099</v>
      </c>
      <c r="S69" s="6">
        <f t="shared" si="151"/>
        <v>2.2870000000000128</v>
      </c>
      <c r="T69" s="6">
        <f t="shared" si="151"/>
        <v>5.2997000000000032</v>
      </c>
      <c r="U69" s="6">
        <f t="shared" si="151"/>
        <v>5.078299999999996</v>
      </c>
      <c r="V69" s="67">
        <f t="shared" ref="V69" si="152">+SUM(I61:I69)+SUM(H70:H72)</f>
        <v>4.7258999999999896</v>
      </c>
      <c r="W69" s="37">
        <f t="shared" ref="W69" si="153">+SUM(J61:J69)+SUM(I70:I72)</f>
        <v>3.6412000000000093</v>
      </c>
      <c r="X69" s="37"/>
      <c r="Y69" s="78"/>
      <c r="Z69" s="7"/>
    </row>
    <row r="70" spans="1:28" x14ac:dyDescent="0.25">
      <c r="A70" s="42" t="s">
        <v>7</v>
      </c>
      <c r="B70" s="193">
        <f t="shared" ref="B70:F70" si="154">+B88-B52-B34-B16</f>
        <v>0.22661699999999607</v>
      </c>
      <c r="C70" s="6">
        <f t="shared" si="154"/>
        <v>5.5599999999995653E-2</v>
      </c>
      <c r="D70" s="6">
        <f t="shared" si="154"/>
        <v>7.1300000000009689E-2</v>
      </c>
      <c r="E70" s="6">
        <f t="shared" si="154"/>
        <v>6.530000000001257E-2</v>
      </c>
      <c r="F70" s="6">
        <f t="shared" si="154"/>
        <v>0.36769999999999525</v>
      </c>
      <c r="G70" s="6">
        <f t="shared" si="140"/>
        <v>0.52740000000000142</v>
      </c>
      <c r="H70" s="6">
        <f t="shared" si="121"/>
        <v>0.24740000000000384</v>
      </c>
      <c r="I70" s="6">
        <f t="shared" si="112"/>
        <v>0.27609999999999624</v>
      </c>
      <c r="J70" s="67">
        <f>+J88-J52-J34-J16</f>
        <v>0.31188900000000719</v>
      </c>
      <c r="K70" s="37"/>
      <c r="L70" s="7"/>
      <c r="M70" s="2"/>
      <c r="N70" s="42" t="s">
        <v>7</v>
      </c>
      <c r="O70" s="6">
        <f t="shared" si="114"/>
        <v>4.6592333333334537</v>
      </c>
      <c r="P70" s="6">
        <f t="shared" ref="P70:U70" si="155">+SUM(C61:C70)+SUM(B71:B72)</f>
        <v>1.5237999999999801</v>
      </c>
      <c r="Q70" s="6">
        <f t="shared" si="155"/>
        <v>1.2178999999999816</v>
      </c>
      <c r="R70" s="6">
        <f t="shared" si="155"/>
        <v>2.3339000000000127</v>
      </c>
      <c r="S70" s="6">
        <f t="shared" si="155"/>
        <v>2.5893999999999955</v>
      </c>
      <c r="T70" s="6">
        <f t="shared" si="155"/>
        <v>5.4594000000000094</v>
      </c>
      <c r="U70" s="6">
        <f t="shared" si="155"/>
        <v>4.7982999999999985</v>
      </c>
      <c r="V70" s="67">
        <f t="shared" ref="V70" si="156">+SUM(I61:I70)+SUM(H71:H72)</f>
        <v>4.7545999999999822</v>
      </c>
      <c r="W70" s="37">
        <f t="shared" ref="W70" si="157">+SUM(J61:J70)+SUM(I71:I72)</f>
        <v>3.6769890000000203</v>
      </c>
      <c r="X70" s="37"/>
      <c r="Y70" s="78"/>
      <c r="Z70" s="7"/>
    </row>
    <row r="71" spans="1:28" x14ac:dyDescent="0.25">
      <c r="A71" s="42" t="s">
        <v>8</v>
      </c>
      <c r="B71" s="193">
        <f t="shared" ref="B71:F71" si="158">+B89-B53-B35-B17</f>
        <v>0.19119999999999315</v>
      </c>
      <c r="C71" s="6">
        <f t="shared" si="158"/>
        <v>0.10600000000000076</v>
      </c>
      <c r="D71" s="6">
        <f t="shared" si="158"/>
        <v>0.10229999999999206</v>
      </c>
      <c r="E71" s="6">
        <f t="shared" si="158"/>
        <v>6.1599999999994992E-2</v>
      </c>
      <c r="F71" s="6">
        <f t="shared" si="158"/>
        <v>0.55500000000000682</v>
      </c>
      <c r="G71" s="6">
        <f t="shared" si="140"/>
        <v>0.52599999999999447</v>
      </c>
      <c r="H71" s="6">
        <f t="shared" si="121"/>
        <v>0.49890000000000123</v>
      </c>
      <c r="I71" s="6">
        <f t="shared" si="112"/>
        <v>0.22230000000000194</v>
      </c>
      <c r="J71" s="67">
        <f>+J89-J53-J35-J17</f>
        <v>0.18650000000000233</v>
      </c>
      <c r="K71" s="37"/>
      <c r="L71" s="7"/>
      <c r="M71" s="2"/>
      <c r="N71" s="42" t="s">
        <v>8</v>
      </c>
      <c r="O71" s="6">
        <f t="shared" si="114"/>
        <v>9.5711111111111933</v>
      </c>
      <c r="P71" s="6">
        <f t="shared" ref="P71:U71" si="159">+SUM(C61:C71)+SUM(B72)</f>
        <v>1.4385999999999877</v>
      </c>
      <c r="Q71" s="6">
        <f t="shared" si="159"/>
        <v>1.2141999999999729</v>
      </c>
      <c r="R71" s="6">
        <f t="shared" si="159"/>
        <v>2.2932000000000157</v>
      </c>
      <c r="S71" s="6">
        <f t="shared" si="159"/>
        <v>3.0828000000000073</v>
      </c>
      <c r="T71" s="6">
        <f t="shared" si="159"/>
        <v>5.430399999999997</v>
      </c>
      <c r="U71" s="6">
        <f t="shared" si="159"/>
        <v>4.7712000000000057</v>
      </c>
      <c r="V71" s="67">
        <f t="shared" ref="V71" si="160">+SUM(I61:I71)+SUM(H72)</f>
        <v>4.4779999999999829</v>
      </c>
      <c r="W71" s="37">
        <f t="shared" ref="W71" si="161">+SUM(J61:J71)+SUM(I72)</f>
        <v>3.6411890000000207</v>
      </c>
      <c r="X71" s="37"/>
      <c r="Y71" s="78"/>
      <c r="Z71" s="7"/>
    </row>
    <row r="72" spans="1:28" x14ac:dyDescent="0.25">
      <c r="A72" s="42" t="s">
        <v>9</v>
      </c>
      <c r="B72" s="193">
        <f t="shared" ref="B72:F72" si="162">+B90-B54-B36-B18</f>
        <v>0.18540000000000489</v>
      </c>
      <c r="C72" s="6">
        <f t="shared" si="162"/>
        <v>0.10829999999999496</v>
      </c>
      <c r="D72" s="6">
        <f t="shared" si="162"/>
        <v>3.9600000000001412E-2</v>
      </c>
      <c r="E72" s="6">
        <f t="shared" si="162"/>
        <v>0.18610000000000104</v>
      </c>
      <c r="F72" s="6">
        <f t="shared" si="162"/>
        <v>0.83020000000000405</v>
      </c>
      <c r="G72" s="6">
        <f t="shared" si="140"/>
        <v>0.8449000000000022</v>
      </c>
      <c r="H72" s="6">
        <f t="shared" si="121"/>
        <v>0.44879999999999232</v>
      </c>
      <c r="I72" s="6">
        <f t="shared" si="112"/>
        <v>0.37780000000000102</v>
      </c>
      <c r="J72" s="67">
        <f>+J90-J54-J36-J18</f>
        <v>0.32190000000000007</v>
      </c>
      <c r="K72" s="37"/>
      <c r="L72" s="7"/>
      <c r="M72" s="2"/>
      <c r="N72" s="42" t="s">
        <v>9</v>
      </c>
      <c r="O72" s="6">
        <f t="shared" si="114"/>
        <v>11.494022222222256</v>
      </c>
      <c r="P72" s="6">
        <f>+SUM(C61:C72)</f>
        <v>1.3614999999999777</v>
      </c>
      <c r="Q72" s="6">
        <f>+SUM(D61:D72)</f>
        <v>1.1454999999999793</v>
      </c>
      <c r="R72" s="6">
        <f>+SUM(E61:E72)</f>
        <v>2.4397000000000153</v>
      </c>
      <c r="S72" s="6">
        <f>+SUM(F61:F72)</f>
        <v>3.7269000000000103</v>
      </c>
      <c r="T72" s="6">
        <f>+SUM(G61:G72)</f>
        <v>5.4450999999999947</v>
      </c>
      <c r="U72" s="6">
        <f t="shared" ref="U72" si="163">+SUM(H61:H72)</f>
        <v>4.3750999999999953</v>
      </c>
      <c r="V72" s="67">
        <f t="shared" ref="V72" si="164">+SUM(I61:I72)</f>
        <v>4.4069999999999911</v>
      </c>
      <c r="W72" s="37">
        <f t="shared" ref="W72" si="165">+SUM(J61:J72)</f>
        <v>3.5852890000000199</v>
      </c>
      <c r="X72" s="37"/>
      <c r="Y72" s="78"/>
      <c r="Z72" s="7"/>
    </row>
    <row r="73" spans="1:28" ht="25.5" x14ac:dyDescent="0.25">
      <c r="A73" s="53" t="s">
        <v>13</v>
      </c>
      <c r="B73" s="194">
        <f>SUM(B61:B72)</f>
        <v>2.738766999999986</v>
      </c>
      <c r="C73" s="54">
        <f t="shared" ref="C73" si="166">SUM(C61:C72)</f>
        <v>1.3614999999999777</v>
      </c>
      <c r="D73" s="54">
        <f t="shared" ref="D73" si="167">SUM(D61:D72)</f>
        <v>1.1454999999999793</v>
      </c>
      <c r="E73" s="54">
        <f t="shared" ref="E73" si="168">SUM(E61:E72)</f>
        <v>2.4397000000000153</v>
      </c>
      <c r="F73" s="54">
        <f t="shared" ref="F73:H73" si="169">SUM(F61:F72)</f>
        <v>3.7269000000000103</v>
      </c>
      <c r="G73" s="54">
        <f t="shared" si="169"/>
        <v>5.4450999999999947</v>
      </c>
      <c r="H73" s="54">
        <f t="shared" si="169"/>
        <v>4.3750999999999953</v>
      </c>
      <c r="I73" s="54">
        <f t="shared" ref="I73:J73" si="170">SUM(I61:I72)</f>
        <v>4.4069999999999911</v>
      </c>
      <c r="J73" s="186">
        <f t="shared" si="170"/>
        <v>3.5852890000000199</v>
      </c>
      <c r="K73" s="186"/>
      <c r="L73" s="165"/>
      <c r="M73" s="3"/>
      <c r="N73" s="43" t="s">
        <v>14</v>
      </c>
      <c r="O73" s="46">
        <f>+AVERAGE(O61:O72)</f>
        <v>4.0896481481481617</v>
      </c>
      <c r="P73" s="46">
        <f>+AVERAGE(P61:P72)</f>
        <v>2.0060614999999813</v>
      </c>
      <c r="Q73" s="46">
        <f t="shared" ref="Q73:R73" si="171">+AVERAGE(Q61:Q72)</f>
        <v>1.2085666666666379</v>
      </c>
      <c r="R73" s="46">
        <f t="shared" si="171"/>
        <v>2.1417750000000031</v>
      </c>
      <c r="S73" s="46">
        <f t="shared" ref="S73:V73" si="172">+AVERAGE(S61:S72)</f>
        <v>2.3763416666666761</v>
      </c>
      <c r="T73" s="46">
        <f t="shared" si="172"/>
        <v>4.6590833333333377</v>
      </c>
      <c r="U73" s="226">
        <f t="shared" si="172"/>
        <v>4.9262083333333333</v>
      </c>
      <c r="V73" s="220">
        <f t="shared" si="172"/>
        <v>4.8573999999999922</v>
      </c>
      <c r="W73" s="197">
        <f t="shared" ref="W73:X73" si="173">+AVERAGE(W61:W72)</f>
        <v>3.8091722500000027</v>
      </c>
      <c r="X73" s="197">
        <f t="shared" si="173"/>
        <v>3.5598490000000154</v>
      </c>
      <c r="Y73" s="79"/>
      <c r="Z73" s="75"/>
      <c r="AB73" s="4"/>
    </row>
    <row r="74" spans="1:28" ht="25.5" x14ac:dyDescent="0.25">
      <c r="A74" s="57" t="s">
        <v>15</v>
      </c>
      <c r="B74" s="195">
        <f t="shared" ref="B74:H74" si="174">+B73/B$91</f>
        <v>2.908513675106555E-3</v>
      </c>
      <c r="C74" s="58">
        <f t="shared" si="174"/>
        <v>1.5254850683975043E-3</v>
      </c>
      <c r="D74" s="58">
        <f t="shared" si="174"/>
        <v>1.3643367495150135E-3</v>
      </c>
      <c r="E74" s="58">
        <f t="shared" si="174"/>
        <v>2.7559156961130095E-3</v>
      </c>
      <c r="F74" s="58">
        <f t="shared" si="174"/>
        <v>3.9523172526511677E-3</v>
      </c>
      <c r="G74" s="58">
        <f t="shared" si="174"/>
        <v>6.4969930630808786E-3</v>
      </c>
      <c r="H74" s="58">
        <f t="shared" si="174"/>
        <v>5.2864284594019975E-3</v>
      </c>
      <c r="I74" s="58">
        <f t="shared" ref="I74:J74" si="175">+I73/I$91</f>
        <v>5.6845430734094081E-3</v>
      </c>
      <c r="J74" s="189">
        <f t="shared" si="175"/>
        <v>4.7012008819361118E-3</v>
      </c>
      <c r="K74" s="189"/>
      <c r="L74" s="59"/>
      <c r="M74" s="3"/>
      <c r="N74" s="44" t="s">
        <v>15</v>
      </c>
      <c r="O74" s="48">
        <f t="shared" ref="O74:V74" si="176">+O73/O$91</f>
        <v>4.3010979279841004E-3</v>
      </c>
      <c r="P74" s="48">
        <f t="shared" si="176"/>
        <v>2.1991454035076774E-3</v>
      </c>
      <c r="Q74" s="48">
        <f t="shared" si="176"/>
        <v>1.3887109181837053E-3</v>
      </c>
      <c r="R74" s="48">
        <f t="shared" ref="R74" si="177">+R73/R$91</f>
        <v>2.5061536123080165E-3</v>
      </c>
      <c r="S74" s="48">
        <f t="shared" si="176"/>
        <v>2.586818921115246E-3</v>
      </c>
      <c r="T74" s="48">
        <f t="shared" si="176"/>
        <v>5.2727743316716849E-3</v>
      </c>
      <c r="U74" s="58">
        <f t="shared" si="176"/>
        <v>5.8468887132966663E-3</v>
      </c>
      <c r="V74" s="189">
        <f t="shared" si="176"/>
        <v>6.1513476699304312E-3</v>
      </c>
      <c r="W74" s="188">
        <f t="shared" ref="W74:X74" si="178">+W73/W$91</f>
        <v>4.9743708909160559E-3</v>
      </c>
      <c r="X74" s="188">
        <f t="shared" si="178"/>
        <v>4.6167834024690947E-3</v>
      </c>
      <c r="Y74" s="72"/>
      <c r="Z74" s="76"/>
    </row>
    <row r="75" spans="1:28" ht="26.25" thickBot="1" x14ac:dyDescent="0.3">
      <c r="A75" s="60" t="s">
        <v>12</v>
      </c>
      <c r="B75" s="196"/>
      <c r="C75" s="62">
        <f>+C73/B73-1</f>
        <v>-0.5028784850993222</v>
      </c>
      <c r="D75" s="62">
        <f t="shared" ref="D75" si="179">+D73/C73-1</f>
        <v>-0.15864854939405215</v>
      </c>
      <c r="E75" s="62">
        <f t="shared" ref="E75" si="180">+E73/D73-1</f>
        <v>1.1298123090354077</v>
      </c>
      <c r="F75" s="62">
        <f t="shared" ref="F75:G75" si="181">+F73/E73-1</f>
        <v>0.52760585317866426</v>
      </c>
      <c r="G75" s="62">
        <f t="shared" si="181"/>
        <v>0.46102659046391903</v>
      </c>
      <c r="H75" s="62">
        <f>+H73/G73-1</f>
        <v>-0.19650695120383477</v>
      </c>
      <c r="I75" s="62">
        <f>+I73/H73-1</f>
        <v>7.2912619140124146E-3</v>
      </c>
      <c r="J75" s="190">
        <f>+J73/I73-1</f>
        <v>-0.1864558656682489</v>
      </c>
      <c r="K75" s="190"/>
      <c r="L75" s="63"/>
      <c r="M75" s="2"/>
      <c r="N75" s="45" t="s">
        <v>12</v>
      </c>
      <c r="O75" s="49"/>
      <c r="P75" s="50">
        <f>+P73/O73-1</f>
        <v>-0.50947821736000731</v>
      </c>
      <c r="Q75" s="50">
        <f t="shared" ref="Q75:R75" si="182">+Q73/P73-1</f>
        <v>-0.39754256453919823</v>
      </c>
      <c r="R75" s="50">
        <f t="shared" si="182"/>
        <v>0.77216123782998092</v>
      </c>
      <c r="S75" s="50">
        <f t="shared" ref="S75" si="183">+S73/R73-1</f>
        <v>0.10951975191916641</v>
      </c>
      <c r="T75" s="50">
        <f t="shared" ref="T75" si="184">+T73/S73-1</f>
        <v>0.96061172460469102</v>
      </c>
      <c r="U75" s="62">
        <f t="shared" ref="U75:X75" si="185">+U73/T73-1</f>
        <v>5.7334239567868206E-2</v>
      </c>
      <c r="V75" s="190">
        <f t="shared" si="185"/>
        <v>-1.3967808236559409E-2</v>
      </c>
      <c r="W75" s="187">
        <f t="shared" si="185"/>
        <v>-0.21580017087330494</v>
      </c>
      <c r="X75" s="187">
        <f t="shared" si="185"/>
        <v>-6.5453393450502828E-2</v>
      </c>
      <c r="Y75" s="73"/>
      <c r="Z75" s="52"/>
    </row>
    <row r="76" spans="1:28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8" ht="15.75" thickBot="1" x14ac:dyDescent="0.3">
      <c r="A77" s="326" t="s">
        <v>241</v>
      </c>
      <c r="B77" s="327"/>
      <c r="C77" s="327"/>
      <c r="D77" s="327"/>
      <c r="E77" s="327"/>
      <c r="F77" s="327"/>
      <c r="G77" s="327"/>
      <c r="H77" s="327"/>
      <c r="I77" s="327"/>
      <c r="J77" s="327"/>
      <c r="K77" s="327"/>
      <c r="L77" s="328"/>
      <c r="M77" s="2"/>
      <c r="N77" s="326" t="s">
        <v>242</v>
      </c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  <c r="Z77" s="328"/>
    </row>
    <row r="78" spans="1:28" ht="51" x14ac:dyDescent="0.25">
      <c r="A78" s="38"/>
      <c r="B78" s="191">
        <v>2016</v>
      </c>
      <c r="C78" s="39">
        <f>+B78+1</f>
        <v>2017</v>
      </c>
      <c r="D78" s="39">
        <f t="shared" ref="D78:G78" si="186">+C78+1</f>
        <v>2018</v>
      </c>
      <c r="E78" s="39">
        <f t="shared" si="186"/>
        <v>2019</v>
      </c>
      <c r="F78" s="39">
        <f t="shared" si="186"/>
        <v>2020</v>
      </c>
      <c r="G78" s="39">
        <f t="shared" si="186"/>
        <v>2021</v>
      </c>
      <c r="H78" s="39">
        <f>+H60</f>
        <v>2022</v>
      </c>
      <c r="I78" s="39">
        <v>2023</v>
      </c>
      <c r="J78" s="192">
        <v>2024</v>
      </c>
      <c r="K78" s="40">
        <v>2025</v>
      </c>
      <c r="L78" s="41" t="s">
        <v>16</v>
      </c>
      <c r="M78" s="2"/>
      <c r="N78" s="65"/>
      <c r="O78" s="64">
        <v>2016</v>
      </c>
      <c r="P78" s="64">
        <f>+O78+1</f>
        <v>2017</v>
      </c>
      <c r="Q78" s="64">
        <f t="shared" ref="Q78:S78" si="187">+P78+1</f>
        <v>2018</v>
      </c>
      <c r="R78" s="64">
        <f t="shared" si="187"/>
        <v>2019</v>
      </c>
      <c r="S78" s="64">
        <f t="shared" si="187"/>
        <v>2020</v>
      </c>
      <c r="T78" s="64">
        <f t="shared" ref="T78" si="188">+S78+1</f>
        <v>2021</v>
      </c>
      <c r="U78" s="39">
        <v>2022</v>
      </c>
      <c r="V78" s="39">
        <v>2023</v>
      </c>
      <c r="W78" s="192">
        <v>2024</v>
      </c>
      <c r="X78" s="40">
        <v>2025</v>
      </c>
      <c r="Y78" s="77" t="s">
        <v>16</v>
      </c>
      <c r="Z78" s="74" t="s">
        <v>21</v>
      </c>
    </row>
    <row r="79" spans="1:28" x14ac:dyDescent="0.25">
      <c r="A79" s="42" t="s">
        <v>10</v>
      </c>
      <c r="B79" s="193">
        <f>+'[2]2.CONSUMO ARGENTINA POR ENVASE'!$I317/10000</f>
        <v>68.129000000000005</v>
      </c>
      <c r="C79" s="6">
        <f>+'[2]2.CONSUMO ARGENTINA POR ENVASE'!$I329/10000</f>
        <v>59.362499999999997</v>
      </c>
      <c r="D79" s="6">
        <f>+'[2]2.CONSUMO ARGENTINA POR ENVASE'!$I341/10000</f>
        <v>60.1753</v>
      </c>
      <c r="E79" s="6">
        <f>+'[2]2.CONSUMO ARGENTINA POR ENVASE'!$I353/10000</f>
        <v>60.9681</v>
      </c>
      <c r="F79" s="6">
        <f>+'[2]2.CONSUMO ARGENTINA POR ENVASE'!$I365/10000</f>
        <v>69.565700000000007</v>
      </c>
      <c r="G79" s="6">
        <f>+'[2]2.CONSUMO ARGENTINA POR ENVASE'!$I377/10000</f>
        <v>65.207999999999998</v>
      </c>
      <c r="H79" s="6">
        <f>+'[2]2.CONSUMO ARGENTINA POR ENVASE'!$I389/10000</f>
        <v>57.266399999999997</v>
      </c>
      <c r="I79" s="6">
        <f>+'[2]2.CONSUMO ARGENTINA POR ENVASE'!$I401/10000</f>
        <v>55.147100000000002</v>
      </c>
      <c r="J79" s="67">
        <f>+'[2]2.CONSUMO ARGENTINA POR ENVASE'!$I413/10000</f>
        <v>50.134599999999999</v>
      </c>
      <c r="K79" s="37">
        <f>+'[2]2.CONSUMO ARGENTINA POR ENVASE'!$I425/10000</f>
        <v>55.140599999999999</v>
      </c>
      <c r="L79" s="7">
        <f>+K79/J79-1</f>
        <v>9.985120056807073E-2</v>
      </c>
      <c r="M79" s="2"/>
      <c r="N79" s="42" t="s">
        <v>10</v>
      </c>
      <c r="O79" s="80">
        <f>+'[2]2.CONSUMO ARGENTINA POR ENVASE'!I741/10000</f>
        <v>823.95926666666674</v>
      </c>
      <c r="P79" s="80">
        <f t="shared" ref="P79:X79" si="189">+SUM(C79)+SUM(B80:B90)</f>
        <v>932.87149999999997</v>
      </c>
      <c r="Q79" s="80">
        <f t="shared" si="189"/>
        <v>893.31579999999997</v>
      </c>
      <c r="R79" s="80">
        <f t="shared" si="189"/>
        <v>840.39490000000001</v>
      </c>
      <c r="S79" s="80">
        <f t="shared" si="189"/>
        <v>893.8569</v>
      </c>
      <c r="T79" s="80">
        <f t="shared" si="189"/>
        <v>938.60810000000004</v>
      </c>
      <c r="U79" s="80">
        <f t="shared" si="189"/>
        <v>830.15379999999993</v>
      </c>
      <c r="V79" s="80">
        <f t="shared" si="189"/>
        <v>825.4905</v>
      </c>
      <c r="W79" s="67">
        <f t="shared" si="189"/>
        <v>770.2476999999999</v>
      </c>
      <c r="X79" s="37">
        <f t="shared" si="189"/>
        <v>767.63858899999991</v>
      </c>
      <c r="Y79" s="78">
        <f>+X79/W79-1</f>
        <v>-3.3873661680521305E-3</v>
      </c>
      <c r="Z79" s="7">
        <f>+POWER(X79/S79,0.2)-1</f>
        <v>-2.9986540705884801E-2</v>
      </c>
    </row>
    <row r="80" spans="1:28" x14ac:dyDescent="0.25">
      <c r="A80" s="42" t="s">
        <v>11</v>
      </c>
      <c r="B80" s="193">
        <f>+'[2]2.CONSUMO ARGENTINA POR ENVASE'!$I318/10000</f>
        <v>66.092699999999994</v>
      </c>
      <c r="C80" s="6">
        <f>+'[2]2.CONSUMO ARGENTINA POR ENVASE'!$I330/10000</f>
        <v>56.695799999999998</v>
      </c>
      <c r="D80" s="6">
        <f>+'[2]2.CONSUMO ARGENTINA POR ENVASE'!$I342/10000</f>
        <v>56.317</v>
      </c>
      <c r="E80" s="6">
        <f>+'[2]2.CONSUMO ARGENTINA POR ENVASE'!$I354/10000</f>
        <v>58.876600000000003</v>
      </c>
      <c r="F80" s="6">
        <f>+'[2]2.CONSUMO ARGENTINA POR ENVASE'!$I366/10000</f>
        <v>63.703800000000001</v>
      </c>
      <c r="G80" s="6">
        <f>+'[2]2.CONSUMO ARGENTINA POR ENVASE'!$I378/10000</f>
        <v>57.557200000000002</v>
      </c>
      <c r="H80" s="6">
        <f>+'[2]2.CONSUMO ARGENTINA POR ENVASE'!$I390/10000</f>
        <v>57.142800000000001</v>
      </c>
      <c r="I80" s="6">
        <f>+'[2]2.CONSUMO ARGENTINA POR ENVASE'!$I402/10000</f>
        <v>49.445500000000003</v>
      </c>
      <c r="J80" s="67">
        <f>+'[2]2.CONSUMO ARGENTINA POR ENVASE'!$I414/10000</f>
        <v>50.222900000000003</v>
      </c>
      <c r="K80" s="37">
        <f>+'[2]2.CONSUMO ARGENTINA POR ENVASE'!$I426/10000</f>
        <v>53.282899999999998</v>
      </c>
      <c r="L80" s="7">
        <f>+K80/J80-1</f>
        <v>6.0928381276270205E-2</v>
      </c>
      <c r="M80" s="2"/>
      <c r="N80" s="42" t="s">
        <v>11</v>
      </c>
      <c r="O80" s="80">
        <f>+'[2]2.CONSUMO ARGENTINA POR ENVASE'!I742/10000</f>
        <v>776.87799999999993</v>
      </c>
      <c r="P80" s="80">
        <f t="shared" ref="P80:U80" si="190">+SUM(C79:C80)+SUM(B81:B90)</f>
        <v>923.47460000000012</v>
      </c>
      <c r="Q80" s="80">
        <f t="shared" si="190"/>
        <v>892.93700000000001</v>
      </c>
      <c r="R80" s="80">
        <f t="shared" si="190"/>
        <v>842.95449999999994</v>
      </c>
      <c r="S80" s="80">
        <f t="shared" si="190"/>
        <v>898.68409999999994</v>
      </c>
      <c r="T80" s="80">
        <f t="shared" si="190"/>
        <v>932.46149999999989</v>
      </c>
      <c r="U80" s="80">
        <f t="shared" si="190"/>
        <v>829.73939999999993</v>
      </c>
      <c r="V80" s="80">
        <f t="shared" ref="V80" si="191">+SUM(I79:I80)+SUM(H81:H90)</f>
        <v>817.79320000000007</v>
      </c>
      <c r="W80" s="67">
        <f t="shared" ref="W80" si="192">+SUM(J79:J80)+SUM(I81:I90)</f>
        <v>771.02509999999984</v>
      </c>
      <c r="X80" s="37">
        <f t="shared" ref="X80" si="193">+SUM(K79:K80)+SUM(J81:J90)</f>
        <v>770.69858899999997</v>
      </c>
      <c r="Y80" s="78">
        <f>+X80/W80-1</f>
        <v>-4.234764860442386E-4</v>
      </c>
      <c r="Z80" s="7">
        <f>+POWER(X80/S80,0.2)-1</f>
        <v>-3.025957274218638E-2</v>
      </c>
    </row>
    <row r="81" spans="1:26" x14ac:dyDescent="0.25">
      <c r="A81" s="42" t="s">
        <v>0</v>
      </c>
      <c r="B81" s="193">
        <f>+'[2]2.CONSUMO ARGENTINA POR ENVASE'!$I319/10000</f>
        <v>75.850499999999997</v>
      </c>
      <c r="C81" s="6">
        <f>+'[2]2.CONSUMO ARGENTINA POR ENVASE'!$I331/10000</f>
        <v>70.5274</v>
      </c>
      <c r="D81" s="6">
        <f>+'[2]2.CONSUMO ARGENTINA POR ENVASE'!$I343/10000</f>
        <v>68.701999999999998</v>
      </c>
      <c r="E81" s="6">
        <f>+'[2]2.CONSUMO ARGENTINA POR ENVASE'!$I355/10000</f>
        <v>67.278499999999994</v>
      </c>
      <c r="F81" s="6">
        <f>+'[2]2.CONSUMO ARGENTINA POR ENVASE'!$I367/10000</f>
        <v>63.840899999999998</v>
      </c>
      <c r="G81" s="6">
        <f>+'[2]2.CONSUMO ARGENTINA POR ENVASE'!$I379/10000</f>
        <v>56.535600000000002</v>
      </c>
      <c r="H81" s="6">
        <f>+'[2]2.CONSUMO ARGENTINA POR ENVASE'!$I391/10000</f>
        <v>71.907300000000006</v>
      </c>
      <c r="I81" s="6">
        <f>+'[2]2.CONSUMO ARGENTINA POR ENVASE'!$I403/10000</f>
        <v>57.226900000000001</v>
      </c>
      <c r="J81" s="67">
        <f>+'[2]2.CONSUMO ARGENTINA POR ENVASE'!$I415/10000</f>
        <v>54.490099999999998</v>
      </c>
      <c r="K81" s="37">
        <f>+'[2]2.CONSUMO ARGENTINA POR ENVASE'!$I427/10000</f>
        <v>55.540799999999997</v>
      </c>
      <c r="L81" s="7">
        <f>+K81/J81-1</f>
        <v>1.9282401757383383E-2</v>
      </c>
      <c r="M81" s="2"/>
      <c r="N81" s="42" t="s">
        <v>0</v>
      </c>
      <c r="O81" s="80">
        <f>+'[2]2.CONSUMO ARGENTINA POR ENVASE'!I743/10000</f>
        <v>898.61292222222221</v>
      </c>
      <c r="P81" s="80">
        <f t="shared" ref="P81:V81" si="194">+SUM(C79:C81)+SUM(B82:B90)</f>
        <v>918.15149999999994</v>
      </c>
      <c r="Q81" s="80">
        <f t="shared" si="194"/>
        <v>891.11159999999995</v>
      </c>
      <c r="R81" s="80">
        <f t="shared" si="194"/>
        <v>841.53099999999995</v>
      </c>
      <c r="S81" s="80">
        <f t="shared" si="194"/>
        <v>895.24649999999997</v>
      </c>
      <c r="T81" s="80">
        <f t="shared" si="194"/>
        <v>925.15620000000001</v>
      </c>
      <c r="U81" s="80">
        <f t="shared" si="194"/>
        <v>845.11109999999996</v>
      </c>
      <c r="V81" s="80">
        <f t="shared" si="194"/>
        <v>803.11280000000011</v>
      </c>
      <c r="W81" s="67">
        <f t="shared" ref="W81" si="195">+SUM(J79:J81)+SUM(I82:I90)</f>
        <v>768.28829999999994</v>
      </c>
      <c r="X81" s="37">
        <f t="shared" ref="X81" si="196">+SUM(K79:K81)+SUM(J82:J90)</f>
        <v>771.74928899999998</v>
      </c>
      <c r="Y81" s="78">
        <f>+X81/W81-1</f>
        <v>4.5048050321734312E-3</v>
      </c>
      <c r="Z81" s="7">
        <f>+POWER(X81/S81,0.2)-1</f>
        <v>-2.9251515416755969E-2</v>
      </c>
    </row>
    <row r="82" spans="1:26" x14ac:dyDescent="0.25">
      <c r="A82" s="42" t="s">
        <v>1</v>
      </c>
      <c r="B82" s="193">
        <f>+'[2]2.CONSUMO ARGENTINA POR ENVASE'!$I320/10000</f>
        <v>80.637100000000004</v>
      </c>
      <c r="C82" s="6">
        <f>+'[2]2.CONSUMO ARGENTINA POR ENVASE'!$I332/10000</f>
        <v>67.297700000000006</v>
      </c>
      <c r="D82" s="6">
        <f>+'[2]2.CONSUMO ARGENTINA POR ENVASE'!$I344/10000</f>
        <v>65.8476</v>
      </c>
      <c r="E82" s="6">
        <f>+'[2]2.CONSUMO ARGENTINA POR ENVASE'!$I356/10000</f>
        <v>66.141300000000001</v>
      </c>
      <c r="F82" s="6">
        <f>+'[2]2.CONSUMO ARGENTINA POR ENVASE'!$I368/10000</f>
        <v>67.858199999999997</v>
      </c>
      <c r="G82" s="6">
        <f>+'[2]2.CONSUMO ARGENTINA POR ENVASE'!$I380/10000</f>
        <v>63.4193</v>
      </c>
      <c r="H82" s="6">
        <f>+'[2]2.CONSUMO ARGENTINA POR ENVASE'!$I392/10000</f>
        <v>64.518900000000002</v>
      </c>
      <c r="I82" s="6">
        <f>+'[2]2.CONSUMO ARGENTINA POR ENVASE'!$I404/10000</f>
        <v>60.7348</v>
      </c>
      <c r="J82" s="67">
        <f>+'[2]2.CONSUMO ARGENTINA POR ENVASE'!$I416/10000</f>
        <v>54.186199999999999</v>
      </c>
      <c r="K82" s="37">
        <f>+'[2]2.CONSUMO ARGENTINA POR ENVASE'!$I428/10000</f>
        <v>58.4756</v>
      </c>
      <c r="L82" s="7">
        <f>+K82/J82-1</f>
        <v>7.9160376627259277E-2</v>
      </c>
      <c r="M82" s="2"/>
      <c r="N82" s="42" t="s">
        <v>1</v>
      </c>
      <c r="O82" s="80">
        <f>+'[2]2.CONSUMO ARGENTINA POR ENVASE'!I744/10000</f>
        <v>933.86080000000004</v>
      </c>
      <c r="P82" s="80">
        <f t="shared" ref="P82:V82" si="197">+SUM(C79:C82)+SUM(B83:B90)</f>
        <v>904.81209999999987</v>
      </c>
      <c r="Q82" s="80">
        <f t="shared" si="197"/>
        <v>889.66149999999993</v>
      </c>
      <c r="R82" s="80">
        <f t="shared" si="197"/>
        <v>841.82469999999989</v>
      </c>
      <c r="S82" s="80">
        <f t="shared" si="197"/>
        <v>896.96340000000009</v>
      </c>
      <c r="T82" s="80">
        <f t="shared" si="197"/>
        <v>920.71730000000002</v>
      </c>
      <c r="U82" s="80">
        <f t="shared" si="197"/>
        <v>846.21069999999997</v>
      </c>
      <c r="V82" s="80">
        <f t="shared" si="197"/>
        <v>799.32870000000014</v>
      </c>
      <c r="W82" s="67">
        <f t="shared" ref="W82" si="198">+SUM(J79:J82)+SUM(I83:I90)</f>
        <v>761.73969999999986</v>
      </c>
      <c r="X82" s="37">
        <f t="shared" ref="X82" si="199">+SUM(K79:K82)+SUM(J83:J90)</f>
        <v>776.03868899999998</v>
      </c>
      <c r="Y82" s="78">
        <f>+X82/W82-1</f>
        <v>1.8771489788441009E-2</v>
      </c>
      <c r="Z82" s="7">
        <f>+POWER(X82/S82,0.2)-1</f>
        <v>-2.8547142220425314E-2</v>
      </c>
    </row>
    <row r="83" spans="1:26" x14ac:dyDescent="0.25">
      <c r="A83" s="42" t="s">
        <v>2</v>
      </c>
      <c r="B83" s="193">
        <f>+'[2]2.CONSUMO ARGENTINA POR ENVASE'!$I321/10000</f>
        <v>77.721000000000004</v>
      </c>
      <c r="C83" s="6">
        <f>+'[2]2.CONSUMO ARGENTINA POR ENVASE'!$I333/10000</f>
        <v>82.424899999999994</v>
      </c>
      <c r="D83" s="6">
        <f>+'[2]2.CONSUMO ARGENTINA POR ENVASE'!$I345/10000</f>
        <v>75.917000000000002</v>
      </c>
      <c r="E83" s="6">
        <f>+'[2]2.CONSUMO ARGENTINA POR ENVASE'!$I357/10000</f>
        <v>82.659000000000006</v>
      </c>
      <c r="F83" s="6">
        <f>+'[2]2.CONSUMO ARGENTINA POR ENVASE'!$I369/10000</f>
        <v>80.617400000000004</v>
      </c>
      <c r="G83" s="6">
        <f>+'[2]2.CONSUMO ARGENTINA POR ENVASE'!$I381/10000</f>
        <v>60.373399999999997</v>
      </c>
      <c r="H83" s="6">
        <f>+'[2]2.CONSUMO ARGENTINA POR ENVASE'!$I393/10000</f>
        <v>65.383799999999994</v>
      </c>
      <c r="I83" s="6">
        <f>+'[2]2.CONSUMO ARGENTINA POR ENVASE'!$I405/10000</f>
        <v>62.885399999999997</v>
      </c>
      <c r="J83" s="67">
        <f>+'[2]2.CONSUMO ARGENTINA POR ENVASE'!$I417/10000</f>
        <v>66.958799999999997</v>
      </c>
      <c r="K83" s="37">
        <f>+'[2]2.CONSUMO ARGENTINA POR ENVASE'!$I429/10000</f>
        <v>60.129600000000003</v>
      </c>
      <c r="L83" s="7">
        <f>+K83/J83-1</f>
        <v>-0.10199107510887284</v>
      </c>
      <c r="M83" s="2"/>
      <c r="N83" s="42" t="s">
        <v>2</v>
      </c>
      <c r="O83" s="80">
        <f>+'[2]2.CONSUMO ARGENTINA POR ENVASE'!I745/10000</f>
        <v>938.92403333333334</v>
      </c>
      <c r="P83" s="80">
        <f t="shared" ref="P83:W83" si="200">+SUM(C79:C83)+SUM(B84:B90)</f>
        <v>909.51599999999985</v>
      </c>
      <c r="Q83" s="80">
        <f t="shared" si="200"/>
        <v>883.15359999999998</v>
      </c>
      <c r="R83" s="80">
        <f t="shared" si="200"/>
        <v>848.56669999999997</v>
      </c>
      <c r="S83" s="80">
        <f t="shared" si="200"/>
        <v>894.92180000000008</v>
      </c>
      <c r="T83" s="80">
        <f t="shared" si="200"/>
        <v>900.47329999999999</v>
      </c>
      <c r="U83" s="80">
        <f t="shared" si="200"/>
        <v>851.22109999999998</v>
      </c>
      <c r="V83" s="80">
        <f t="shared" si="200"/>
        <v>796.83029999999997</v>
      </c>
      <c r="W83" s="67">
        <f t="shared" si="200"/>
        <v>765.81309999999996</v>
      </c>
      <c r="X83" s="37">
        <f t="shared" ref="X83" si="201">+SUM(K79:K83)+SUM(J84:J90)</f>
        <v>769.20948899999996</v>
      </c>
      <c r="Y83" s="78">
        <f>+X83/W83-1</f>
        <v>4.4350103177916989E-3</v>
      </c>
      <c r="Z83" s="7">
        <f>+POWER(X83/S83,0.2)-1</f>
        <v>-2.9820912332531258E-2</v>
      </c>
    </row>
    <row r="84" spans="1:26" x14ac:dyDescent="0.25">
      <c r="A84" s="42" t="s">
        <v>3</v>
      </c>
      <c r="B84" s="193">
        <f>+'[2]2.CONSUMO ARGENTINA POR ENVASE'!$I322/10000</f>
        <v>75.114500000000007</v>
      </c>
      <c r="C84" s="6">
        <f>+'[2]2.CONSUMO ARGENTINA POR ENVASE'!$I334/10000</f>
        <v>84.910499999999999</v>
      </c>
      <c r="D84" s="6">
        <f>+'[2]2.CONSUMO ARGENTINA POR ENVASE'!$I346/10000</f>
        <v>77.850099999999998</v>
      </c>
      <c r="E84" s="6">
        <f>+'[2]2.CONSUMO ARGENTINA POR ENVASE'!$I358/10000</f>
        <v>72.9024</v>
      </c>
      <c r="F84" s="6">
        <f>+'[2]2.CONSUMO ARGENTINA POR ENVASE'!$I370/10000</f>
        <v>91.588099999999997</v>
      </c>
      <c r="G84" s="6">
        <f>+'[2]2.CONSUMO ARGENTINA POR ENVASE'!$I382/10000</f>
        <v>81.261200000000002</v>
      </c>
      <c r="H84" s="6">
        <f>+'[2]2.CONSUMO ARGENTINA POR ENVASE'!$I394/10000</f>
        <v>70.613799999999998</v>
      </c>
      <c r="I84" s="6">
        <f>+'[2]2.CONSUMO ARGENTINA POR ENVASE'!$I406/10000</f>
        <v>64.070300000000003</v>
      </c>
      <c r="J84" s="67">
        <f>+'[2]2.CONSUMO ARGENTINA POR ENVASE'!$I418/10000</f>
        <v>58.450600000000001</v>
      </c>
      <c r="K84" s="37"/>
      <c r="L84" s="7"/>
      <c r="M84" s="2"/>
      <c r="N84" s="42" t="s">
        <v>3</v>
      </c>
      <c r="O84" s="80">
        <f>+'[2]2.CONSUMO ARGENTINA POR ENVASE'!I746/10000</f>
        <v>1068.6817333333333</v>
      </c>
      <c r="P84" s="80">
        <f t="shared" ref="P84:V84" si="202">+SUM(C79:C84)+SUM(B85:B90)</f>
        <v>919.3119999999999</v>
      </c>
      <c r="Q84" s="80">
        <f t="shared" si="202"/>
        <v>876.09320000000002</v>
      </c>
      <c r="R84" s="80">
        <f t="shared" si="202"/>
        <v>843.61899999999991</v>
      </c>
      <c r="S84" s="80">
        <f t="shared" si="202"/>
        <v>913.60750000000007</v>
      </c>
      <c r="T84" s="80">
        <f t="shared" si="202"/>
        <v>890.14640000000009</v>
      </c>
      <c r="U84" s="80">
        <f t="shared" si="202"/>
        <v>840.57370000000003</v>
      </c>
      <c r="V84" s="80">
        <f t="shared" si="202"/>
        <v>790.28679999999997</v>
      </c>
      <c r="W84" s="67">
        <f t="shared" ref="W84" si="203">+SUM(J79:J84)+SUM(I85:I90)</f>
        <v>760.1934</v>
      </c>
      <c r="X84" s="37"/>
      <c r="Y84" s="78"/>
      <c r="Z84" s="7"/>
    </row>
    <row r="85" spans="1:26" x14ac:dyDescent="0.25">
      <c r="A85" s="42" t="s">
        <v>4</v>
      </c>
      <c r="B85" s="193">
        <f>+'[2]2.CONSUMO ARGENTINA POR ENVASE'!$I323/10000</f>
        <v>79.930800000000005</v>
      </c>
      <c r="C85" s="6">
        <f>+'[2]2.CONSUMO ARGENTINA POR ENVASE'!$I335/10000</f>
        <v>81.853399999999993</v>
      </c>
      <c r="D85" s="6">
        <f>+'[2]2.CONSUMO ARGENTINA POR ENVASE'!$I347/10000</f>
        <v>76.870999999999995</v>
      </c>
      <c r="E85" s="6">
        <f>+'[2]2.CONSUMO ARGENTINA POR ENVASE'!$I359/10000</f>
        <v>80.507599999999996</v>
      </c>
      <c r="F85" s="6">
        <f>+'[2]2.CONSUMO ARGENTINA POR ENVASE'!$I371/10000</f>
        <v>98.247399999999999</v>
      </c>
      <c r="G85" s="6">
        <f>+'[2]2.CONSUMO ARGENTINA POR ENVASE'!$I383/10000</f>
        <v>78.108699999999999</v>
      </c>
      <c r="H85" s="6">
        <f>+'[2]2.CONSUMO ARGENTINA POR ENVASE'!$I395/10000</f>
        <v>78.780299999999997</v>
      </c>
      <c r="I85" s="6">
        <f>+'[2]2.CONSUMO ARGENTINA POR ENVASE'!$I407/10000</f>
        <v>70.455500000000001</v>
      </c>
      <c r="J85" s="67">
        <f>+'[2]2.CONSUMO ARGENTINA POR ENVASE'!$I419/10000</f>
        <v>75.423299999999998</v>
      </c>
      <c r="K85" s="37"/>
      <c r="L85" s="7"/>
      <c r="M85" s="2"/>
      <c r="N85" s="42" t="s">
        <v>4</v>
      </c>
      <c r="O85" s="80">
        <f>+'[2]2.CONSUMO ARGENTINA POR ENVASE'!I747/10000</f>
        <v>1035.3987444444444</v>
      </c>
      <c r="P85" s="80">
        <f t="shared" ref="P85:V85" si="204">+SUM(C79:C85)+SUM(B86:B90)</f>
        <v>921.2346</v>
      </c>
      <c r="Q85" s="80">
        <f t="shared" si="204"/>
        <v>871.11079999999993</v>
      </c>
      <c r="R85" s="80">
        <f t="shared" si="204"/>
        <v>847.25559999999996</v>
      </c>
      <c r="S85" s="80">
        <f t="shared" si="204"/>
        <v>931.34730000000002</v>
      </c>
      <c r="T85" s="80">
        <f t="shared" si="204"/>
        <v>870.0077</v>
      </c>
      <c r="U85" s="80">
        <f t="shared" si="204"/>
        <v>841.24529999999993</v>
      </c>
      <c r="V85" s="80">
        <f t="shared" si="204"/>
        <v>781.96199999999999</v>
      </c>
      <c r="W85" s="67">
        <f t="shared" ref="W85" si="205">+SUM(J79:J85)+SUM(I86:I90)</f>
        <v>765.16120000000001</v>
      </c>
      <c r="X85" s="37"/>
      <c r="Y85" s="78"/>
      <c r="Z85" s="7"/>
    </row>
    <row r="86" spans="1:26" x14ac:dyDescent="0.25">
      <c r="A86" s="42" t="s">
        <v>5</v>
      </c>
      <c r="B86" s="193">
        <f>+'[2]2.CONSUMO ARGENTINA POR ENVASE'!$I324/10000</f>
        <v>90.293899999999994</v>
      </c>
      <c r="C86" s="6">
        <f>+'[2]2.CONSUMO ARGENTINA POR ENVASE'!$I336/10000</f>
        <v>83.388800000000003</v>
      </c>
      <c r="D86" s="6">
        <f>+'[2]2.CONSUMO ARGENTINA POR ENVASE'!$I348/10000</f>
        <v>78.863500000000002</v>
      </c>
      <c r="E86" s="6">
        <f>+'[2]2.CONSUMO ARGENTINA POR ENVASE'!$I360/10000</f>
        <v>84.476500000000001</v>
      </c>
      <c r="F86" s="6">
        <f>+'[2]2.CONSUMO ARGENTINA POR ENVASE'!$I372/10000</f>
        <v>85.673500000000004</v>
      </c>
      <c r="G86" s="6">
        <f>+'[2]2.CONSUMO ARGENTINA POR ENVASE'!$I384/10000</f>
        <v>79.381299999999996</v>
      </c>
      <c r="H86" s="6">
        <f>+'[2]2.CONSUMO ARGENTINA POR ENVASE'!$I396/10000</f>
        <v>84.156899999999993</v>
      </c>
      <c r="I86" s="6">
        <f>+'[2]2.CONSUMO ARGENTINA POR ENVASE'!$I408/10000</f>
        <v>77.266599999999997</v>
      </c>
      <c r="J86" s="67">
        <f>+'[2]2.CONSUMO ARGENTINA POR ENVASE'!$I420/10000</f>
        <v>81.556600000000003</v>
      </c>
      <c r="K86" s="37"/>
      <c r="L86" s="7"/>
      <c r="M86" s="2"/>
      <c r="N86" s="42" t="s">
        <v>5</v>
      </c>
      <c r="O86" s="80">
        <f>+'[2]2.CONSUMO ARGENTINA POR ENVASE'!I748/10000</f>
        <v>951.83604444444438</v>
      </c>
      <c r="P86" s="80">
        <f t="shared" ref="P86:V86" si="206">+SUM(C79:C86)+SUM(B87:B90)</f>
        <v>914.32950000000005</v>
      </c>
      <c r="Q86" s="80">
        <f t="shared" si="206"/>
        <v>866.58549999999991</v>
      </c>
      <c r="R86" s="80">
        <f t="shared" si="206"/>
        <v>852.86860000000001</v>
      </c>
      <c r="S86" s="80">
        <f t="shared" si="206"/>
        <v>932.54430000000002</v>
      </c>
      <c r="T86" s="80">
        <f t="shared" si="206"/>
        <v>863.71550000000002</v>
      </c>
      <c r="U86" s="80">
        <f t="shared" si="206"/>
        <v>846.02089999999998</v>
      </c>
      <c r="V86" s="80">
        <f t="shared" si="206"/>
        <v>775.07169999999996</v>
      </c>
      <c r="W86" s="67">
        <f t="shared" ref="W86" si="207">+SUM(J79:J86)+SUM(I87:I90)</f>
        <v>769.45119999999997</v>
      </c>
      <c r="X86" s="37"/>
      <c r="Y86" s="78"/>
      <c r="Z86" s="7"/>
    </row>
    <row r="87" spans="1:26" x14ac:dyDescent="0.25">
      <c r="A87" s="42" t="s">
        <v>6</v>
      </c>
      <c r="B87" s="193">
        <f>+'[2]2.CONSUMO ARGENTINA POR ENVASE'!$I325/10000</f>
        <v>90.968999999999994</v>
      </c>
      <c r="C87" s="6">
        <f>+'[2]2.CONSUMO ARGENTINA POR ENVASE'!$I337/10000</f>
        <v>84.113399999999999</v>
      </c>
      <c r="D87" s="6">
        <f>+'[2]2.CONSUMO ARGENTINA POR ENVASE'!$I349/10000</f>
        <v>72.561199999999999</v>
      </c>
      <c r="E87" s="6">
        <f>+'[2]2.CONSUMO ARGENTINA POR ENVASE'!$I361/10000</f>
        <v>79.028000000000006</v>
      </c>
      <c r="F87" s="6">
        <f>+'[2]2.CONSUMO ARGENTINA POR ENVASE'!$I373/10000</f>
        <v>87.038899999999998</v>
      </c>
      <c r="G87" s="6">
        <f>+'[2]2.CONSUMO ARGENTINA POR ENVASE'!$I385/10000</f>
        <v>73.431700000000006</v>
      </c>
      <c r="H87" s="6">
        <f>+'[2]2.CONSUMO ARGENTINA POR ENVASE'!$I397/10000</f>
        <v>77.686000000000007</v>
      </c>
      <c r="I87" s="6">
        <f>+'[2]2.CONSUMO ARGENTINA POR ENVASE'!$I409/10000</f>
        <v>71.268900000000002</v>
      </c>
      <c r="J87" s="67">
        <f>+'[2]2.CONSUMO ARGENTINA POR ENVASE'!$I421/10000</f>
        <v>70.718000000000004</v>
      </c>
      <c r="K87" s="37"/>
      <c r="L87" s="7"/>
      <c r="M87" s="2"/>
      <c r="N87" s="42" t="s">
        <v>6</v>
      </c>
      <c r="O87" s="80">
        <f>+'[2]2.CONSUMO ARGENTINA POR ENVASE'!I749/10000</f>
        <v>1003.872711111111</v>
      </c>
      <c r="P87" s="80">
        <f t="shared" ref="P87:V87" si="208">+SUM(C79:C87)+SUM(B88:B90)</f>
        <v>907.47389999999996</v>
      </c>
      <c r="Q87" s="80">
        <f t="shared" si="208"/>
        <v>855.03329999999994</v>
      </c>
      <c r="R87" s="80">
        <f t="shared" si="208"/>
        <v>859.33539999999994</v>
      </c>
      <c r="S87" s="80">
        <f t="shared" si="208"/>
        <v>940.55520000000001</v>
      </c>
      <c r="T87" s="80">
        <f t="shared" si="208"/>
        <v>850.10829999999999</v>
      </c>
      <c r="U87" s="80">
        <f t="shared" si="208"/>
        <v>850.27520000000004</v>
      </c>
      <c r="V87" s="80">
        <f t="shared" si="208"/>
        <v>768.65459999999996</v>
      </c>
      <c r="W87" s="67">
        <f t="shared" ref="W87" si="209">+SUM(J79:J87)+SUM(I88:I90)</f>
        <v>768.90030000000002</v>
      </c>
      <c r="X87" s="37"/>
      <c r="Y87" s="78"/>
      <c r="Z87" s="7"/>
    </row>
    <row r="88" spans="1:26" x14ac:dyDescent="0.25">
      <c r="A88" s="42" t="s">
        <v>7</v>
      </c>
      <c r="B88" s="193">
        <f>+'[2]2.CONSUMO ARGENTINA POR ENVASE'!$I326/10000</f>
        <v>83.134399999999999</v>
      </c>
      <c r="C88" s="6">
        <f>+'[2]2.CONSUMO ARGENTINA POR ENVASE'!$I338/10000</f>
        <v>78.059299999999993</v>
      </c>
      <c r="D88" s="6">
        <f>+'[2]2.CONSUMO ARGENTINA POR ENVASE'!$I350/10000</f>
        <v>70.200900000000004</v>
      </c>
      <c r="E88" s="6">
        <f>+'[2]2.CONSUMO ARGENTINA POR ENVASE'!$I362/10000</f>
        <v>82.063500000000005</v>
      </c>
      <c r="F88" s="6">
        <f>+'[2]2.CONSUMO ARGENTINA POR ENVASE'!$I374/10000</f>
        <v>83.676599999999993</v>
      </c>
      <c r="G88" s="6">
        <f>+'[2]2.CONSUMO ARGENTINA POR ENVASE'!$I386/10000</f>
        <v>68.788700000000006</v>
      </c>
      <c r="H88" s="6">
        <f>+'[2]2.CONSUMO ARGENTINA POR ENVASE'!$I398/10000</f>
        <v>75.834000000000003</v>
      </c>
      <c r="I88" s="6">
        <f>+'[2]2.CONSUMO ARGENTINA POR ENVASE'!$I410/10000</f>
        <v>76.784599999999998</v>
      </c>
      <c r="J88" s="67">
        <f>+'[2]2.CONSUMO ARGENTINA POR ENVASE'!$I422/10000</f>
        <v>69.681689000000006</v>
      </c>
      <c r="K88" s="37"/>
      <c r="L88" s="7"/>
      <c r="M88" s="2"/>
      <c r="N88" s="42" t="s">
        <v>7</v>
      </c>
      <c r="O88" s="80">
        <f>+'[2]2.CONSUMO ARGENTINA POR ENVASE'!I750/10000</f>
        <v>1053.4286222222222</v>
      </c>
      <c r="P88" s="80">
        <f t="shared" ref="P88:V88" si="210">+SUM(C79:C88)+SUM(B89:B90)</f>
        <v>902.39879999999994</v>
      </c>
      <c r="Q88" s="80">
        <f t="shared" si="210"/>
        <v>847.17489999999998</v>
      </c>
      <c r="R88" s="80">
        <f t="shared" si="210"/>
        <v>871.19799999999987</v>
      </c>
      <c r="S88" s="80">
        <f t="shared" si="210"/>
        <v>942.16830000000004</v>
      </c>
      <c r="T88" s="80">
        <f t="shared" si="210"/>
        <v>835.22040000000004</v>
      </c>
      <c r="U88" s="80">
        <f t="shared" si="210"/>
        <v>857.32049999999992</v>
      </c>
      <c r="V88" s="80">
        <f t="shared" si="210"/>
        <v>769.60519999999997</v>
      </c>
      <c r="W88" s="67">
        <f t="shared" ref="W88" si="211">+SUM(J79:J88)+SUM(I89:I90)</f>
        <v>761.79738899999995</v>
      </c>
      <c r="X88" s="37"/>
      <c r="Y88" s="78"/>
      <c r="Z88" s="7"/>
    </row>
    <row r="89" spans="1:26" x14ac:dyDescent="0.25">
      <c r="A89" s="42" t="s">
        <v>8</v>
      </c>
      <c r="B89" s="193">
        <f>+'[2]2.CONSUMO ARGENTINA POR ENVASE'!$I327/10000</f>
        <v>79.772199999999998</v>
      </c>
      <c r="C89" s="6">
        <f>+'[2]2.CONSUMO ARGENTINA POR ENVASE'!$I339/10000</f>
        <v>77.701700000000002</v>
      </c>
      <c r="D89" s="6">
        <f>+'[2]2.CONSUMO ARGENTINA POR ENVASE'!$I351/10000</f>
        <v>68.101699999999994</v>
      </c>
      <c r="E89" s="6">
        <f>+'[2]2.CONSUMO ARGENTINA POR ENVASE'!$I363/10000</f>
        <v>77.373199999999997</v>
      </c>
      <c r="F89" s="6">
        <f>+'[2]2.CONSUMO ARGENTINA POR ENVASE'!$I375/10000</f>
        <v>75.960400000000007</v>
      </c>
      <c r="G89" s="6">
        <f>+'[2]2.CONSUMO ARGENTINA POR ENVASE'!$I387/10000</f>
        <v>79.366299999999995</v>
      </c>
      <c r="H89" s="6">
        <f>+'[2]2.CONSUMO ARGENTINA POR ENVASE'!$I399/10000</f>
        <v>66.984200000000001</v>
      </c>
      <c r="I89" s="6">
        <f>+'[2]2.CONSUMO ARGENTINA POR ENVASE'!$I411/10000</f>
        <v>69.760199999999998</v>
      </c>
      <c r="J89" s="67">
        <f>+'[2]2.CONSUMO ARGENTINA POR ENVASE'!$I423/10000</f>
        <v>71.828000000000003</v>
      </c>
      <c r="K89" s="37"/>
      <c r="L89" s="7"/>
      <c r="M89" s="2"/>
      <c r="N89" s="42" t="s">
        <v>8</v>
      </c>
      <c r="O89" s="80">
        <f>+'[2]2.CONSUMO ARGENTINA POR ENVASE'!I751/10000</f>
        <v>985.8077777777778</v>
      </c>
      <c r="P89" s="80">
        <f t="shared" ref="P89:V89" si="212">+SUM(C79:C89)+SUM(B90)</f>
        <v>900.3282999999999</v>
      </c>
      <c r="Q89" s="80">
        <f t="shared" si="212"/>
        <v>837.57490000000007</v>
      </c>
      <c r="R89" s="80">
        <f t="shared" si="212"/>
        <v>880.46949999999993</v>
      </c>
      <c r="S89" s="80">
        <f t="shared" si="212"/>
        <v>940.7555000000001</v>
      </c>
      <c r="T89" s="80">
        <f t="shared" si="212"/>
        <v>838.62630000000001</v>
      </c>
      <c r="U89" s="80">
        <f t="shared" si="212"/>
        <v>844.93839999999989</v>
      </c>
      <c r="V89" s="80">
        <f t="shared" si="212"/>
        <v>772.38119999999992</v>
      </c>
      <c r="W89" s="67">
        <f t="shared" ref="W89" si="213">+SUM(J79:J89)+SUM(I90)</f>
        <v>763.86518899999987</v>
      </c>
      <c r="X89" s="37"/>
      <c r="Y89" s="78"/>
      <c r="Z89" s="7"/>
    </row>
    <row r="90" spans="1:26" x14ac:dyDescent="0.25">
      <c r="A90" s="42" t="s">
        <v>9</v>
      </c>
      <c r="B90" s="193">
        <f>+'[2]2.CONSUMO ARGENTINA POR ENVASE'!$I328/10000</f>
        <v>73.992900000000006</v>
      </c>
      <c r="C90" s="6">
        <f>+'[2]2.CONSUMO ARGENTINA POR ENVASE'!$I340/10000</f>
        <v>66.167599999999993</v>
      </c>
      <c r="D90" s="6">
        <f>+'[2]2.CONSUMO ARGENTINA POR ENVASE'!$I352/10000</f>
        <v>68.194800000000001</v>
      </c>
      <c r="E90" s="6">
        <f>+'[2]2.CONSUMO ARGENTINA POR ENVASE'!$I364/10000</f>
        <v>72.9846</v>
      </c>
      <c r="F90" s="6">
        <f>+'[2]2.CONSUMO ARGENTINA POR ENVASE'!$I376/10000</f>
        <v>75.194900000000004</v>
      </c>
      <c r="G90" s="6">
        <f>+'[2]2.CONSUMO ARGENTINA POR ENVASE'!$I388/10000</f>
        <v>74.664000000000001</v>
      </c>
      <c r="H90" s="6">
        <f>+'[2]2.CONSUMO ARGENTINA POR ENVASE'!$I400/10000</f>
        <v>57.3354</v>
      </c>
      <c r="I90" s="6">
        <f>+'[2]2.CONSUMO ARGENTINA POR ENVASE'!$I412/10000</f>
        <v>60.214399999999998</v>
      </c>
      <c r="J90" s="67">
        <f>+'[2]2.CONSUMO ARGENTINA POR ENVASE'!$I424/10000</f>
        <v>58.9818</v>
      </c>
      <c r="K90" s="37"/>
      <c r="L90" s="7"/>
      <c r="M90" s="2"/>
      <c r="N90" s="42" t="s">
        <v>9</v>
      </c>
      <c r="O90" s="80">
        <f>+'[2]2.CONSUMO ARGENTINA POR ENVASE'!I752/10000</f>
        <v>938.79756666666663</v>
      </c>
      <c r="P90" s="80">
        <f t="shared" ref="P90:V90" si="214">+SUM(C79:C90)</f>
        <v>892.50299999999993</v>
      </c>
      <c r="Q90" s="80">
        <f t="shared" si="214"/>
        <v>839.60210000000006</v>
      </c>
      <c r="R90" s="80">
        <f t="shared" si="214"/>
        <v>885.25929999999994</v>
      </c>
      <c r="S90" s="80">
        <f t="shared" si="214"/>
        <v>942.96580000000006</v>
      </c>
      <c r="T90" s="80">
        <f t="shared" si="214"/>
        <v>838.09540000000004</v>
      </c>
      <c r="U90" s="80">
        <f t="shared" si="214"/>
        <v>827.60979999999995</v>
      </c>
      <c r="V90" s="80">
        <f t="shared" si="214"/>
        <v>775.26019999999983</v>
      </c>
      <c r="W90" s="67">
        <f t="shared" ref="W90" si="215">+SUM(J79:J90)</f>
        <v>762.63258899999994</v>
      </c>
      <c r="X90" s="37"/>
      <c r="Y90" s="78"/>
      <c r="Z90" s="7"/>
    </row>
    <row r="91" spans="1:26" ht="25.5" x14ac:dyDescent="0.25">
      <c r="A91" s="53" t="s">
        <v>13</v>
      </c>
      <c r="B91" s="194">
        <f>SUM(B79:B90)</f>
        <v>941.63799999999992</v>
      </c>
      <c r="C91" s="54">
        <f t="shared" ref="C91:H91" si="216">SUM(C79:C90)</f>
        <v>892.50299999999993</v>
      </c>
      <c r="D91" s="54">
        <f t="shared" si="216"/>
        <v>839.60210000000006</v>
      </c>
      <c r="E91" s="54">
        <f t="shared" si="216"/>
        <v>885.25929999999994</v>
      </c>
      <c r="F91" s="54">
        <f t="shared" si="216"/>
        <v>942.96580000000006</v>
      </c>
      <c r="G91" s="54">
        <f t="shared" si="216"/>
        <v>838.09540000000004</v>
      </c>
      <c r="H91" s="54">
        <f t="shared" si="216"/>
        <v>827.60979999999995</v>
      </c>
      <c r="I91" s="54">
        <f t="shared" ref="I91:J91" si="217">SUM(I79:I90)</f>
        <v>775.26019999999983</v>
      </c>
      <c r="J91" s="186">
        <f t="shared" si="217"/>
        <v>762.63258899999994</v>
      </c>
      <c r="K91" s="186"/>
      <c r="L91" s="165"/>
      <c r="M91" s="3"/>
      <c r="N91" s="43" t="s">
        <v>14</v>
      </c>
      <c r="O91" s="157">
        <f>+AVERAGE(O79:O90)</f>
        <v>950.83818518518513</v>
      </c>
      <c r="P91" s="157">
        <f>+AVERAGE(P79:P90)</f>
        <v>912.20048333333318</v>
      </c>
      <c r="Q91" s="157">
        <f t="shared" ref="Q91:U91" si="218">+AVERAGE(Q79:Q90)</f>
        <v>870.27951666666661</v>
      </c>
      <c r="R91" s="157">
        <f t="shared" si="218"/>
        <v>854.60643333333326</v>
      </c>
      <c r="S91" s="157">
        <f t="shared" si="218"/>
        <v>918.63471666666658</v>
      </c>
      <c r="T91" s="157">
        <f t="shared" si="218"/>
        <v>883.61136666666664</v>
      </c>
      <c r="U91" s="226">
        <f t="shared" si="218"/>
        <v>842.53499166666654</v>
      </c>
      <c r="V91" s="226">
        <f t="shared" ref="V91:W91" si="219">+AVERAGE(V79:V90)</f>
        <v>789.6481</v>
      </c>
      <c r="W91" s="220">
        <f t="shared" si="219"/>
        <v>765.75959724999996</v>
      </c>
      <c r="X91" s="220">
        <f t="shared" ref="X91" si="220">+AVERAGE(X79:X90)</f>
        <v>771.06692899999985</v>
      </c>
      <c r="Y91" s="79"/>
      <c r="Z91" s="75"/>
    </row>
    <row r="92" spans="1:26" ht="26.25" thickBot="1" x14ac:dyDescent="0.3">
      <c r="A92" s="60" t="s">
        <v>12</v>
      </c>
      <c r="B92" s="196"/>
      <c r="C92" s="62">
        <f>+C91/B91-1</f>
        <v>-5.2180349561083972E-2</v>
      </c>
      <c r="D92" s="62">
        <f t="shared" ref="D92:F92" si="221">+D91/C91-1</f>
        <v>-5.9272517851480466E-2</v>
      </c>
      <c r="E92" s="62">
        <f t="shared" si="221"/>
        <v>5.4379568607558104E-2</v>
      </c>
      <c r="F92" s="62">
        <f t="shared" si="221"/>
        <v>6.5185985620258569E-2</v>
      </c>
      <c r="G92" s="62">
        <f t="shared" ref="G92" si="222">+G91/F91-1</f>
        <v>-0.1112133653203542</v>
      </c>
      <c r="H92" s="62">
        <f>+H91/G91-1</f>
        <v>-1.2511224855786263E-2</v>
      </c>
      <c r="I92" s="62">
        <f>+I91/H91-1</f>
        <v>-6.3253963401593505E-2</v>
      </c>
      <c r="J92" s="190">
        <f>+J91/I91-1</f>
        <v>-1.6288222973396382E-2</v>
      </c>
      <c r="K92" s="190"/>
      <c r="L92" s="63"/>
      <c r="M92" s="2"/>
      <c r="N92" s="45" t="s">
        <v>12</v>
      </c>
      <c r="O92" s="49"/>
      <c r="P92" s="50">
        <f>+P91/O91-1</f>
        <v>-4.0635412474864907E-2</v>
      </c>
      <c r="Q92" s="50">
        <f t="shared" ref="Q92:X92" si="223">+Q91/P91-1</f>
        <v>-4.5955869825326512E-2</v>
      </c>
      <c r="R92" s="50">
        <f t="shared" si="223"/>
        <v>-1.800925223813632E-2</v>
      </c>
      <c r="S92" s="50">
        <f t="shared" si="223"/>
        <v>7.4921368288318968E-2</v>
      </c>
      <c r="T92" s="50">
        <f t="shared" si="223"/>
        <v>-3.8125436982269445E-2</v>
      </c>
      <c r="U92" s="62">
        <f t="shared" si="223"/>
        <v>-4.6486924624970061E-2</v>
      </c>
      <c r="V92" s="62">
        <f t="shared" si="223"/>
        <v>-6.2771151572052819E-2</v>
      </c>
      <c r="W92" s="190">
        <f t="shared" si="223"/>
        <v>-3.0252086657335142E-2</v>
      </c>
      <c r="X92" s="190">
        <f t="shared" si="223"/>
        <v>6.9308067036437659E-3</v>
      </c>
      <c r="Y92" s="73"/>
      <c r="Z92" s="52"/>
    </row>
    <row r="94" spans="1:26" x14ac:dyDescent="0.25">
      <c r="A94" s="277"/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</row>
    <row r="95" spans="1:26" ht="15.75" thickBot="1" x14ac:dyDescent="0.3"/>
    <row r="96" spans="1:26" ht="15.75" thickBot="1" x14ac:dyDescent="0.3">
      <c r="A96" s="332" t="str">
        <f>+A5</f>
        <v>DESPACHO DOMESTICO ENVASADO EN DAMAJUANA - Millones de litros</v>
      </c>
      <c r="B96" s="333"/>
      <c r="C96" s="333"/>
      <c r="D96" s="333"/>
      <c r="E96" s="333"/>
      <c r="F96" s="333"/>
      <c r="G96" s="333"/>
      <c r="H96" s="333"/>
      <c r="I96" s="333"/>
      <c r="J96" s="333"/>
      <c r="K96" s="334"/>
    </row>
    <row r="97" spans="1:11" x14ac:dyDescent="0.25">
      <c r="A97" s="262"/>
      <c r="B97" s="259">
        <v>2016</v>
      </c>
      <c r="C97" s="260">
        <f>+B97+1</f>
        <v>2017</v>
      </c>
      <c r="D97" s="260">
        <f t="shared" ref="D97:H97" si="224">+C97+1</f>
        <v>2018</v>
      </c>
      <c r="E97" s="260">
        <f t="shared" si="224"/>
        <v>2019</v>
      </c>
      <c r="F97" s="260">
        <f t="shared" si="224"/>
        <v>2020</v>
      </c>
      <c r="G97" s="260">
        <f t="shared" si="224"/>
        <v>2021</v>
      </c>
      <c r="H97" s="260">
        <f t="shared" si="224"/>
        <v>2022</v>
      </c>
      <c r="I97" s="260">
        <v>2023</v>
      </c>
      <c r="J97" s="261">
        <v>2024</v>
      </c>
      <c r="K97" s="263">
        <v>2025</v>
      </c>
    </row>
    <row r="98" spans="1:11" x14ac:dyDescent="0.25">
      <c r="A98" s="264" t="s">
        <v>299</v>
      </c>
      <c r="B98" s="193">
        <f>+SUM(B7:B9)</f>
        <v>7.5614999999999988</v>
      </c>
      <c r="C98" s="6">
        <f t="shared" ref="C98:K98" si="225">+SUM(C7:C9)</f>
        <v>8.2279</v>
      </c>
      <c r="D98" s="6">
        <f t="shared" si="225"/>
        <v>7.7675000000000001</v>
      </c>
      <c r="E98" s="6">
        <f t="shared" si="225"/>
        <v>7.5384999999999991</v>
      </c>
      <c r="F98" s="6">
        <f t="shared" si="225"/>
        <v>6.6530999999999993</v>
      </c>
      <c r="G98" s="6">
        <f t="shared" si="225"/>
        <v>6.8464999999999998</v>
      </c>
      <c r="H98" s="6">
        <f t="shared" si="225"/>
        <v>6.6273</v>
      </c>
      <c r="I98" s="6">
        <f t="shared" si="225"/>
        <v>6.1451999999999991</v>
      </c>
      <c r="J98" s="67">
        <f t="shared" si="225"/>
        <v>4.4094999999999995</v>
      </c>
      <c r="K98" s="265">
        <f t="shared" si="225"/>
        <v>4.7942</v>
      </c>
    </row>
    <row r="99" spans="1:11" x14ac:dyDescent="0.25">
      <c r="A99" s="264" t="s">
        <v>300</v>
      </c>
      <c r="B99" s="193"/>
      <c r="C99" s="6"/>
      <c r="D99" s="6"/>
      <c r="E99" s="6"/>
      <c r="F99" s="6"/>
      <c r="G99" s="6"/>
      <c r="H99" s="6"/>
      <c r="I99" s="6"/>
      <c r="J99" s="67"/>
      <c r="K99" s="265"/>
    </row>
    <row r="100" spans="1:11" x14ac:dyDescent="0.25">
      <c r="A100" s="264" t="s">
        <v>301</v>
      </c>
      <c r="B100" s="193"/>
      <c r="C100" s="6"/>
      <c r="D100" s="6"/>
      <c r="E100" s="6"/>
      <c r="F100" s="6"/>
      <c r="G100" s="6"/>
      <c r="H100" s="6"/>
      <c r="I100" s="6"/>
      <c r="J100" s="67"/>
      <c r="K100" s="265"/>
    </row>
    <row r="101" spans="1:11" x14ac:dyDescent="0.25">
      <c r="A101" s="264" t="s">
        <v>302</v>
      </c>
      <c r="B101" s="193"/>
      <c r="C101" s="6"/>
      <c r="D101" s="6"/>
      <c r="E101" s="6"/>
      <c r="F101" s="6"/>
      <c r="G101" s="6"/>
      <c r="H101" s="6"/>
      <c r="I101" s="6"/>
      <c r="J101" s="67"/>
      <c r="K101" s="265"/>
    </row>
    <row r="102" spans="1:11" x14ac:dyDescent="0.25">
      <c r="A102" s="266" t="s">
        <v>13</v>
      </c>
      <c r="B102" s="194">
        <f t="shared" ref="B102:K102" si="226">SUM(B98:B101)</f>
        <v>7.5614999999999988</v>
      </c>
      <c r="C102" s="54">
        <f t="shared" si="226"/>
        <v>8.2279</v>
      </c>
      <c r="D102" s="54">
        <f t="shared" si="226"/>
        <v>7.7675000000000001</v>
      </c>
      <c r="E102" s="54">
        <f t="shared" si="226"/>
        <v>7.5384999999999991</v>
      </c>
      <c r="F102" s="54">
        <f t="shared" si="226"/>
        <v>6.6530999999999993</v>
      </c>
      <c r="G102" s="54">
        <f t="shared" si="226"/>
        <v>6.8464999999999998</v>
      </c>
      <c r="H102" s="54">
        <f t="shared" si="226"/>
        <v>6.6273</v>
      </c>
      <c r="I102" s="54">
        <f t="shared" si="226"/>
        <v>6.1451999999999991</v>
      </c>
      <c r="J102" s="186">
        <f t="shared" si="226"/>
        <v>4.4094999999999995</v>
      </c>
      <c r="K102" s="267">
        <f t="shared" si="226"/>
        <v>4.7942</v>
      </c>
    </row>
    <row r="103" spans="1:11" x14ac:dyDescent="0.25">
      <c r="A103" s="268" t="s">
        <v>303</v>
      </c>
      <c r="B103" s="256"/>
      <c r="C103" s="257">
        <f>+C98/B98-1</f>
        <v>8.8130661905706731E-2</v>
      </c>
      <c r="D103" s="257">
        <f t="shared" ref="D103:K103" si="227">+D98/C98-1</f>
        <v>-5.5955954739362435E-2</v>
      </c>
      <c r="E103" s="257">
        <f t="shared" si="227"/>
        <v>-2.9481815255874011E-2</v>
      </c>
      <c r="F103" s="257">
        <f t="shared" si="227"/>
        <v>-0.11745042117132054</v>
      </c>
      <c r="G103" s="257">
        <f t="shared" si="227"/>
        <v>2.9069155731914487E-2</v>
      </c>
      <c r="H103" s="257">
        <f t="shared" si="227"/>
        <v>-3.2016358723435334E-2</v>
      </c>
      <c r="I103" s="257">
        <f t="shared" si="227"/>
        <v>-7.2744556606763044E-2</v>
      </c>
      <c r="J103" s="258">
        <f t="shared" si="227"/>
        <v>-0.28244808956584</v>
      </c>
      <c r="K103" s="269">
        <f t="shared" si="227"/>
        <v>8.7243451638507885E-2</v>
      </c>
    </row>
    <row r="104" spans="1:11" x14ac:dyDescent="0.25">
      <c r="A104" s="268" t="s">
        <v>304</v>
      </c>
      <c r="B104" s="256"/>
      <c r="C104" s="257"/>
      <c r="D104" s="257"/>
      <c r="E104" s="257"/>
      <c r="F104" s="257"/>
      <c r="G104" s="257"/>
      <c r="H104" s="257"/>
      <c r="I104" s="257"/>
      <c r="J104" s="258"/>
      <c r="K104" s="269"/>
    </row>
    <row r="105" spans="1:11" x14ac:dyDescent="0.25">
      <c r="A105" s="268" t="s">
        <v>305</v>
      </c>
      <c r="B105" s="256"/>
      <c r="C105" s="257"/>
      <c r="D105" s="257"/>
      <c r="E105" s="257"/>
      <c r="F105" s="257"/>
      <c r="G105" s="257"/>
      <c r="H105" s="257"/>
      <c r="I105" s="257"/>
      <c r="J105" s="258"/>
      <c r="K105" s="269"/>
    </row>
    <row r="106" spans="1:11" ht="15.75" thickBot="1" x14ac:dyDescent="0.3">
      <c r="A106" s="270" t="s">
        <v>306</v>
      </c>
      <c r="B106" s="271"/>
      <c r="C106" s="272"/>
      <c r="D106" s="272"/>
      <c r="E106" s="272"/>
      <c r="F106" s="272"/>
      <c r="G106" s="272"/>
      <c r="H106" s="272"/>
      <c r="I106" s="272"/>
      <c r="J106" s="273"/>
      <c r="K106" s="274"/>
    </row>
    <row r="110" spans="1:11" ht="15.75" thickBot="1" x14ac:dyDescent="0.3"/>
    <row r="111" spans="1:11" ht="15.75" thickBot="1" x14ac:dyDescent="0.3">
      <c r="A111" s="332" t="str">
        <f>+A23</f>
        <v>DESPACHO DOMESTICO ENVASADO EN BOTELLA - Millones de litros</v>
      </c>
      <c r="B111" s="333"/>
      <c r="C111" s="333"/>
      <c r="D111" s="333"/>
      <c r="E111" s="333"/>
      <c r="F111" s="333"/>
      <c r="G111" s="333"/>
      <c r="H111" s="333"/>
      <c r="I111" s="333"/>
      <c r="J111" s="333"/>
      <c r="K111" s="334"/>
    </row>
    <row r="112" spans="1:11" x14ac:dyDescent="0.25">
      <c r="A112" s="262"/>
      <c r="B112" s="259">
        <v>2016</v>
      </c>
      <c r="C112" s="260">
        <f>+B112+1</f>
        <v>2017</v>
      </c>
      <c r="D112" s="260">
        <f t="shared" ref="D112" si="228">+C112+1</f>
        <v>2018</v>
      </c>
      <c r="E112" s="260">
        <f t="shared" ref="E112" si="229">+D112+1</f>
        <v>2019</v>
      </c>
      <c r="F112" s="260">
        <f t="shared" ref="F112" si="230">+E112+1</f>
        <v>2020</v>
      </c>
      <c r="G112" s="260">
        <f t="shared" ref="G112" si="231">+F112+1</f>
        <v>2021</v>
      </c>
      <c r="H112" s="260">
        <f t="shared" ref="H112" si="232">+G112+1</f>
        <v>2022</v>
      </c>
      <c r="I112" s="260">
        <v>2023</v>
      </c>
      <c r="J112" s="261">
        <v>2024</v>
      </c>
      <c r="K112" s="263">
        <v>2025</v>
      </c>
    </row>
    <row r="113" spans="1:11" x14ac:dyDescent="0.25">
      <c r="A113" s="264" t="s">
        <v>299</v>
      </c>
      <c r="B113" s="193">
        <f t="shared" ref="B113:K113" si="233">+SUM(B25:B27)</f>
        <v>107.02800000000001</v>
      </c>
      <c r="C113" s="6">
        <f t="shared" si="233"/>
        <v>92.104299999999995</v>
      </c>
      <c r="D113" s="6">
        <f t="shared" si="233"/>
        <v>93.526600000000002</v>
      </c>
      <c r="E113" s="6">
        <f t="shared" si="233"/>
        <v>94.101600000000005</v>
      </c>
      <c r="F113" s="6">
        <f t="shared" si="233"/>
        <v>104.84439999999999</v>
      </c>
      <c r="G113" s="6">
        <f t="shared" si="233"/>
        <v>105.28530000000001</v>
      </c>
      <c r="H113" s="6">
        <f t="shared" si="233"/>
        <v>109.38900000000001</v>
      </c>
      <c r="I113" s="6">
        <f t="shared" si="233"/>
        <v>95.628299999999996</v>
      </c>
      <c r="J113" s="67">
        <f t="shared" si="233"/>
        <v>90.802000000000007</v>
      </c>
      <c r="K113" s="265">
        <f t="shared" si="233"/>
        <v>98.974900000000005</v>
      </c>
    </row>
    <row r="114" spans="1:11" x14ac:dyDescent="0.25">
      <c r="A114" s="264" t="s">
        <v>300</v>
      </c>
      <c r="B114" s="193"/>
      <c r="C114" s="6"/>
      <c r="D114" s="6"/>
      <c r="E114" s="6"/>
      <c r="F114" s="6"/>
      <c r="G114" s="6"/>
      <c r="H114" s="6"/>
      <c r="I114" s="6"/>
      <c r="J114" s="67"/>
      <c r="K114" s="265"/>
    </row>
    <row r="115" spans="1:11" x14ac:dyDescent="0.25">
      <c r="A115" s="264" t="s">
        <v>301</v>
      </c>
      <c r="B115" s="193"/>
      <c r="C115" s="6"/>
      <c r="D115" s="6"/>
      <c r="E115" s="6"/>
      <c r="F115" s="6"/>
      <c r="G115" s="6"/>
      <c r="H115" s="6"/>
      <c r="I115" s="6"/>
      <c r="J115" s="67"/>
      <c r="K115" s="265"/>
    </row>
    <row r="116" spans="1:11" x14ac:dyDescent="0.25">
      <c r="A116" s="264" t="s">
        <v>302</v>
      </c>
      <c r="B116" s="193"/>
      <c r="C116" s="6"/>
      <c r="D116" s="6"/>
      <c r="E116" s="6"/>
      <c r="F116" s="6"/>
      <c r="G116" s="6"/>
      <c r="H116" s="6"/>
      <c r="I116" s="6"/>
      <c r="J116" s="67"/>
      <c r="K116" s="265"/>
    </row>
    <row r="117" spans="1:11" x14ac:dyDescent="0.25">
      <c r="A117" s="266" t="s">
        <v>13</v>
      </c>
      <c r="B117" s="194">
        <f t="shared" ref="B117:K117" si="234">SUM(B113:B116)</f>
        <v>107.02800000000001</v>
      </c>
      <c r="C117" s="54">
        <f t="shared" si="234"/>
        <v>92.104299999999995</v>
      </c>
      <c r="D117" s="54">
        <f t="shared" si="234"/>
        <v>93.526600000000002</v>
      </c>
      <c r="E117" s="54">
        <f t="shared" si="234"/>
        <v>94.101600000000005</v>
      </c>
      <c r="F117" s="54">
        <f t="shared" si="234"/>
        <v>104.84439999999999</v>
      </c>
      <c r="G117" s="54">
        <f t="shared" si="234"/>
        <v>105.28530000000001</v>
      </c>
      <c r="H117" s="54">
        <f t="shared" si="234"/>
        <v>109.38900000000001</v>
      </c>
      <c r="I117" s="54">
        <f t="shared" si="234"/>
        <v>95.628299999999996</v>
      </c>
      <c r="J117" s="186">
        <f t="shared" si="234"/>
        <v>90.802000000000007</v>
      </c>
      <c r="K117" s="267">
        <f t="shared" si="234"/>
        <v>98.974900000000005</v>
      </c>
    </row>
    <row r="118" spans="1:11" x14ac:dyDescent="0.25">
      <c r="A118" s="268" t="s">
        <v>303</v>
      </c>
      <c r="B118" s="256"/>
      <c r="C118" s="257">
        <f>+C113/B113-1</f>
        <v>-0.13943734349889758</v>
      </c>
      <c r="D118" s="257">
        <f t="shared" ref="D118:K118" si="235">+D113/C113-1</f>
        <v>1.5442275767798108E-2</v>
      </c>
      <c r="E118" s="257">
        <f t="shared" si="235"/>
        <v>6.1479835683111439E-3</v>
      </c>
      <c r="F118" s="257">
        <f t="shared" si="235"/>
        <v>0.11416171457233437</v>
      </c>
      <c r="G118" s="257">
        <f t="shared" si="235"/>
        <v>4.2052794426790108E-3</v>
      </c>
      <c r="H118" s="257">
        <f t="shared" si="235"/>
        <v>3.8976951198315568E-2</v>
      </c>
      <c r="I118" s="257">
        <f t="shared" si="235"/>
        <v>-0.1257960123961277</v>
      </c>
      <c r="J118" s="258">
        <f t="shared" si="235"/>
        <v>-5.0469369423068122E-2</v>
      </c>
      <c r="K118" s="269">
        <f t="shared" si="235"/>
        <v>9.0007929340763404E-2</v>
      </c>
    </row>
    <row r="119" spans="1:11" x14ac:dyDescent="0.25">
      <c r="A119" s="268" t="s">
        <v>304</v>
      </c>
      <c r="B119" s="256"/>
      <c r="C119" s="257"/>
      <c r="D119" s="257"/>
      <c r="E119" s="257"/>
      <c r="F119" s="257"/>
      <c r="G119" s="257"/>
      <c r="H119" s="257"/>
      <c r="I119" s="257"/>
      <c r="J119" s="258"/>
      <c r="K119" s="269"/>
    </row>
    <row r="120" spans="1:11" x14ac:dyDescent="0.25">
      <c r="A120" s="268" t="s">
        <v>305</v>
      </c>
      <c r="B120" s="256"/>
      <c r="C120" s="257"/>
      <c r="D120" s="257"/>
      <c r="E120" s="257"/>
      <c r="F120" s="257"/>
      <c r="G120" s="257"/>
      <c r="H120" s="257"/>
      <c r="I120" s="257"/>
      <c r="J120" s="258"/>
      <c r="K120" s="269"/>
    </row>
    <row r="121" spans="1:11" ht="15.75" thickBot="1" x14ac:dyDescent="0.3">
      <c r="A121" s="270" t="s">
        <v>306</v>
      </c>
      <c r="B121" s="271"/>
      <c r="C121" s="272"/>
      <c r="D121" s="272"/>
      <c r="E121" s="272"/>
      <c r="F121" s="272"/>
      <c r="G121" s="272"/>
      <c r="H121" s="272"/>
      <c r="I121" s="272"/>
      <c r="J121" s="273"/>
      <c r="K121" s="274"/>
    </row>
    <row r="125" spans="1:11" ht="15.75" thickBot="1" x14ac:dyDescent="0.3"/>
    <row r="126" spans="1:11" ht="15.75" thickBot="1" x14ac:dyDescent="0.3">
      <c r="A126" s="332" t="str">
        <f>+A41</f>
        <v>DESPACHO DOMESTICO ENVASADO EN TETRABRIK - Millones de litros</v>
      </c>
      <c r="B126" s="333"/>
      <c r="C126" s="333"/>
      <c r="D126" s="333"/>
      <c r="E126" s="333"/>
      <c r="F126" s="333"/>
      <c r="G126" s="333"/>
      <c r="H126" s="333"/>
      <c r="I126" s="333"/>
      <c r="J126" s="333"/>
      <c r="K126" s="334"/>
    </row>
    <row r="127" spans="1:11" x14ac:dyDescent="0.25">
      <c r="A127" s="262"/>
      <c r="B127" s="259">
        <v>2016</v>
      </c>
      <c r="C127" s="260">
        <f>+B127+1</f>
        <v>2017</v>
      </c>
      <c r="D127" s="260">
        <f t="shared" ref="D127" si="236">+C127+1</f>
        <v>2018</v>
      </c>
      <c r="E127" s="260">
        <f t="shared" ref="E127" si="237">+D127+1</f>
        <v>2019</v>
      </c>
      <c r="F127" s="260">
        <f t="shared" ref="F127" si="238">+E127+1</f>
        <v>2020</v>
      </c>
      <c r="G127" s="260">
        <f t="shared" ref="G127" si="239">+F127+1</f>
        <v>2021</v>
      </c>
      <c r="H127" s="260">
        <f t="shared" ref="H127" si="240">+G127+1</f>
        <v>2022</v>
      </c>
      <c r="I127" s="260">
        <v>2023</v>
      </c>
      <c r="J127" s="261">
        <v>2024</v>
      </c>
      <c r="K127" s="263">
        <v>2025</v>
      </c>
    </row>
    <row r="128" spans="1:11" x14ac:dyDescent="0.25">
      <c r="A128" s="264" t="s">
        <v>299</v>
      </c>
      <c r="B128" s="193">
        <f>+SUM(B43:B45)</f>
        <v>94.772897999999998</v>
      </c>
      <c r="C128" s="6">
        <f t="shared" ref="C128:K128" si="241">+SUM(C43:C45)</f>
        <v>85.806300000000007</v>
      </c>
      <c r="D128" s="6">
        <f t="shared" si="241"/>
        <v>83.594800000000006</v>
      </c>
      <c r="E128" s="6">
        <f t="shared" si="241"/>
        <v>86.254800000000003</v>
      </c>
      <c r="F128" s="6">
        <f t="shared" si="241"/>
        <v>84.845300000000009</v>
      </c>
      <c r="G128" s="6">
        <f t="shared" si="241"/>
        <v>66.09790000000001</v>
      </c>
      <c r="H128" s="6">
        <f t="shared" si="241"/>
        <v>69.705100000000002</v>
      </c>
      <c r="I128" s="6">
        <f t="shared" si="241"/>
        <v>58.786600000000007</v>
      </c>
      <c r="J128" s="67">
        <f t="shared" si="241"/>
        <v>58.858999999999995</v>
      </c>
      <c r="K128" s="265">
        <f t="shared" si="241"/>
        <v>59.578099999999999</v>
      </c>
    </row>
    <row r="129" spans="1:11" x14ac:dyDescent="0.25">
      <c r="A129" s="264" t="s">
        <v>300</v>
      </c>
      <c r="B129" s="193"/>
      <c r="C129" s="6"/>
      <c r="D129" s="6"/>
      <c r="E129" s="6"/>
      <c r="F129" s="6"/>
      <c r="G129" s="6"/>
      <c r="H129" s="6"/>
      <c r="I129" s="6"/>
      <c r="J129" s="67"/>
      <c r="K129" s="265"/>
    </row>
    <row r="130" spans="1:11" x14ac:dyDescent="0.25">
      <c r="A130" s="264" t="s">
        <v>301</v>
      </c>
      <c r="B130" s="193"/>
      <c r="C130" s="6"/>
      <c r="D130" s="6"/>
      <c r="E130" s="6"/>
      <c r="F130" s="6"/>
      <c r="G130" s="6"/>
      <c r="H130" s="6"/>
      <c r="I130" s="6"/>
      <c r="J130" s="67"/>
      <c r="K130" s="265"/>
    </row>
    <row r="131" spans="1:11" x14ac:dyDescent="0.25">
      <c r="A131" s="264" t="s">
        <v>302</v>
      </c>
      <c r="B131" s="193"/>
      <c r="C131" s="6"/>
      <c r="D131" s="6"/>
      <c r="E131" s="6"/>
      <c r="F131" s="6"/>
      <c r="G131" s="6"/>
      <c r="H131" s="6"/>
      <c r="I131" s="6"/>
      <c r="J131" s="67"/>
      <c r="K131" s="265"/>
    </row>
    <row r="132" spans="1:11" x14ac:dyDescent="0.25">
      <c r="A132" s="266" t="s">
        <v>13</v>
      </c>
      <c r="B132" s="194">
        <f t="shared" ref="B132:K132" si="242">SUM(B128:B131)</f>
        <v>94.772897999999998</v>
      </c>
      <c r="C132" s="54">
        <f t="shared" si="242"/>
        <v>85.806300000000007</v>
      </c>
      <c r="D132" s="54">
        <f t="shared" si="242"/>
        <v>83.594800000000006</v>
      </c>
      <c r="E132" s="54">
        <f t="shared" si="242"/>
        <v>86.254800000000003</v>
      </c>
      <c r="F132" s="54">
        <f t="shared" si="242"/>
        <v>84.845300000000009</v>
      </c>
      <c r="G132" s="54">
        <f t="shared" si="242"/>
        <v>66.09790000000001</v>
      </c>
      <c r="H132" s="54">
        <f t="shared" si="242"/>
        <v>69.705100000000002</v>
      </c>
      <c r="I132" s="54">
        <f t="shared" si="242"/>
        <v>58.786600000000007</v>
      </c>
      <c r="J132" s="186">
        <f t="shared" si="242"/>
        <v>58.858999999999995</v>
      </c>
      <c r="K132" s="267">
        <f t="shared" si="242"/>
        <v>59.578099999999999</v>
      </c>
    </row>
    <row r="133" spans="1:11" x14ac:dyDescent="0.25">
      <c r="A133" s="268" t="s">
        <v>303</v>
      </c>
      <c r="B133" s="256"/>
      <c r="C133" s="257">
        <f>+C128/B128-1</f>
        <v>-9.4611415174831848E-2</v>
      </c>
      <c r="D133" s="257">
        <f t="shared" ref="D133:K133" si="243">+D128/C128-1</f>
        <v>-2.5773165839804268E-2</v>
      </c>
      <c r="E133" s="257">
        <f t="shared" si="243"/>
        <v>3.1820161062649843E-2</v>
      </c>
      <c r="F133" s="257">
        <f t="shared" si="243"/>
        <v>-1.6341119566679163E-2</v>
      </c>
      <c r="G133" s="257">
        <f t="shared" si="243"/>
        <v>-0.2209597938836918</v>
      </c>
      <c r="H133" s="257">
        <f t="shared" si="243"/>
        <v>5.457359462252187E-2</v>
      </c>
      <c r="I133" s="257">
        <f t="shared" si="243"/>
        <v>-0.15663846691275096</v>
      </c>
      <c r="J133" s="258">
        <f t="shared" si="243"/>
        <v>1.2315731816432418E-3</v>
      </c>
      <c r="K133" s="269">
        <f t="shared" si="243"/>
        <v>1.221733294823224E-2</v>
      </c>
    </row>
    <row r="134" spans="1:11" x14ac:dyDescent="0.25">
      <c r="A134" s="268" t="s">
        <v>304</v>
      </c>
      <c r="B134" s="256"/>
      <c r="C134" s="257"/>
      <c r="D134" s="257"/>
      <c r="E134" s="257"/>
      <c r="F134" s="257"/>
      <c r="G134" s="257"/>
      <c r="H134" s="257"/>
      <c r="I134" s="257"/>
      <c r="J134" s="258"/>
      <c r="K134" s="269"/>
    </row>
    <row r="135" spans="1:11" x14ac:dyDescent="0.25">
      <c r="A135" s="268" t="s">
        <v>305</v>
      </c>
      <c r="B135" s="256"/>
      <c r="C135" s="257"/>
      <c r="D135" s="257"/>
      <c r="E135" s="257"/>
      <c r="F135" s="257"/>
      <c r="G135" s="257"/>
      <c r="H135" s="257"/>
      <c r="I135" s="257"/>
      <c r="J135" s="258"/>
      <c r="K135" s="269"/>
    </row>
    <row r="136" spans="1:11" ht="15.75" thickBot="1" x14ac:dyDescent="0.3">
      <c r="A136" s="270" t="s">
        <v>306</v>
      </c>
      <c r="B136" s="271"/>
      <c r="C136" s="272"/>
      <c r="D136" s="272"/>
      <c r="E136" s="272"/>
      <c r="F136" s="272"/>
      <c r="G136" s="272"/>
      <c r="H136" s="272"/>
      <c r="I136" s="272"/>
      <c r="J136" s="273"/>
      <c r="K136" s="274"/>
    </row>
    <row r="140" spans="1:11" ht="15.75" thickBot="1" x14ac:dyDescent="0.3"/>
    <row r="141" spans="1:11" ht="15.75" thickBot="1" x14ac:dyDescent="0.3">
      <c r="A141" s="332" t="str">
        <f>+A59</f>
        <v>DESPACHO DOMESTICO ENVASADO EN OTROS ENVASES - Millones de litros</v>
      </c>
      <c r="B141" s="333"/>
      <c r="C141" s="333"/>
      <c r="D141" s="333"/>
      <c r="E141" s="333"/>
      <c r="F141" s="333"/>
      <c r="G141" s="333"/>
      <c r="H141" s="333"/>
      <c r="I141" s="333"/>
      <c r="J141" s="333"/>
      <c r="K141" s="334"/>
    </row>
    <row r="142" spans="1:11" x14ac:dyDescent="0.25">
      <c r="A142" s="262"/>
      <c r="B142" s="259">
        <v>2016</v>
      </c>
      <c r="C142" s="260">
        <f>+B142+1</f>
        <v>2017</v>
      </c>
      <c r="D142" s="260">
        <f t="shared" ref="D142" si="244">+C142+1</f>
        <v>2018</v>
      </c>
      <c r="E142" s="260">
        <f t="shared" ref="E142" si="245">+D142+1</f>
        <v>2019</v>
      </c>
      <c r="F142" s="260">
        <f t="shared" ref="F142" si="246">+E142+1</f>
        <v>2020</v>
      </c>
      <c r="G142" s="260">
        <f t="shared" ref="G142" si="247">+F142+1</f>
        <v>2021</v>
      </c>
      <c r="H142" s="260">
        <f t="shared" ref="H142" si="248">+G142+1</f>
        <v>2022</v>
      </c>
      <c r="I142" s="260">
        <v>2023</v>
      </c>
      <c r="J142" s="261">
        <v>2024</v>
      </c>
      <c r="K142" s="263">
        <v>2025</v>
      </c>
    </row>
    <row r="143" spans="1:11" x14ac:dyDescent="0.25">
      <c r="A143" s="264" t="s">
        <v>299</v>
      </c>
      <c r="B143" s="193">
        <f>+SUM(B61:B63)</f>
        <v>0.70980199999998472</v>
      </c>
      <c r="C143" s="6">
        <f t="shared" ref="C143:K143" si="249">+SUM(C61:C63)</f>
        <v>0.44719999999998983</v>
      </c>
      <c r="D143" s="6">
        <f t="shared" si="249"/>
        <v>0.3053999999999899</v>
      </c>
      <c r="E143" s="6">
        <f t="shared" si="249"/>
        <v>1.2835999999999979</v>
      </c>
      <c r="F143" s="6">
        <f t="shared" si="249"/>
        <v>0.76759999999999673</v>
      </c>
      <c r="G143" s="6">
        <f t="shared" si="249"/>
        <v>1.0710999999999999</v>
      </c>
      <c r="H143" s="6">
        <f t="shared" si="249"/>
        <v>0.59510000000000041</v>
      </c>
      <c r="I143" s="6">
        <f t="shared" si="249"/>
        <v>1.2594000000000021</v>
      </c>
      <c r="J143" s="67">
        <f t="shared" si="249"/>
        <v>0.77710000000000234</v>
      </c>
      <c r="K143" s="265">
        <f t="shared" si="249"/>
        <v>0.61709999999999376</v>
      </c>
    </row>
    <row r="144" spans="1:11" x14ac:dyDescent="0.25">
      <c r="A144" s="264" t="s">
        <v>300</v>
      </c>
      <c r="B144" s="193"/>
      <c r="C144" s="6"/>
      <c r="D144" s="6"/>
      <c r="E144" s="6"/>
      <c r="F144" s="6"/>
      <c r="G144" s="6"/>
      <c r="H144" s="6"/>
      <c r="I144" s="6"/>
      <c r="J144" s="67"/>
      <c r="K144" s="265"/>
    </row>
    <row r="145" spans="1:11" x14ac:dyDescent="0.25">
      <c r="A145" s="264" t="s">
        <v>301</v>
      </c>
      <c r="B145" s="193"/>
      <c r="C145" s="6"/>
      <c r="D145" s="6"/>
      <c r="E145" s="6"/>
      <c r="F145" s="6"/>
      <c r="G145" s="6"/>
      <c r="H145" s="6"/>
      <c r="I145" s="6"/>
      <c r="J145" s="67"/>
      <c r="K145" s="265"/>
    </row>
    <row r="146" spans="1:11" x14ac:dyDescent="0.25">
      <c r="A146" s="264" t="s">
        <v>302</v>
      </c>
      <c r="B146" s="193"/>
      <c r="C146" s="6"/>
      <c r="D146" s="6"/>
      <c r="E146" s="6"/>
      <c r="F146" s="6"/>
      <c r="G146" s="6"/>
      <c r="H146" s="6"/>
      <c r="I146" s="6"/>
      <c r="J146" s="67"/>
      <c r="K146" s="265"/>
    </row>
    <row r="147" spans="1:11" x14ac:dyDescent="0.25">
      <c r="A147" s="266" t="s">
        <v>13</v>
      </c>
      <c r="B147" s="194">
        <f t="shared" ref="B147:K147" si="250">SUM(B143:B146)</f>
        <v>0.70980199999998472</v>
      </c>
      <c r="C147" s="54">
        <f t="shared" si="250"/>
        <v>0.44719999999998983</v>
      </c>
      <c r="D147" s="54">
        <f t="shared" si="250"/>
        <v>0.3053999999999899</v>
      </c>
      <c r="E147" s="54">
        <f t="shared" si="250"/>
        <v>1.2835999999999979</v>
      </c>
      <c r="F147" s="54">
        <f t="shared" si="250"/>
        <v>0.76759999999999673</v>
      </c>
      <c r="G147" s="54">
        <f t="shared" si="250"/>
        <v>1.0710999999999999</v>
      </c>
      <c r="H147" s="54">
        <f t="shared" si="250"/>
        <v>0.59510000000000041</v>
      </c>
      <c r="I147" s="54">
        <f t="shared" si="250"/>
        <v>1.2594000000000021</v>
      </c>
      <c r="J147" s="186">
        <f t="shared" si="250"/>
        <v>0.77710000000000234</v>
      </c>
      <c r="K147" s="267">
        <f t="shared" si="250"/>
        <v>0.61709999999999376</v>
      </c>
    </row>
    <row r="148" spans="1:11" x14ac:dyDescent="0.25">
      <c r="A148" s="268" t="s">
        <v>303</v>
      </c>
      <c r="B148" s="256"/>
      <c r="C148" s="257">
        <f>+C143/B143-1</f>
        <v>-0.36996514520950985</v>
      </c>
      <c r="D148" s="257">
        <f t="shared" ref="D148:K148" si="251">+D143/C143-1</f>
        <v>-0.31708407871199273</v>
      </c>
      <c r="E148" s="257">
        <f t="shared" si="251"/>
        <v>3.2030124426982329</v>
      </c>
      <c r="F148" s="257">
        <f t="shared" si="251"/>
        <v>-0.40199439077594423</v>
      </c>
      <c r="G148" s="257">
        <f t="shared" si="251"/>
        <v>0.39538822303283538</v>
      </c>
      <c r="H148" s="257">
        <f t="shared" si="251"/>
        <v>-0.44440295023807264</v>
      </c>
      <c r="I148" s="257">
        <f t="shared" si="251"/>
        <v>1.1162829776508172</v>
      </c>
      <c r="J148" s="258">
        <f t="shared" si="251"/>
        <v>-0.38296013974908605</v>
      </c>
      <c r="K148" s="269">
        <f t="shared" si="251"/>
        <v>-0.20589370737357882</v>
      </c>
    </row>
    <row r="149" spans="1:11" x14ac:dyDescent="0.25">
      <c r="A149" s="268" t="s">
        <v>304</v>
      </c>
      <c r="B149" s="256"/>
      <c r="C149" s="257"/>
      <c r="D149" s="257"/>
      <c r="E149" s="257"/>
      <c r="F149" s="257"/>
      <c r="G149" s="257"/>
      <c r="H149" s="257"/>
      <c r="I149" s="257"/>
      <c r="J149" s="258"/>
      <c r="K149" s="269"/>
    </row>
    <row r="150" spans="1:11" x14ac:dyDescent="0.25">
      <c r="A150" s="268" t="s">
        <v>305</v>
      </c>
      <c r="B150" s="256"/>
      <c r="C150" s="257"/>
      <c r="D150" s="257"/>
      <c r="E150" s="257"/>
      <c r="F150" s="257"/>
      <c r="G150" s="257"/>
      <c r="H150" s="257"/>
      <c r="I150" s="257"/>
      <c r="J150" s="258"/>
      <c r="K150" s="269"/>
    </row>
    <row r="151" spans="1:11" ht="15.75" thickBot="1" x14ac:dyDescent="0.3">
      <c r="A151" s="270" t="s">
        <v>306</v>
      </c>
      <c r="B151" s="271"/>
      <c r="C151" s="272"/>
      <c r="D151" s="272"/>
      <c r="E151" s="272"/>
      <c r="F151" s="272"/>
      <c r="G151" s="272"/>
      <c r="H151" s="272"/>
      <c r="I151" s="272"/>
      <c r="J151" s="273"/>
      <c r="K151" s="274"/>
    </row>
  </sheetData>
  <mergeCells count="17">
    <mergeCell ref="A96:K96"/>
    <mergeCell ref="A111:K111"/>
    <mergeCell ref="A126:K126"/>
    <mergeCell ref="A141:K141"/>
    <mergeCell ref="A77:L77"/>
    <mergeCell ref="N77:Z77"/>
    <mergeCell ref="A23:L23"/>
    <mergeCell ref="N23:Z23"/>
    <mergeCell ref="A41:L41"/>
    <mergeCell ref="N41:Z41"/>
    <mergeCell ref="A59:L59"/>
    <mergeCell ref="N59:Z59"/>
    <mergeCell ref="A1:Z1"/>
    <mergeCell ref="A2:Z2"/>
    <mergeCell ref="A3:Z3"/>
    <mergeCell ref="A5:L5"/>
    <mergeCell ref="N5:Z5"/>
  </mergeCells>
  <hyperlinks>
    <hyperlink ref="AB1" location="INDICE!A1" display="VOLVER INDICE" xr:uid="{00000000-0004-0000-06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64"/>
  <sheetViews>
    <sheetView workbookViewId="0">
      <selection activeCell="X155" sqref="X155:Z155"/>
    </sheetView>
  </sheetViews>
  <sheetFormatPr baseColWidth="10" defaultRowHeight="15" x14ac:dyDescent="0.25"/>
  <cols>
    <col min="1" max="1" width="11.7109375" style="1" customWidth="1"/>
    <col min="2" max="11" width="6" style="1" customWidth="1"/>
    <col min="12" max="12" width="8.140625" style="1" customWidth="1"/>
    <col min="13" max="13" width="5" style="1" customWidth="1"/>
    <col min="14" max="14" width="10.5703125" style="1" customWidth="1"/>
    <col min="15" max="24" width="7.42578125" style="1" customWidth="1"/>
    <col min="25" max="26" width="8" style="1" customWidth="1"/>
    <col min="27" max="27" width="11.42578125" style="1"/>
    <col min="28" max="28" width="14.42578125" style="1" bestFit="1" customWidth="1"/>
    <col min="29" max="16384" width="11.42578125" style="1"/>
  </cols>
  <sheetData>
    <row r="1" spans="1:28" ht="15.75" x14ac:dyDescent="0.25">
      <c r="A1" s="319" t="s">
        <v>17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B1" s="177" t="s">
        <v>206</v>
      </c>
    </row>
    <row r="2" spans="1:28" ht="15.75" x14ac:dyDescent="0.25">
      <c r="A2" s="319" t="s">
        <v>22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</row>
    <row r="3" spans="1:28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</row>
    <row r="4" spans="1:2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15.75" thickBot="1" x14ac:dyDescent="0.3">
      <c r="A5" s="323" t="s">
        <v>243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  <c r="M5" s="2"/>
      <c r="N5" s="323" t="s">
        <v>244</v>
      </c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5"/>
    </row>
    <row r="6" spans="1:28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39">
        <v>2023</v>
      </c>
      <c r="J6" s="192">
        <v>2024</v>
      </c>
      <c r="K6" s="40">
        <v>2025</v>
      </c>
      <c r="L6" s="41" t="s">
        <v>16</v>
      </c>
      <c r="M6" s="2"/>
      <c r="N6" s="65"/>
      <c r="O6" s="237">
        <v>2016</v>
      </c>
      <c r="P6" s="64">
        <f>+O6+1</f>
        <v>2017</v>
      </c>
      <c r="Q6" s="64">
        <f t="shared" ref="Q6:T6" si="1">+P6+1</f>
        <v>2018</v>
      </c>
      <c r="R6" s="64">
        <f t="shared" si="1"/>
        <v>2019</v>
      </c>
      <c r="S6" s="64">
        <f t="shared" si="1"/>
        <v>2020</v>
      </c>
      <c r="T6" s="64">
        <f t="shared" si="1"/>
        <v>2021</v>
      </c>
      <c r="U6" s="39">
        <v>2022</v>
      </c>
      <c r="V6" s="39">
        <v>2023</v>
      </c>
      <c r="W6" s="192">
        <v>2024</v>
      </c>
      <c r="X6" s="40">
        <v>2025</v>
      </c>
      <c r="Y6" s="77" t="s">
        <v>16</v>
      </c>
      <c r="Z6" s="74" t="s">
        <v>21</v>
      </c>
    </row>
    <row r="7" spans="1:28" x14ac:dyDescent="0.25">
      <c r="A7" s="42" t="s">
        <v>10</v>
      </c>
      <c r="B7" s="193">
        <f>+'[3]1.CONSUMO ARGENTINA POR TIPO '!B317/10000</f>
        <v>12.027986</v>
      </c>
      <c r="C7" s="6">
        <f>+'[3]1.CONSUMO ARGENTINA POR TIPO '!B329/10000</f>
        <v>10.055913</v>
      </c>
      <c r="D7" s="6">
        <f>+'[3]1.CONSUMO ARGENTINA POR TIPO '!B341/10000</f>
        <v>10.319100000000001</v>
      </c>
      <c r="E7" s="6">
        <f>+'[3]1.CONSUMO ARGENTINA POR TIPO '!B353/10000</f>
        <v>12.9217</v>
      </c>
      <c r="F7" s="6">
        <f>+'[3]1.CONSUMO ARGENTINA POR TIPO '!B365/10000</f>
        <v>13.137700000000001</v>
      </c>
      <c r="G7" s="6">
        <f>+'[3]1.CONSUMO ARGENTINA POR TIPO '!B377/10000</f>
        <v>18.0913</v>
      </c>
      <c r="H7" s="6">
        <f>+'[3]1.CONSUMO ARGENTINA POR TIPO '!B389/10000</f>
        <v>16.369399999999999</v>
      </c>
      <c r="I7" s="6">
        <f>+'[3]1.CONSUMO ARGENTINA POR TIPO '!B401/10000</f>
        <v>14.388199999999999</v>
      </c>
      <c r="J7" s="67">
        <f>+'[3]1.CONSUMO ARGENTINA POR TIPO '!B413/10000</f>
        <v>12.1046</v>
      </c>
      <c r="K7" s="37">
        <f>+'[3]1.CONSUMO ARGENTINA POR TIPO '!B425/10000</f>
        <v>14.5138</v>
      </c>
      <c r="L7" s="7">
        <f t="shared" ref="L7" si="2">+J7/I7-1</f>
        <v>-0.15871339013914176</v>
      </c>
      <c r="M7" s="2"/>
      <c r="N7" s="42" t="s">
        <v>10</v>
      </c>
      <c r="O7" s="193">
        <f>+'[2]CONSUMO EN ARGENTINA POR COLOR'!F1155*9</f>
        <v>170.55684299999999</v>
      </c>
      <c r="P7" s="6">
        <f t="shared" ref="P7:X7" si="3">+SUM(C7)+SUM(B8:B18)</f>
        <v>203.822913</v>
      </c>
      <c r="Q7" s="6">
        <f t="shared" si="3"/>
        <v>190.96379999999996</v>
      </c>
      <c r="R7" s="6">
        <f t="shared" si="3"/>
        <v>188.87270000000001</v>
      </c>
      <c r="S7" s="6">
        <f t="shared" si="3"/>
        <v>216.428</v>
      </c>
      <c r="T7" s="6">
        <f t="shared" si="3"/>
        <v>255.76759999999999</v>
      </c>
      <c r="U7" s="6">
        <f t="shared" si="3"/>
        <v>248.68670000000003</v>
      </c>
      <c r="V7" s="6">
        <f t="shared" si="3"/>
        <v>266.07119999999998</v>
      </c>
      <c r="W7" s="67">
        <f t="shared" si="3"/>
        <v>224.80929999999998</v>
      </c>
      <c r="X7" s="37">
        <f t="shared" si="3"/>
        <v>226.59130000000002</v>
      </c>
      <c r="Y7" s="78">
        <f>+X7/W7-1</f>
        <v>7.9267183341615866E-3</v>
      </c>
      <c r="Z7" s="7">
        <f>+POWER(X7/S7,0.2)-1</f>
        <v>9.2202521561082218E-3</v>
      </c>
    </row>
    <row r="8" spans="1:28" x14ac:dyDescent="0.25">
      <c r="A8" s="42" t="s">
        <v>11</v>
      </c>
      <c r="B8" s="193">
        <f>+'[3]1.CONSUMO ARGENTINA POR TIPO '!B318/10000</f>
        <v>11.9917</v>
      </c>
      <c r="C8" s="6">
        <f>+'[3]1.CONSUMO ARGENTINA POR TIPO '!B330/10000</f>
        <v>9.9845000000000006</v>
      </c>
      <c r="D8" s="6">
        <f>+'[3]1.CONSUMO ARGENTINA POR TIPO '!B342/10000</f>
        <v>11.462199999999999</v>
      </c>
      <c r="E8" s="6">
        <f>+'[3]1.CONSUMO ARGENTINA POR TIPO '!B354/10000</f>
        <v>11.5608</v>
      </c>
      <c r="F8" s="6">
        <f>+'[3]1.CONSUMO ARGENTINA POR TIPO '!B366/10000</f>
        <v>12.466100000000001</v>
      </c>
      <c r="G8" s="6">
        <f>+'[3]1.CONSUMO ARGENTINA POR TIPO '!B378/10000</f>
        <v>15.7545</v>
      </c>
      <c r="H8" s="6">
        <f>+'[3]1.CONSUMO ARGENTINA POR TIPO '!B390/10000</f>
        <v>17.383199999999999</v>
      </c>
      <c r="I8" s="6">
        <f>+'[3]1.CONSUMO ARGENTINA POR TIPO '!B402/10000</f>
        <v>13.856199999999999</v>
      </c>
      <c r="J8" s="67">
        <f>+'[3]1.CONSUMO ARGENTINA POR TIPO '!B414/10000</f>
        <v>13.9244</v>
      </c>
      <c r="K8" s="37">
        <f>+'[3]1.CONSUMO ARGENTINA POR TIPO '!B426/10000</f>
        <v>13.2531</v>
      </c>
      <c r="L8" s="7">
        <f t="shared" ref="L8" si="4">+J8/I8-1</f>
        <v>4.9219843824426235E-3</v>
      </c>
      <c r="M8" s="2"/>
      <c r="N8" s="42" t="s">
        <v>11</v>
      </c>
      <c r="O8" s="193">
        <f>+'[2]CONSUMO EN ARGENTINA POR COLOR'!F1156*9</f>
        <v>171.82293099999998</v>
      </c>
      <c r="P8" s="6">
        <f t="shared" ref="P8:X8" si="5">+SUM(C7:C8)+SUM(B9:B18)</f>
        <v>201.81571299999999</v>
      </c>
      <c r="Q8" s="6">
        <f t="shared" si="5"/>
        <v>192.44149999999996</v>
      </c>
      <c r="R8" s="6">
        <f t="shared" si="5"/>
        <v>188.97130000000004</v>
      </c>
      <c r="S8" s="6">
        <f t="shared" si="5"/>
        <v>217.33330000000004</v>
      </c>
      <c r="T8" s="6">
        <f t="shared" si="5"/>
        <v>259.05600000000004</v>
      </c>
      <c r="U8" s="6">
        <f t="shared" si="5"/>
        <v>250.31540000000001</v>
      </c>
      <c r="V8" s="6">
        <f t="shared" si="5"/>
        <v>262.54419999999999</v>
      </c>
      <c r="W8" s="67">
        <f t="shared" si="5"/>
        <v>224.8775</v>
      </c>
      <c r="X8" s="37">
        <f t="shared" si="5"/>
        <v>225.92000000000002</v>
      </c>
      <c r="Y8" s="78">
        <f>+X8/W8-1</f>
        <v>4.635857300085755E-3</v>
      </c>
      <c r="Z8" s="7">
        <f>+POWER(X8/S8,0.2)-1</f>
        <v>7.7798740517511789E-3</v>
      </c>
    </row>
    <row r="9" spans="1:28" x14ac:dyDescent="0.25">
      <c r="A9" s="42" t="s">
        <v>0</v>
      </c>
      <c r="B9" s="193">
        <f>+'[3]1.CONSUMO ARGENTINA POR TIPO '!B319/10000</f>
        <v>14.345599999999999</v>
      </c>
      <c r="C9" s="6">
        <f>+'[3]1.CONSUMO ARGENTINA POR TIPO '!B331/10000</f>
        <v>13.079700000000001</v>
      </c>
      <c r="D9" s="6">
        <f>+'[3]1.CONSUMO ARGENTINA POR TIPO '!B343/10000</f>
        <v>12.6275</v>
      </c>
      <c r="E9" s="6">
        <f>+'[3]1.CONSUMO ARGENTINA POR TIPO '!B355/10000</f>
        <v>14.1835</v>
      </c>
      <c r="F9" s="6">
        <f>+'[3]1.CONSUMO ARGENTINA POR TIPO '!B367/10000</f>
        <v>15.9879</v>
      </c>
      <c r="G9" s="6">
        <f>+'[3]1.CONSUMO ARGENTINA POR TIPO '!B379/10000</f>
        <v>17.8919</v>
      </c>
      <c r="H9" s="6">
        <f>+'[3]1.CONSUMO ARGENTINA POR TIPO '!B391/10000</f>
        <v>21.3337</v>
      </c>
      <c r="I9" s="6">
        <f>+'[3]1.CONSUMO ARGENTINA POR TIPO '!B403/10000</f>
        <v>16.862100000000002</v>
      </c>
      <c r="J9" s="67">
        <f>+'[3]1.CONSUMO ARGENTINA POR TIPO '!B415/10000</f>
        <v>14.7433</v>
      </c>
      <c r="K9" s="37">
        <f>+'[3]1.CONSUMO ARGENTINA POR TIPO '!B427/10000</f>
        <v>16.894600000000001</v>
      </c>
      <c r="L9" s="7">
        <f t="shared" ref="L9" si="6">+J9/I9-1</f>
        <v>-0.12565457445988348</v>
      </c>
      <c r="M9" s="2"/>
      <c r="N9" s="42" t="s">
        <v>0</v>
      </c>
      <c r="O9" s="193">
        <f>+'[2]CONSUMO EN ARGENTINA POR COLOR'!F1157*9</f>
        <v>173.55018400000003</v>
      </c>
      <c r="P9" s="6">
        <f t="shared" ref="P9:X9" si="7">+SUM(C7:C9)+SUM(B10:B18)</f>
        <v>200.54981299999997</v>
      </c>
      <c r="Q9" s="6">
        <f t="shared" si="7"/>
        <v>191.98929999999996</v>
      </c>
      <c r="R9" s="6">
        <f t="shared" si="7"/>
        <v>190.5273</v>
      </c>
      <c r="S9" s="6">
        <f t="shared" si="7"/>
        <v>219.1377</v>
      </c>
      <c r="T9" s="6">
        <f t="shared" si="7"/>
        <v>260.95999999999998</v>
      </c>
      <c r="U9" s="6">
        <f t="shared" si="7"/>
        <v>253.75720000000001</v>
      </c>
      <c r="V9" s="6">
        <f t="shared" si="7"/>
        <v>258.07260000000002</v>
      </c>
      <c r="W9" s="67">
        <f t="shared" si="7"/>
        <v>222.7587</v>
      </c>
      <c r="X9" s="67">
        <f t="shared" si="7"/>
        <v>228.07130000000001</v>
      </c>
      <c r="Y9" s="78">
        <f>+X9/W9-1</f>
        <v>2.384912463576061E-2</v>
      </c>
      <c r="Z9" s="7">
        <f>+POWER(X9/S9,0.2)-1</f>
        <v>8.0236180738739726E-3</v>
      </c>
    </row>
    <row r="10" spans="1:28" x14ac:dyDescent="0.25">
      <c r="A10" s="42" t="s">
        <v>1</v>
      </c>
      <c r="B10" s="193">
        <f>+'[3]1.CONSUMO ARGENTINA POR TIPO '!B320/10000</f>
        <v>16.3416</v>
      </c>
      <c r="C10" s="6">
        <f>+'[3]1.CONSUMO ARGENTINA POR TIPO '!B332/10000</f>
        <v>13.650499999999999</v>
      </c>
      <c r="D10" s="6">
        <f>+'[3]1.CONSUMO ARGENTINA POR TIPO '!B344/10000</f>
        <v>14.078900000000001</v>
      </c>
      <c r="E10" s="6">
        <f>+'[3]1.CONSUMO ARGENTINA POR TIPO '!B356/10000</f>
        <v>15.8673</v>
      </c>
      <c r="F10" s="6">
        <f>+'[3]1.CONSUMO ARGENTINA POR TIPO '!B368/10000</f>
        <v>16.6038</v>
      </c>
      <c r="G10" s="6">
        <f>+'[3]1.CONSUMO ARGENTINA POR TIPO '!B380/10000</f>
        <v>20.058399999999999</v>
      </c>
      <c r="H10" s="6">
        <f>+'[3]1.CONSUMO ARGENTINA POR TIPO '!B392/10000</f>
        <v>21.327000000000002</v>
      </c>
      <c r="I10" s="6">
        <f>+'[3]1.CONSUMO ARGENTINA POR TIPO '!B404/10000</f>
        <v>16.897400000000001</v>
      </c>
      <c r="J10" s="67">
        <f>+'[3]1.CONSUMO ARGENTINA POR TIPO '!B416/10000</f>
        <v>17.9559</v>
      </c>
      <c r="K10" s="37">
        <f>+'[3]1.CONSUMO ARGENTINA POR TIPO '!B428/10000</f>
        <v>20.9985</v>
      </c>
      <c r="L10" s="7">
        <f t="shared" ref="L10" si="8">+J10/I10-1</f>
        <v>6.2642773444435251E-2</v>
      </c>
      <c r="M10" s="2"/>
      <c r="N10" s="42" t="s">
        <v>1</v>
      </c>
      <c r="O10" s="193">
        <f>+'[2]CONSUMO EN ARGENTINA POR COLOR'!F1158*9</f>
        <v>173.670582</v>
      </c>
      <c r="P10" s="6">
        <f t="shared" ref="P10:X10" si="9">+SUM(C7:C10)+SUM(B11:B18)</f>
        <v>197.85871299999999</v>
      </c>
      <c r="Q10" s="6">
        <f t="shared" si="9"/>
        <v>192.41769999999997</v>
      </c>
      <c r="R10" s="6">
        <f t="shared" si="9"/>
        <v>192.31569999999999</v>
      </c>
      <c r="S10" s="6">
        <f t="shared" si="9"/>
        <v>219.8742</v>
      </c>
      <c r="T10" s="6">
        <f t="shared" si="9"/>
        <v>264.41460000000001</v>
      </c>
      <c r="U10" s="6">
        <f t="shared" si="9"/>
        <v>255.0258</v>
      </c>
      <c r="V10" s="6">
        <f t="shared" si="9"/>
        <v>253.64300000000003</v>
      </c>
      <c r="W10" s="67">
        <f t="shared" si="9"/>
        <v>223.81720000000001</v>
      </c>
      <c r="X10" s="37">
        <f t="shared" si="9"/>
        <v>231.1139</v>
      </c>
      <c r="Y10" s="78">
        <f>+X10/W10-1</f>
        <v>3.2601158445374034E-2</v>
      </c>
      <c r="Z10" s="7">
        <f>+POWER(X10/S10,0.2)-1</f>
        <v>1.002089584517174E-2</v>
      </c>
    </row>
    <row r="11" spans="1:28" x14ac:dyDescent="0.25">
      <c r="A11" s="42" t="s">
        <v>2</v>
      </c>
      <c r="B11" s="193">
        <f>+'[3]1.CONSUMO ARGENTINA POR TIPO '!B321/10000</f>
        <v>15.7102</v>
      </c>
      <c r="C11" s="6">
        <f>+'[3]1.CONSUMO ARGENTINA POR TIPO '!B333/10000</f>
        <v>14.895300000000001</v>
      </c>
      <c r="D11" s="6">
        <f>+'[3]1.CONSUMO ARGENTINA POR TIPO '!B345/10000</f>
        <v>13.7593</v>
      </c>
      <c r="E11" s="6">
        <f>+'[3]1.CONSUMO ARGENTINA POR TIPO '!B357/10000</f>
        <v>19.535399999999999</v>
      </c>
      <c r="F11" s="6">
        <f>+'[3]1.CONSUMO ARGENTINA POR TIPO '!B369/10000</f>
        <v>21.476700000000001</v>
      </c>
      <c r="G11" s="6">
        <f>+'[3]1.CONSUMO ARGENTINA POR TIPO '!B381/10000</f>
        <v>20.309100000000001</v>
      </c>
      <c r="H11" s="6">
        <f>+'[3]1.CONSUMO ARGENTINA POR TIPO '!B393/10000</f>
        <v>21.49</v>
      </c>
      <c r="I11" s="6">
        <f>+'[3]1.CONSUMO ARGENTINA POR TIPO '!B405/10000</f>
        <v>20.563300000000002</v>
      </c>
      <c r="J11" s="67">
        <f>+'[3]1.CONSUMO ARGENTINA POR TIPO '!B417/10000</f>
        <v>26.308199999999999</v>
      </c>
      <c r="K11" s="37">
        <f>+'[3]1.CONSUMO ARGENTINA POR TIPO '!B429/10000</f>
        <v>26.363499999999998</v>
      </c>
      <c r="L11" s="7">
        <f t="shared" ref="L11" si="10">+J11/I11-1</f>
        <v>0.27937636468854699</v>
      </c>
      <c r="M11" s="2"/>
      <c r="N11" s="42" t="s">
        <v>2</v>
      </c>
      <c r="O11" s="193">
        <f>+'[2]CONSUMO EN ARGENTINA POR COLOR'!F1159*9</f>
        <v>174.94259400000001</v>
      </c>
      <c r="P11" s="6">
        <f t="shared" ref="P11:X11" si="11">+SUM(C7:C11)+SUM(B12:B18)</f>
        <v>197.043813</v>
      </c>
      <c r="Q11" s="6">
        <f t="shared" si="11"/>
        <v>191.2817</v>
      </c>
      <c r="R11" s="6">
        <f t="shared" si="11"/>
        <v>198.09180000000001</v>
      </c>
      <c r="S11" s="6">
        <f t="shared" si="11"/>
        <v>221.81550000000001</v>
      </c>
      <c r="T11" s="6">
        <f t="shared" si="11"/>
        <v>263.24699999999996</v>
      </c>
      <c r="U11" s="6">
        <f t="shared" si="11"/>
        <v>256.20669999999996</v>
      </c>
      <c r="V11" s="6">
        <f t="shared" si="11"/>
        <v>252.71629999999999</v>
      </c>
      <c r="W11" s="67">
        <f t="shared" si="11"/>
        <v>229.56209999999999</v>
      </c>
      <c r="X11" s="37">
        <f t="shared" si="11"/>
        <v>231.16919999999999</v>
      </c>
      <c r="Y11" s="78">
        <f>+X11/W11-1</f>
        <v>7.0007200665964664E-3</v>
      </c>
      <c r="Z11" s="7">
        <f>+POWER(X11/S11,0.2)-1</f>
        <v>8.2950054172397092E-3</v>
      </c>
    </row>
    <row r="12" spans="1:28" x14ac:dyDescent="0.25">
      <c r="A12" s="42" t="s">
        <v>3</v>
      </c>
      <c r="B12" s="193">
        <f>+'[3]1.CONSUMO ARGENTINA POR TIPO '!B322/10000</f>
        <v>15.817</v>
      </c>
      <c r="C12" s="6">
        <f>+'[3]1.CONSUMO ARGENTINA POR TIPO '!B334/10000</f>
        <v>16.749600000000001</v>
      </c>
      <c r="D12" s="6">
        <f>+'[3]1.CONSUMO ARGENTINA POR TIPO '!B346/10000</f>
        <v>15.807600000000001</v>
      </c>
      <c r="E12" s="6">
        <f>+'[3]1.CONSUMO ARGENTINA POR TIPO '!B358/10000</f>
        <v>18.041899999999998</v>
      </c>
      <c r="F12" s="6">
        <f>+'[3]1.CONSUMO ARGENTINA POR TIPO '!B370/10000</f>
        <v>22.429400000000001</v>
      </c>
      <c r="G12" s="6">
        <f>+'[3]1.CONSUMO ARGENTINA POR TIPO '!B382/10000</f>
        <v>24.585100000000001</v>
      </c>
      <c r="H12" s="6">
        <f>+'[3]1.CONSUMO ARGENTINA POR TIPO '!B394/10000</f>
        <v>26.5549</v>
      </c>
      <c r="I12" s="6">
        <f>+'[3]1.CONSUMO ARGENTINA POR TIPO '!B406/10000</f>
        <v>17.962700000000002</v>
      </c>
      <c r="J12" s="67">
        <f>+'[3]1.CONSUMO ARGENTINA POR TIPO '!B418/10000</f>
        <v>15.931800000000001</v>
      </c>
      <c r="K12" s="37"/>
      <c r="L12" s="7"/>
      <c r="M12" s="2"/>
      <c r="N12" s="42" t="s">
        <v>3</v>
      </c>
      <c r="O12" s="193">
        <f>+'[2]CONSUMO EN ARGENTINA POR COLOR'!F1160*9</f>
        <v>179.29362900000001</v>
      </c>
      <c r="P12" s="6">
        <f t="shared" ref="P12:W12" si="12">+SUM(C7:C12)+SUM(B13:B18)</f>
        <v>197.97641300000001</v>
      </c>
      <c r="Q12" s="6">
        <f t="shared" si="12"/>
        <v>190.33969999999999</v>
      </c>
      <c r="R12" s="6">
        <f t="shared" si="12"/>
        <v>200.3261</v>
      </c>
      <c r="S12" s="6">
        <f t="shared" si="12"/>
        <v>226.203</v>
      </c>
      <c r="T12" s="6">
        <f t="shared" si="12"/>
        <v>265.40269999999998</v>
      </c>
      <c r="U12" s="6">
        <f t="shared" si="12"/>
        <v>258.17650000000003</v>
      </c>
      <c r="V12" s="6">
        <f t="shared" si="12"/>
        <v>244.1241</v>
      </c>
      <c r="W12" s="67">
        <f t="shared" si="12"/>
        <v>227.53119999999998</v>
      </c>
      <c r="X12" s="37"/>
      <c r="Y12" s="78"/>
      <c r="Z12" s="7"/>
    </row>
    <row r="13" spans="1:28" x14ac:dyDescent="0.25">
      <c r="A13" s="42" t="s">
        <v>4</v>
      </c>
      <c r="B13" s="193">
        <f>+'[3]1.CONSUMO ARGENTINA POR TIPO '!B323/10000</f>
        <v>17.845099999999999</v>
      </c>
      <c r="C13" s="6">
        <f>+'[3]1.CONSUMO ARGENTINA POR TIPO '!B335/10000</f>
        <v>18.873100000000001</v>
      </c>
      <c r="D13" s="6">
        <f>+'[3]1.CONSUMO ARGENTINA POR TIPO '!B347/10000</f>
        <v>16.947099999999999</v>
      </c>
      <c r="E13" s="6">
        <f>+'[3]1.CONSUMO ARGENTINA POR TIPO '!B359/10000</f>
        <v>20.3413</v>
      </c>
      <c r="F13" s="6">
        <f>+'[3]1.CONSUMO ARGENTINA POR TIPO '!B371/10000</f>
        <v>26.973800000000001</v>
      </c>
      <c r="G13" s="6">
        <f>+'[3]1.CONSUMO ARGENTINA POR TIPO '!B383/10000</f>
        <v>22.172999999999998</v>
      </c>
      <c r="H13" s="6">
        <f>+'[3]1.CONSUMO ARGENTINA POR TIPO '!B395/10000</f>
        <v>25.142499999999998</v>
      </c>
      <c r="I13" s="6">
        <f>+'[3]1.CONSUMO ARGENTINA POR TIPO '!B407/10000</f>
        <v>19.847799999999999</v>
      </c>
      <c r="J13" s="67">
        <f>+'[3]1.CONSUMO ARGENTINA POR TIPO '!B419/10000</f>
        <v>21.844100000000001</v>
      </c>
      <c r="K13" s="37"/>
      <c r="L13" s="7"/>
      <c r="M13" s="2"/>
      <c r="N13" s="42" t="s">
        <v>4</v>
      </c>
      <c r="O13" s="193">
        <f>+'[2]CONSUMO EN ARGENTINA POR COLOR'!F1161*9</f>
        <v>180.23909899999998</v>
      </c>
      <c r="P13" s="6">
        <f t="shared" ref="P13:W13" si="13">+SUM(C7:C13)+SUM(B14:B18)</f>
        <v>199.004413</v>
      </c>
      <c r="Q13" s="6">
        <f t="shared" si="13"/>
        <v>188.41370000000001</v>
      </c>
      <c r="R13" s="6">
        <f t="shared" si="13"/>
        <v>203.72030000000001</v>
      </c>
      <c r="S13" s="6">
        <f t="shared" si="13"/>
        <v>232.8355</v>
      </c>
      <c r="T13" s="6">
        <f t="shared" si="13"/>
        <v>260.6019</v>
      </c>
      <c r="U13" s="6">
        <f t="shared" si="13"/>
        <v>261.14600000000002</v>
      </c>
      <c r="V13" s="6">
        <f t="shared" si="13"/>
        <v>238.82940000000002</v>
      </c>
      <c r="W13" s="67">
        <f t="shared" si="13"/>
        <v>229.5275</v>
      </c>
      <c r="X13" s="37"/>
      <c r="Y13" s="78"/>
      <c r="Z13" s="7"/>
    </row>
    <row r="14" spans="1:28" x14ac:dyDescent="0.25">
      <c r="A14" s="42" t="s">
        <v>5</v>
      </c>
      <c r="B14" s="193">
        <f>+'[3]1.CONSUMO ARGENTINA POR TIPO '!B324/10000</f>
        <v>25.462299999999999</v>
      </c>
      <c r="C14" s="6">
        <f>+'[3]1.CONSUMO ARGENTINA POR TIPO '!B336/10000</f>
        <v>20.727499999999999</v>
      </c>
      <c r="D14" s="6">
        <f>+'[3]1.CONSUMO ARGENTINA POR TIPO '!B348/10000</f>
        <v>19.6387</v>
      </c>
      <c r="E14" s="6">
        <f>+'[3]1.CONSUMO ARGENTINA POR TIPO '!B360/10000</f>
        <v>21.43</v>
      </c>
      <c r="F14" s="6">
        <f>+'[3]1.CONSUMO ARGENTINA POR TIPO '!B372/10000</f>
        <v>25.463000000000001</v>
      </c>
      <c r="G14" s="6">
        <f>+'[3]1.CONSUMO ARGENTINA POR TIPO '!B384/10000</f>
        <v>25.662700000000001</v>
      </c>
      <c r="H14" s="6">
        <f>+'[3]1.CONSUMO ARGENTINA POR TIPO '!B396/10000</f>
        <v>28.317900000000002</v>
      </c>
      <c r="I14" s="6">
        <f>+'[3]1.CONSUMO ARGENTINA POR TIPO '!B408/10000</f>
        <v>23.720600000000001</v>
      </c>
      <c r="J14" s="67">
        <f>+'[3]1.CONSUMO ARGENTINA POR TIPO '!B420/10000</f>
        <v>23.2133</v>
      </c>
      <c r="K14" s="37"/>
      <c r="L14" s="7"/>
      <c r="M14" s="2"/>
      <c r="N14" s="42" t="s">
        <v>5</v>
      </c>
      <c r="O14" s="193">
        <f>+'[2]CONSUMO EN ARGENTINA POR COLOR'!F1162*9</f>
        <v>180.30462</v>
      </c>
      <c r="P14" s="6">
        <f t="shared" ref="P14:W14" si="14">+SUM(C7:C14)+SUM(B15:B18)</f>
        <v>194.26961299999999</v>
      </c>
      <c r="Q14" s="6">
        <f t="shared" si="14"/>
        <v>187.32490000000001</v>
      </c>
      <c r="R14" s="6">
        <f t="shared" si="14"/>
        <v>205.51159999999999</v>
      </c>
      <c r="S14" s="6">
        <f t="shared" si="14"/>
        <v>236.86849999999998</v>
      </c>
      <c r="T14" s="6">
        <f t="shared" si="14"/>
        <v>260.80160000000001</v>
      </c>
      <c r="U14" s="6">
        <f t="shared" si="14"/>
        <v>263.80119999999999</v>
      </c>
      <c r="V14" s="6">
        <f t="shared" si="14"/>
        <v>234.2321</v>
      </c>
      <c r="W14" s="67">
        <f t="shared" si="14"/>
        <v>229.02019999999999</v>
      </c>
      <c r="X14" s="37"/>
      <c r="Y14" s="78"/>
      <c r="Z14" s="7"/>
    </row>
    <row r="15" spans="1:28" x14ac:dyDescent="0.25">
      <c r="A15" s="42" t="s">
        <v>6</v>
      </c>
      <c r="B15" s="193">
        <f>+'[3]1.CONSUMO ARGENTINA POR TIPO '!B325/10000</f>
        <v>23.0808</v>
      </c>
      <c r="C15" s="6">
        <f>+'[3]1.CONSUMO ARGENTINA POR TIPO '!B337/10000</f>
        <v>17.6631</v>
      </c>
      <c r="D15" s="6">
        <f>+'[3]1.CONSUMO ARGENTINA POR TIPO '!B349/10000</f>
        <v>18.775300000000001</v>
      </c>
      <c r="E15" s="6">
        <f>+'[3]1.CONSUMO ARGENTINA POR TIPO '!B361/10000</f>
        <v>20.919699999999999</v>
      </c>
      <c r="F15" s="6">
        <f>+'[3]1.CONSUMO ARGENTINA POR TIPO '!B373/10000</f>
        <v>26.870799999999999</v>
      </c>
      <c r="G15" s="6">
        <f>+'[3]1.CONSUMO ARGENTINA POR TIPO '!B385/10000</f>
        <v>20.744900000000001</v>
      </c>
      <c r="H15" s="6">
        <f>+'[3]1.CONSUMO ARGENTINA POR TIPO '!B397/10000</f>
        <v>26.520800000000001</v>
      </c>
      <c r="I15" s="6">
        <f>+'[3]1.CONSUMO ARGENTINA POR TIPO '!B409/10000</f>
        <v>22.594100000000001</v>
      </c>
      <c r="J15" s="67">
        <f>+'[3]1.CONSUMO ARGENTINA POR TIPO '!B421/10000</f>
        <v>23.1845</v>
      </c>
      <c r="K15" s="37"/>
      <c r="L15" s="7"/>
      <c r="M15" s="2"/>
      <c r="N15" s="42" t="s">
        <v>6</v>
      </c>
      <c r="O15" s="193">
        <f>+'[2]CONSUMO EN ARGENTINA POR COLOR'!F1163*9</f>
        <v>181.537193</v>
      </c>
      <c r="P15" s="6">
        <f t="shared" ref="P15:W15" si="15">+SUM(C7:C15)+SUM(B16:B18)</f>
        <v>188.851913</v>
      </c>
      <c r="Q15" s="6">
        <f t="shared" si="15"/>
        <v>188.43710000000002</v>
      </c>
      <c r="R15" s="6">
        <f t="shared" si="15"/>
        <v>207.65600000000001</v>
      </c>
      <c r="S15" s="6">
        <f t="shared" si="15"/>
        <v>242.81959999999998</v>
      </c>
      <c r="T15" s="6">
        <f t="shared" si="15"/>
        <v>254.67570000000001</v>
      </c>
      <c r="U15" s="6">
        <f t="shared" si="15"/>
        <v>269.57710000000003</v>
      </c>
      <c r="V15" s="6">
        <f t="shared" si="15"/>
        <v>230.30539999999999</v>
      </c>
      <c r="W15" s="67">
        <f t="shared" si="15"/>
        <v>229.61060000000001</v>
      </c>
      <c r="X15" s="37"/>
      <c r="Y15" s="78"/>
      <c r="Z15" s="7"/>
    </row>
    <row r="16" spans="1:28" x14ac:dyDescent="0.25">
      <c r="A16" s="42" t="s">
        <v>7</v>
      </c>
      <c r="B16" s="193">
        <f>+'[3]1.CONSUMO ARGENTINA POR TIPO '!B326/10000</f>
        <v>20.730399999999999</v>
      </c>
      <c r="C16" s="6">
        <f>+'[3]1.CONSUMO ARGENTINA POR TIPO '!B338/10000</f>
        <v>21.720400000000001</v>
      </c>
      <c r="D16" s="6">
        <f>+'[3]1.CONSUMO ARGENTINA POR TIPO '!B350/10000</f>
        <v>19.3035</v>
      </c>
      <c r="E16" s="6">
        <f>+'[3]1.CONSUMO ARGENTINA POR TIPO '!B362/10000</f>
        <v>22.782499999999999</v>
      </c>
      <c r="F16" s="6">
        <f>+'[3]1.CONSUMO ARGENTINA POR TIPO '!B374/10000</f>
        <v>25.1021</v>
      </c>
      <c r="G16" s="6">
        <f>+'[3]1.CONSUMO ARGENTINA POR TIPO '!B386/10000</f>
        <v>19.935300000000002</v>
      </c>
      <c r="H16" s="6">
        <f>+'[3]1.CONSUMO ARGENTINA POR TIPO '!B398/10000</f>
        <v>23.704000000000001</v>
      </c>
      <c r="I16" s="6">
        <f>+'[3]1.CONSUMO ARGENTINA POR TIPO '!B410/10000</f>
        <v>21.883299999999998</v>
      </c>
      <c r="J16" s="67">
        <f>+'[3]1.CONSUMO ARGENTINA POR TIPO '!B422/10000</f>
        <v>19.173100000000002</v>
      </c>
      <c r="K16" s="37"/>
      <c r="L16" s="7"/>
      <c r="M16" s="2"/>
      <c r="N16" s="42" t="s">
        <v>7</v>
      </c>
      <c r="O16" s="193">
        <f>+'[2]CONSUMO EN ARGENTINA POR COLOR'!F1164*9</f>
        <v>183.53897699999999</v>
      </c>
      <c r="P16" s="6">
        <f t="shared" ref="P16:W16" si="16">+SUM(C7:C16)+SUM(B17:B18)</f>
        <v>189.84191300000003</v>
      </c>
      <c r="Q16" s="6">
        <f t="shared" si="16"/>
        <v>186.02019999999999</v>
      </c>
      <c r="R16" s="6">
        <f t="shared" si="16"/>
        <v>211.13499999999999</v>
      </c>
      <c r="S16" s="6">
        <f t="shared" si="16"/>
        <v>245.13920000000002</v>
      </c>
      <c r="T16" s="6">
        <f t="shared" si="16"/>
        <v>249.50889999999998</v>
      </c>
      <c r="U16" s="6">
        <f t="shared" si="16"/>
        <v>273.34580000000005</v>
      </c>
      <c r="V16" s="6">
        <f t="shared" si="16"/>
        <v>228.48469999999998</v>
      </c>
      <c r="W16" s="67">
        <f t="shared" si="16"/>
        <v>226.90040000000002</v>
      </c>
      <c r="X16" s="37"/>
      <c r="Y16" s="78"/>
      <c r="Z16" s="7"/>
    </row>
    <row r="17" spans="1:26" x14ac:dyDescent="0.25">
      <c r="A17" s="42" t="s">
        <v>8</v>
      </c>
      <c r="B17" s="193">
        <f>+'[3]1.CONSUMO ARGENTINA POR TIPO '!B327/10000</f>
        <v>18.927</v>
      </c>
      <c r="C17" s="6">
        <f>+'[3]1.CONSUMO ARGENTINA POR TIPO '!B339/10000</f>
        <v>19.748100000000001</v>
      </c>
      <c r="D17" s="6">
        <f>+'[3]1.CONSUMO ARGENTINA POR TIPO '!B351/10000</f>
        <v>16.9147</v>
      </c>
      <c r="E17" s="6">
        <f>+'[3]1.CONSUMO ARGENTINA POR TIPO '!B363/10000</f>
        <v>20.937899999999999</v>
      </c>
      <c r="F17" s="6">
        <f>+'[3]1.CONSUMO ARGENTINA POR TIPO '!B375/10000</f>
        <v>24.3552</v>
      </c>
      <c r="G17" s="6">
        <f>+'[3]1.CONSUMO ARGENTINA POR TIPO '!B387/10000</f>
        <v>23.2377</v>
      </c>
      <c r="H17" s="6">
        <f>+'[3]1.CONSUMO ARGENTINA POR TIPO '!B399/10000</f>
        <v>24.133600000000001</v>
      </c>
      <c r="I17" s="6">
        <f>+'[3]1.CONSUMO ARGENTINA POR TIPO '!B411/10000</f>
        <v>21.8248</v>
      </c>
      <c r="J17" s="67">
        <f>+'[3]1.CONSUMO ARGENTINA POR TIPO '!B423/10000</f>
        <v>20.632999999999999</v>
      </c>
      <c r="K17" s="37"/>
      <c r="L17" s="7"/>
      <c r="M17" s="2"/>
      <c r="N17" s="42" t="s">
        <v>8</v>
      </c>
      <c r="O17" s="193">
        <f>+'[2]CONSUMO EN ARGENTINA POR COLOR'!F1165*9</f>
        <v>186.71245999999999</v>
      </c>
      <c r="P17" s="6">
        <f t="shared" ref="P17:W17" si="17">+SUM(C7:C17)+SUM(B18)</f>
        <v>190.66301300000001</v>
      </c>
      <c r="Q17" s="6">
        <f t="shared" si="17"/>
        <v>183.18680000000001</v>
      </c>
      <c r="R17" s="6">
        <f t="shared" si="17"/>
        <v>215.15819999999999</v>
      </c>
      <c r="S17" s="6">
        <f t="shared" si="17"/>
        <v>248.5565</v>
      </c>
      <c r="T17" s="6">
        <f t="shared" si="17"/>
        <v>248.39139999999998</v>
      </c>
      <c r="U17" s="6">
        <f t="shared" si="17"/>
        <v>274.24170000000004</v>
      </c>
      <c r="V17" s="6">
        <f t="shared" si="17"/>
        <v>226.17589999999998</v>
      </c>
      <c r="W17" s="67">
        <f t="shared" si="17"/>
        <v>225.70860000000002</v>
      </c>
      <c r="X17" s="37"/>
      <c r="Y17" s="78"/>
      <c r="Z17" s="7"/>
    </row>
    <row r="18" spans="1:26" x14ac:dyDescent="0.25">
      <c r="A18" s="42" t="s">
        <v>9</v>
      </c>
      <c r="B18" s="193">
        <f>+'[3]1.CONSUMO ARGENTINA POR TIPO '!B328/10000</f>
        <v>13.5153</v>
      </c>
      <c r="C18" s="6">
        <f>+'[3]1.CONSUMO ARGENTINA POR TIPO '!B340/10000</f>
        <v>13.552899999999999</v>
      </c>
      <c r="D18" s="6">
        <f>+'[3]1.CONSUMO ARGENTINA POR TIPO '!B352/10000</f>
        <v>16.636199999999999</v>
      </c>
      <c r="E18" s="6">
        <f>+'[3]1.CONSUMO ARGENTINA POR TIPO '!B364/10000</f>
        <v>17.690000000000001</v>
      </c>
      <c r="F18" s="6">
        <f>+'[3]1.CONSUMO ARGENTINA POR TIPO '!B376/10000</f>
        <v>19.947500000000002</v>
      </c>
      <c r="G18" s="6">
        <f>+'[3]1.CONSUMO ARGENTINA POR TIPO '!B388/10000</f>
        <v>21.964700000000001</v>
      </c>
      <c r="H18" s="6">
        <f>+'[3]1.CONSUMO ARGENTINA POR TIPO '!B400/10000</f>
        <v>15.775399999999999</v>
      </c>
      <c r="I18" s="6">
        <f>+'[3]1.CONSUMO ARGENTINA POR TIPO '!B412/10000</f>
        <v>16.692399999999999</v>
      </c>
      <c r="J18" s="67">
        <f>+'[3]1.CONSUMO ARGENTINA POR TIPO '!B424/10000</f>
        <v>15.165900000000001</v>
      </c>
      <c r="K18" s="37"/>
      <c r="L18" s="7"/>
      <c r="M18" s="2"/>
      <c r="N18" s="42" t="s">
        <v>9</v>
      </c>
      <c r="O18" s="193">
        <f>+'[2]CONSUMO EN ARGENTINA POR COLOR'!F1166*9</f>
        <v>189.68532200000001</v>
      </c>
      <c r="P18" s="6">
        <f t="shared" ref="P18:W18" si="18">+SUM(C7:C18)</f>
        <v>190.700613</v>
      </c>
      <c r="Q18" s="6">
        <f t="shared" si="18"/>
        <v>186.27010000000001</v>
      </c>
      <c r="R18" s="6">
        <f t="shared" si="18"/>
        <v>216.21199999999999</v>
      </c>
      <c r="S18" s="6">
        <f t="shared" si="18"/>
        <v>250.81399999999999</v>
      </c>
      <c r="T18" s="6">
        <f t="shared" si="18"/>
        <v>250.40859999999998</v>
      </c>
      <c r="U18" s="6">
        <f t="shared" si="18"/>
        <v>268.05240000000003</v>
      </c>
      <c r="V18" s="6">
        <f t="shared" si="18"/>
        <v>227.09289999999999</v>
      </c>
      <c r="W18" s="67">
        <f t="shared" si="18"/>
        <v>224.18210000000002</v>
      </c>
      <c r="X18" s="37"/>
      <c r="Y18" s="78"/>
      <c r="Z18" s="7"/>
    </row>
    <row r="19" spans="1:26" ht="25.5" x14ac:dyDescent="0.25">
      <c r="A19" s="53" t="s">
        <v>13</v>
      </c>
      <c r="B19" s="194">
        <f>SUM(B7:B18)</f>
        <v>205.79498599999999</v>
      </c>
      <c r="C19" s="54">
        <f t="shared" ref="C19:G19" si="19">SUM(C7:C18)</f>
        <v>190.700613</v>
      </c>
      <c r="D19" s="54">
        <f t="shared" si="19"/>
        <v>186.27010000000001</v>
      </c>
      <c r="E19" s="54">
        <f t="shared" si="19"/>
        <v>216.21199999999999</v>
      </c>
      <c r="F19" s="54">
        <f t="shared" si="19"/>
        <v>250.81399999999999</v>
      </c>
      <c r="G19" s="54">
        <f t="shared" si="19"/>
        <v>250.40859999999998</v>
      </c>
      <c r="H19" s="54">
        <f t="shared" ref="H19:I19" si="20">SUM(H7:H18)</f>
        <v>268.05240000000003</v>
      </c>
      <c r="I19" s="54">
        <f t="shared" si="20"/>
        <v>227.09289999999999</v>
      </c>
      <c r="J19" s="186">
        <f t="shared" ref="J19" si="21">SUM(J7:J18)</f>
        <v>224.18210000000002</v>
      </c>
      <c r="K19" s="186"/>
      <c r="L19" s="56"/>
      <c r="M19" s="3"/>
      <c r="N19" s="43" t="s">
        <v>14</v>
      </c>
      <c r="O19" s="238">
        <f t="shared" ref="O19" si="22">+AVERAGE(O7:O18)</f>
        <v>178.82120283333333</v>
      </c>
      <c r="P19" s="46">
        <f>+AVERAGE(P7:P18)</f>
        <v>196.03323799999998</v>
      </c>
      <c r="Q19" s="46">
        <f t="shared" ref="Q19:T19" si="23">+AVERAGE(Q7:Q18)</f>
        <v>189.0905416666667</v>
      </c>
      <c r="R19" s="46">
        <f t="shared" si="23"/>
        <v>201.54150000000001</v>
      </c>
      <c r="S19" s="46">
        <f t="shared" si="23"/>
        <v>231.48541666666665</v>
      </c>
      <c r="T19" s="46">
        <f t="shared" si="23"/>
        <v>257.76966666666664</v>
      </c>
      <c r="U19" s="226">
        <f t="shared" ref="U19:V19" si="24">+AVERAGE(U7:U18)</f>
        <v>261.02770833333335</v>
      </c>
      <c r="V19" s="226">
        <f t="shared" si="24"/>
        <v>243.52431666666669</v>
      </c>
      <c r="W19" s="220">
        <f t="shared" ref="W19:X19" si="25">+AVERAGE(W7:W18)</f>
        <v>226.52544999999998</v>
      </c>
      <c r="X19" s="197">
        <f t="shared" si="25"/>
        <v>228.57314000000002</v>
      </c>
      <c r="Y19" s="79">
        <f>+X19/W19-1</f>
        <v>9.0395582483118186E-3</v>
      </c>
      <c r="Z19" s="75">
        <f>+POWER(X19/S19,0.2)-1</f>
        <v>-2.5289228605541725E-3</v>
      </c>
    </row>
    <row r="20" spans="1:26" ht="25.5" x14ac:dyDescent="0.25">
      <c r="A20" s="57" t="s">
        <v>15</v>
      </c>
      <c r="B20" s="195">
        <f t="shared" ref="B20:G20" si="26">+B19/B$163</f>
        <v>0.21855000116817716</v>
      </c>
      <c r="C20" s="58">
        <f t="shared" si="26"/>
        <v>0.21366943640525579</v>
      </c>
      <c r="D20" s="58">
        <f t="shared" si="26"/>
        <v>0.2218552097475697</v>
      </c>
      <c r="E20" s="58">
        <f t="shared" si="26"/>
        <v>0.24423578492764775</v>
      </c>
      <c r="F20" s="58">
        <f t="shared" si="26"/>
        <v>0.26598419582131183</v>
      </c>
      <c r="G20" s="58">
        <f t="shared" si="26"/>
        <v>0.29878293091693375</v>
      </c>
      <c r="H20" s="58">
        <f t="shared" ref="H20:I20" si="27">+H19/H$163</f>
        <v>0.32388741650956776</v>
      </c>
      <c r="I20" s="58">
        <f t="shared" si="27"/>
        <v>0.29292474965179438</v>
      </c>
      <c r="J20" s="189">
        <f t="shared" ref="J20" si="28">+J19/J$163</f>
        <v>0.29395819590395189</v>
      </c>
      <c r="K20" s="189"/>
      <c r="L20" s="59"/>
      <c r="M20" s="3"/>
      <c r="N20" s="44" t="s">
        <v>15</v>
      </c>
      <c r="O20" s="239">
        <f t="shared" ref="O20:T20" si="29">+O19/O$163</f>
        <v>0.17600611429697696</v>
      </c>
      <c r="P20" s="48">
        <f t="shared" si="29"/>
        <v>0.21490148446716639</v>
      </c>
      <c r="Q20" s="48">
        <f t="shared" si="29"/>
        <v>0.21727564310707764</v>
      </c>
      <c r="R20" s="48">
        <f t="shared" si="29"/>
        <v>0.23582960780426299</v>
      </c>
      <c r="S20" s="48">
        <f t="shared" si="29"/>
        <v>0.25198853523262049</v>
      </c>
      <c r="T20" s="48">
        <f t="shared" si="29"/>
        <v>0.29172289582362015</v>
      </c>
      <c r="U20" s="58">
        <f t="shared" ref="U20:V20" si="30">+U19/U$163</f>
        <v>0.30981230561947293</v>
      </c>
      <c r="V20" s="58">
        <f t="shared" si="30"/>
        <v>0.30839600154381008</v>
      </c>
      <c r="W20" s="189">
        <f t="shared" ref="W20:X20" si="31">+W19/W$163</f>
        <v>0.29581797056608811</v>
      </c>
      <c r="X20" s="188">
        <f t="shared" si="31"/>
        <v>0.29643748344444959</v>
      </c>
      <c r="Y20" s="72"/>
      <c r="Z20" s="76"/>
    </row>
    <row r="21" spans="1:26" ht="26.25" thickBot="1" x14ac:dyDescent="0.3">
      <c r="A21" s="60" t="s">
        <v>12</v>
      </c>
      <c r="B21" s="196"/>
      <c r="C21" s="62">
        <f>+C19/B19-1</f>
        <v>-7.3346650923749812E-2</v>
      </c>
      <c r="D21" s="62">
        <f t="shared" ref="D21:H21" si="32">+D19/C19-1</f>
        <v>-2.3232819917574088E-2</v>
      </c>
      <c r="E21" s="62">
        <f t="shared" si="32"/>
        <v>0.16074453173107206</v>
      </c>
      <c r="F21" s="62">
        <f t="shared" si="32"/>
        <v>0.16003737072872926</v>
      </c>
      <c r="G21" s="62">
        <f t="shared" si="32"/>
        <v>-1.616337206057139E-3</v>
      </c>
      <c r="H21" s="62">
        <f t="shared" si="32"/>
        <v>7.0460040110443822E-2</v>
      </c>
      <c r="I21" s="62">
        <f t="shared" ref="I21:J21" si="33">+I19/H19-1</f>
        <v>-0.15280407860552658</v>
      </c>
      <c r="J21" s="190">
        <f t="shared" si="33"/>
        <v>-1.2817661846759476E-2</v>
      </c>
      <c r="K21" s="190"/>
      <c r="L21" s="63"/>
      <c r="M21" s="2"/>
      <c r="N21" s="45" t="s">
        <v>12</v>
      </c>
      <c r="O21" s="240"/>
      <c r="P21" s="50">
        <f>+P19/O19-1</f>
        <v>9.6252764739026997E-2</v>
      </c>
      <c r="Q21" s="50">
        <f t="shared" ref="Q21:X21" si="34">+Q19/P19-1</f>
        <v>-3.5415914179478536E-2</v>
      </c>
      <c r="R21" s="50">
        <f t="shared" si="34"/>
        <v>6.5846542209827552E-2</v>
      </c>
      <c r="S21" s="50">
        <f t="shared" si="34"/>
        <v>0.14857444579238832</v>
      </c>
      <c r="T21" s="50">
        <f t="shared" si="34"/>
        <v>0.11354602971749483</v>
      </c>
      <c r="U21" s="62">
        <f t="shared" si="34"/>
        <v>1.2639352445141805E-2</v>
      </c>
      <c r="V21" s="62">
        <f t="shared" si="34"/>
        <v>-6.7055684541791116E-2</v>
      </c>
      <c r="W21" s="190">
        <f t="shared" si="34"/>
        <v>-6.9803569924126174E-2</v>
      </c>
      <c r="X21" s="187">
        <f t="shared" si="34"/>
        <v>9.0395582483118186E-3</v>
      </c>
      <c r="Y21" s="73"/>
      <c r="Z21" s="52"/>
    </row>
    <row r="22" spans="1:26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6" ht="15.75" thickBot="1" x14ac:dyDescent="0.3">
      <c r="A23" s="323" t="s">
        <v>245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5"/>
      <c r="M23" s="2"/>
      <c r="N23" s="323" t="s">
        <v>246</v>
      </c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5"/>
    </row>
    <row r="24" spans="1:26" ht="51" x14ac:dyDescent="0.25">
      <c r="A24" s="38"/>
      <c r="B24" s="191">
        <v>2016</v>
      </c>
      <c r="C24" s="39">
        <f>+B24+1</f>
        <v>2017</v>
      </c>
      <c r="D24" s="39">
        <f t="shared" ref="D24:G24" si="35">+C24+1</f>
        <v>2018</v>
      </c>
      <c r="E24" s="39">
        <f t="shared" si="35"/>
        <v>2019</v>
      </c>
      <c r="F24" s="39">
        <f t="shared" si="35"/>
        <v>2020</v>
      </c>
      <c r="G24" s="39">
        <f t="shared" si="35"/>
        <v>2021</v>
      </c>
      <c r="H24" s="39">
        <f>+H6</f>
        <v>2022</v>
      </c>
      <c r="I24" s="39">
        <v>2023</v>
      </c>
      <c r="J24" s="192">
        <v>2024</v>
      </c>
      <c r="K24" s="40">
        <v>2025</v>
      </c>
      <c r="L24" s="41" t="s">
        <v>16</v>
      </c>
      <c r="M24" s="2"/>
      <c r="N24" s="65"/>
      <c r="O24" s="237">
        <v>2016</v>
      </c>
      <c r="P24" s="64">
        <f>+O24+1</f>
        <v>2017</v>
      </c>
      <c r="Q24" s="64">
        <f t="shared" ref="Q24:S24" si="36">+P24+1</f>
        <v>2018</v>
      </c>
      <c r="R24" s="64">
        <f t="shared" si="36"/>
        <v>2019</v>
      </c>
      <c r="S24" s="64">
        <f t="shared" si="36"/>
        <v>2020</v>
      </c>
      <c r="T24" s="64">
        <f t="shared" ref="T24" si="37">+S24+1</f>
        <v>2021</v>
      </c>
      <c r="U24" s="39">
        <v>2022</v>
      </c>
      <c r="V24" s="39">
        <v>2023</v>
      </c>
      <c r="W24" s="192">
        <v>2024</v>
      </c>
      <c r="X24" s="40">
        <v>2025</v>
      </c>
      <c r="Y24" s="77" t="s">
        <v>16</v>
      </c>
      <c r="Z24" s="74" t="s">
        <v>21</v>
      </c>
    </row>
    <row r="25" spans="1:26" x14ac:dyDescent="0.25">
      <c r="A25" s="42" t="s">
        <v>10</v>
      </c>
      <c r="B25" s="193">
        <f>+'[2]CONSUMO EN ARGENTINA POR COLOR'!$E317/10000</f>
        <v>1.5435000000000001</v>
      </c>
      <c r="C25" s="6">
        <f>+'[2]CONSUMO EN ARGENTINA POR COLOR'!$E329/10000</f>
        <v>1.2921</v>
      </c>
      <c r="D25" s="6">
        <f>+'[2]CONSUMO EN ARGENTINA POR COLOR'!$E341/10000</f>
        <v>1.9319999999999999</v>
      </c>
      <c r="E25" s="6">
        <f>+'[2]CONSUMO EN ARGENTINA POR COLOR'!$E353/10000</f>
        <v>2.3214999999999999</v>
      </c>
      <c r="F25" s="6">
        <f>+'[2]CONSUMO EN ARGENTINA POR COLOR'!$E365/10000</f>
        <v>2.3068</v>
      </c>
      <c r="G25" s="6">
        <f>+'[2]CONSUMO EN ARGENTINA POR COLOR'!$E377/10000</f>
        <v>2.2090000000000001</v>
      </c>
      <c r="H25" s="6">
        <f>+'[2]CONSUMO EN ARGENTINA POR COLOR'!$E389/10000</f>
        <v>2.5011000000000001</v>
      </c>
      <c r="I25" s="6">
        <f>+'[2]CONSUMO EN ARGENTINA POR COLOR'!$E401/10000</f>
        <v>2.0261</v>
      </c>
      <c r="J25" s="67">
        <f>+'[2]CONSUMO EN ARGENTINA POR COLOR'!$E413/10000</f>
        <v>2.2999000000000001</v>
      </c>
      <c r="K25" s="37">
        <f>+'[2]CONSUMO EN ARGENTINA POR COLOR'!$E425/10000</f>
        <v>2.6387</v>
      </c>
      <c r="L25" s="7">
        <f t="shared" ref="L25" si="38">+J25/I25-1</f>
        <v>0.13513646907852528</v>
      </c>
      <c r="M25" s="2"/>
      <c r="N25" s="42" t="s">
        <v>10</v>
      </c>
      <c r="O25" s="193">
        <f>+'[2]CONSUMO EN ARGENTINA POR COLOR'!E1155*9</f>
        <v>29.680146999999995</v>
      </c>
      <c r="P25" s="6">
        <f t="shared" ref="P25:X25" si="39">+SUM(C25)+SUM(B26:B36)</f>
        <v>31.973500000000001</v>
      </c>
      <c r="Q25" s="6">
        <f t="shared" si="39"/>
        <v>28.563799999999997</v>
      </c>
      <c r="R25" s="6">
        <f t="shared" si="39"/>
        <v>32.476399999999998</v>
      </c>
      <c r="S25" s="6">
        <f t="shared" si="39"/>
        <v>35.234100000000005</v>
      </c>
      <c r="T25" s="6">
        <f t="shared" si="39"/>
        <v>39.759700000000009</v>
      </c>
      <c r="U25" s="6">
        <f t="shared" si="39"/>
        <v>37.973100000000002</v>
      </c>
      <c r="V25" s="6">
        <f t="shared" si="39"/>
        <v>39.521699999999996</v>
      </c>
      <c r="W25" s="67">
        <f t="shared" si="39"/>
        <v>31.729099999999999</v>
      </c>
      <c r="X25" s="37">
        <f t="shared" si="39"/>
        <v>35.808199999999999</v>
      </c>
      <c r="Y25" s="78">
        <f>+X25/W25-1</f>
        <v>0.12856021759205283</v>
      </c>
      <c r="Z25" s="7">
        <f>+POWER(X25/S25,0.2)-1</f>
        <v>3.2377409548121072E-3</v>
      </c>
    </row>
    <row r="26" spans="1:26" x14ac:dyDescent="0.25">
      <c r="A26" s="42" t="s">
        <v>11</v>
      </c>
      <c r="B26" s="193">
        <f>+'[2]CONSUMO EN ARGENTINA POR COLOR'!$E318/10000</f>
        <v>1.5722</v>
      </c>
      <c r="C26" s="6">
        <f>+'[2]CONSUMO EN ARGENTINA POR COLOR'!$E330/10000</f>
        <v>1.7121999999999999</v>
      </c>
      <c r="D26" s="6">
        <f>+'[2]CONSUMO EN ARGENTINA POR COLOR'!$E342/10000</f>
        <v>2.0870000000000002</v>
      </c>
      <c r="E26" s="6">
        <f>+'[2]CONSUMO EN ARGENTINA POR COLOR'!$E354/10000</f>
        <v>2.1074000000000002</v>
      </c>
      <c r="F26" s="6">
        <f>+'[2]CONSUMO EN ARGENTINA POR COLOR'!$E366/10000</f>
        <v>2.1566000000000001</v>
      </c>
      <c r="G26" s="6">
        <f>+'[2]CONSUMO EN ARGENTINA POR COLOR'!$E378/10000</f>
        <v>1.8809</v>
      </c>
      <c r="H26" s="6">
        <f>+'[2]CONSUMO EN ARGENTINA POR COLOR'!$E390/10000</f>
        <v>2.2071000000000001</v>
      </c>
      <c r="I26" s="6">
        <f>+'[2]CONSUMO EN ARGENTINA POR COLOR'!$E402/10000</f>
        <v>1.8831</v>
      </c>
      <c r="J26" s="67">
        <f>+'[2]CONSUMO EN ARGENTINA POR COLOR'!$E414/10000</f>
        <v>1.7882</v>
      </c>
      <c r="K26" s="37">
        <f>+'[2]CONSUMO EN ARGENTINA POR COLOR'!$E426/10000</f>
        <v>1.9581999999999999</v>
      </c>
      <c r="L26" s="7">
        <f t="shared" ref="L26" si="40">+J26/I26-1</f>
        <v>-5.0395624236631131E-2</v>
      </c>
      <c r="M26" s="2"/>
      <c r="N26" s="42" t="s">
        <v>11</v>
      </c>
      <c r="O26" s="193">
        <f>+'[2]CONSUMO EN ARGENTINA POR COLOR'!E1156*9</f>
        <v>30.085633000000001</v>
      </c>
      <c r="P26" s="6">
        <f t="shared" ref="P26:W26" si="41">+SUM(C25:C26)+SUM(B27:B36)</f>
        <v>32.113499999999995</v>
      </c>
      <c r="Q26" s="6">
        <f t="shared" si="41"/>
        <v>28.938600000000001</v>
      </c>
      <c r="R26" s="6">
        <f t="shared" si="41"/>
        <v>32.496799999999993</v>
      </c>
      <c r="S26" s="6">
        <f t="shared" si="41"/>
        <v>35.283299999999997</v>
      </c>
      <c r="T26" s="6">
        <f t="shared" si="41"/>
        <v>39.484000000000002</v>
      </c>
      <c r="U26" s="6">
        <f t="shared" si="41"/>
        <v>38.299300000000002</v>
      </c>
      <c r="V26" s="6">
        <f t="shared" si="41"/>
        <v>39.197699999999998</v>
      </c>
      <c r="W26" s="67">
        <f t="shared" si="41"/>
        <v>31.6342</v>
      </c>
      <c r="X26" s="37">
        <f t="shared" ref="X26" si="42">+SUM(K25:K26)+SUM(J27:J36)</f>
        <v>35.978200000000001</v>
      </c>
      <c r="Y26" s="78">
        <f>+X26/W26-1</f>
        <v>0.1373197362348344</v>
      </c>
      <c r="Z26" s="7">
        <f>+POWER(X26/S26,0.2)-1</f>
        <v>3.9083046408547872E-3</v>
      </c>
    </row>
    <row r="27" spans="1:26" x14ac:dyDescent="0.25">
      <c r="A27" s="42" t="s">
        <v>0</v>
      </c>
      <c r="B27" s="193">
        <f>+'[2]CONSUMO EN ARGENTINA POR COLOR'!$E319/10000</f>
        <v>2.6135999999999999</v>
      </c>
      <c r="C27" s="6">
        <f>+'[2]CONSUMO EN ARGENTINA POR COLOR'!$E331/10000</f>
        <v>2.1254</v>
      </c>
      <c r="D27" s="6">
        <f>+'[2]CONSUMO EN ARGENTINA POR COLOR'!$E343/10000</f>
        <v>2.5308000000000002</v>
      </c>
      <c r="E27" s="6">
        <f>+'[2]CONSUMO EN ARGENTINA POR COLOR'!$E355/10000</f>
        <v>2.5407000000000002</v>
      </c>
      <c r="F27" s="6">
        <f>+'[2]CONSUMO EN ARGENTINA POR COLOR'!$E367/10000</f>
        <v>2.8048999999999999</v>
      </c>
      <c r="G27" s="6">
        <f>+'[2]CONSUMO EN ARGENTINA POR COLOR'!$E379/10000</f>
        <v>2.7555999999999998</v>
      </c>
      <c r="H27" s="6">
        <f>+'[2]CONSUMO EN ARGENTINA POR COLOR'!$E391/10000</f>
        <v>3.5964999999999998</v>
      </c>
      <c r="I27" s="6">
        <f>+'[2]CONSUMO EN ARGENTINA POR COLOR'!$E403/10000</f>
        <v>1.9651000000000001</v>
      </c>
      <c r="J27" s="67">
        <f>+'[2]CONSUMO EN ARGENTINA POR COLOR'!$E415/10000</f>
        <v>1.8684000000000001</v>
      </c>
      <c r="K27" s="37">
        <f>+'[2]CONSUMO EN ARGENTINA POR COLOR'!$E427/10000</f>
        <v>2.5257999999999998</v>
      </c>
      <c r="L27" s="7">
        <f t="shared" ref="L27" si="43">+J27/I27-1</f>
        <v>-4.9208691669635152E-2</v>
      </c>
      <c r="M27" s="2"/>
      <c r="N27" s="42" t="s">
        <v>0</v>
      </c>
      <c r="O27" s="193">
        <f>+'[2]CONSUMO EN ARGENTINA POR COLOR'!E1157*9</f>
        <v>31.055382000000002</v>
      </c>
      <c r="P27" s="6">
        <f t="shared" ref="P27:W27" si="44">+SUM(C25:C27)+SUM(B28:B36)</f>
        <v>31.625299999999999</v>
      </c>
      <c r="Q27" s="6">
        <f t="shared" si="44"/>
        <v>29.344000000000001</v>
      </c>
      <c r="R27" s="6">
        <f t="shared" si="44"/>
        <v>32.506699999999995</v>
      </c>
      <c r="S27" s="6">
        <f t="shared" si="44"/>
        <v>35.547499999999999</v>
      </c>
      <c r="T27" s="6">
        <f t="shared" si="44"/>
        <v>39.434699999999999</v>
      </c>
      <c r="U27" s="6">
        <f t="shared" si="44"/>
        <v>39.1402</v>
      </c>
      <c r="V27" s="6">
        <f t="shared" si="44"/>
        <v>37.566299999999998</v>
      </c>
      <c r="W27" s="67">
        <f t="shared" si="44"/>
        <v>31.537500000000001</v>
      </c>
      <c r="X27" s="67">
        <f t="shared" ref="X27" si="45">+SUM(K25:K27)+SUM(J28:J36)</f>
        <v>36.635599999999997</v>
      </c>
      <c r="Y27" s="78">
        <f>+X27/W27-1</f>
        <v>0.16165200158541393</v>
      </c>
      <c r="Z27" s="7">
        <f>+POWER(X27/S27,0.2)-1</f>
        <v>6.0483407858076266E-3</v>
      </c>
    </row>
    <row r="28" spans="1:26" x14ac:dyDescent="0.25">
      <c r="A28" s="42" t="s">
        <v>1</v>
      </c>
      <c r="B28" s="193">
        <f>+'[2]CONSUMO EN ARGENTINA POR COLOR'!$E320/10000</f>
        <v>3.2332999999999998</v>
      </c>
      <c r="C28" s="6">
        <f>+'[2]CONSUMO EN ARGENTINA POR COLOR'!$E332/10000</f>
        <v>2.2113999999999998</v>
      </c>
      <c r="D28" s="6">
        <f>+'[2]CONSUMO EN ARGENTINA POR COLOR'!$E344/10000</f>
        <v>2.2284000000000002</v>
      </c>
      <c r="E28" s="6">
        <f>+'[2]CONSUMO EN ARGENTINA POR COLOR'!$E356/10000</f>
        <v>3.4340999999999999</v>
      </c>
      <c r="F28" s="6">
        <f>+'[2]CONSUMO EN ARGENTINA POR COLOR'!$E368/10000</f>
        <v>2.5017999999999998</v>
      </c>
      <c r="G28" s="6">
        <f>+'[2]CONSUMO EN ARGENTINA POR COLOR'!$E380/10000</f>
        <v>2.8309000000000002</v>
      </c>
      <c r="H28" s="6">
        <f>+'[2]CONSUMO EN ARGENTINA POR COLOR'!$E392/10000</f>
        <v>2.7067000000000001</v>
      </c>
      <c r="I28" s="6">
        <f>+'[2]CONSUMO EN ARGENTINA POR COLOR'!$E404/10000</f>
        <v>2.3862999999999999</v>
      </c>
      <c r="J28" s="67">
        <f>+'[2]CONSUMO EN ARGENTINA POR COLOR'!$E416/10000</f>
        <v>2.6128999999999998</v>
      </c>
      <c r="K28" s="37">
        <f>+'[2]CONSUMO EN ARGENTINA POR COLOR'!$E428/10000</f>
        <v>3.3853</v>
      </c>
      <c r="L28" s="7">
        <f t="shared" ref="L28" si="46">+J28/I28-1</f>
        <v>9.4958722708796017E-2</v>
      </c>
      <c r="M28" s="2"/>
      <c r="N28" s="42" t="s">
        <v>1</v>
      </c>
      <c r="O28" s="193">
        <f>+'[2]CONSUMO EN ARGENTINA POR COLOR'!E1158*9</f>
        <v>31.430753000000003</v>
      </c>
      <c r="P28" s="6">
        <f t="shared" ref="P28:W28" si="47">+SUM(C25:C28)+SUM(B29:B36)</f>
        <v>30.603400000000001</v>
      </c>
      <c r="Q28" s="6">
        <f t="shared" si="47"/>
        <v>29.360999999999997</v>
      </c>
      <c r="R28" s="6">
        <f t="shared" si="47"/>
        <v>33.712400000000002</v>
      </c>
      <c r="S28" s="6">
        <f t="shared" si="47"/>
        <v>34.615200000000002</v>
      </c>
      <c r="T28" s="6">
        <f t="shared" si="47"/>
        <v>39.763799999999996</v>
      </c>
      <c r="U28" s="6">
        <f t="shared" si="47"/>
        <v>39.015999999999998</v>
      </c>
      <c r="V28" s="6">
        <f t="shared" si="47"/>
        <v>37.245899999999999</v>
      </c>
      <c r="W28" s="67">
        <f t="shared" si="47"/>
        <v>31.764099999999999</v>
      </c>
      <c r="X28" s="37">
        <f t="shared" ref="X28" si="48">+SUM(K25:K28)+SUM(J29:J36)</f>
        <v>37.408000000000001</v>
      </c>
      <c r="Y28" s="78">
        <f>+X28/W28-1</f>
        <v>0.177681722447669</v>
      </c>
      <c r="Z28" s="7">
        <f>+POWER(X28/S28,0.2)-1</f>
        <v>1.5639373359663811E-2</v>
      </c>
    </row>
    <row r="29" spans="1:26" x14ac:dyDescent="0.25">
      <c r="A29" s="42" t="s">
        <v>2</v>
      </c>
      <c r="B29" s="193">
        <f>+'[2]CONSUMO EN ARGENTINA POR COLOR'!$E321/10000</f>
        <v>2.2410999999999999</v>
      </c>
      <c r="C29" s="6">
        <f>+'[2]CONSUMO EN ARGENTINA POR COLOR'!$E333/10000</f>
        <v>2.0110999999999999</v>
      </c>
      <c r="D29" s="6">
        <f>+'[2]CONSUMO EN ARGENTINA POR COLOR'!$E345/10000</f>
        <v>2.3689</v>
      </c>
      <c r="E29" s="6">
        <f>+'[2]CONSUMO EN ARGENTINA POR COLOR'!$E357/10000</f>
        <v>3.6257000000000001</v>
      </c>
      <c r="F29" s="6">
        <f>+'[2]CONSUMO EN ARGENTINA POR COLOR'!$E369/10000</f>
        <v>3.1072000000000002</v>
      </c>
      <c r="G29" s="6">
        <f>+'[2]CONSUMO EN ARGENTINA POR COLOR'!$E381/10000</f>
        <v>2.2601</v>
      </c>
      <c r="H29" s="6">
        <f>+'[2]CONSUMO EN ARGENTINA POR COLOR'!$E393/10000</f>
        <v>2.7745000000000002</v>
      </c>
      <c r="I29" s="6">
        <f>+'[2]CONSUMO EN ARGENTINA POR COLOR'!$E405/10000</f>
        <v>2.7757000000000001</v>
      </c>
      <c r="J29" s="67">
        <f>+'[2]CONSUMO EN ARGENTINA POR COLOR'!$E417/10000</f>
        <v>5.1193</v>
      </c>
      <c r="K29" s="37">
        <f>+'[2]CONSUMO EN ARGENTINA POR COLOR'!$E429/10000</f>
        <v>3.7806999999999999</v>
      </c>
      <c r="L29" s="7">
        <f t="shared" ref="L29" si="49">+J29/I29-1</f>
        <v>0.84432755701264539</v>
      </c>
      <c r="M29" s="2"/>
      <c r="N29" s="42" t="s">
        <v>2</v>
      </c>
      <c r="O29" s="193">
        <f>+'[2]CONSUMO EN ARGENTINA POR COLOR'!E1159*9</f>
        <v>31.750965000000004</v>
      </c>
      <c r="P29" s="6">
        <f t="shared" ref="P29:W29" si="50">+SUM(C25:C29)+SUM(B30:B36)</f>
        <v>30.373400000000004</v>
      </c>
      <c r="Q29" s="6">
        <f t="shared" si="50"/>
        <v>29.718800000000002</v>
      </c>
      <c r="R29" s="6">
        <f t="shared" si="50"/>
        <v>34.969200000000001</v>
      </c>
      <c r="S29" s="6">
        <f t="shared" si="50"/>
        <v>34.096699999999998</v>
      </c>
      <c r="T29" s="6">
        <f t="shared" si="50"/>
        <v>38.916699999999992</v>
      </c>
      <c r="U29" s="6">
        <f t="shared" si="50"/>
        <v>39.5304</v>
      </c>
      <c r="V29" s="6">
        <f t="shared" si="50"/>
        <v>37.247100000000003</v>
      </c>
      <c r="W29" s="67">
        <f t="shared" si="50"/>
        <v>34.107699999999994</v>
      </c>
      <c r="X29" s="37">
        <f t="shared" ref="X29" si="51">+SUM(K25:K29)+SUM(J30:J36)</f>
        <v>36.069400000000002</v>
      </c>
      <c r="Y29" s="78">
        <f>+X29/W29-1</f>
        <v>5.7514872008373796E-2</v>
      </c>
      <c r="Z29" s="7">
        <f>+POWER(X29/S29,0.2)-1</f>
        <v>1.1312357233529635E-2</v>
      </c>
    </row>
    <row r="30" spans="1:26" x14ac:dyDescent="0.25">
      <c r="A30" s="42" t="s">
        <v>3</v>
      </c>
      <c r="B30" s="193">
        <f>+'[2]CONSUMO EN ARGENTINA POR COLOR'!$E322/10000</f>
        <v>2.3469000000000002</v>
      </c>
      <c r="C30" s="6">
        <f>+'[2]CONSUMO EN ARGENTINA POR COLOR'!$E334/10000</f>
        <v>1.8849</v>
      </c>
      <c r="D30" s="6">
        <f>+'[2]CONSUMO EN ARGENTINA POR COLOR'!$E346/10000</f>
        <v>2.3424999999999998</v>
      </c>
      <c r="E30" s="6">
        <f>+'[2]CONSUMO EN ARGENTINA POR COLOR'!$E358/10000</f>
        <v>2.2339000000000002</v>
      </c>
      <c r="F30" s="6">
        <f>+'[2]CONSUMO EN ARGENTINA POR COLOR'!$E370/10000</f>
        <v>3.2456</v>
      </c>
      <c r="G30" s="6">
        <f>+'[2]CONSUMO EN ARGENTINA POR COLOR'!$E382/10000</f>
        <v>2.9317000000000002</v>
      </c>
      <c r="H30" s="6">
        <f>+'[2]CONSUMO EN ARGENTINA POR COLOR'!$E394/10000</f>
        <v>3.0617000000000001</v>
      </c>
      <c r="I30" s="6">
        <f>+'[2]CONSUMO EN ARGENTINA POR COLOR'!$E406/10000</f>
        <v>2.5718999999999999</v>
      </c>
      <c r="J30" s="67">
        <f>+'[2]CONSUMO EN ARGENTINA POR COLOR'!$E418/10000</f>
        <v>2.2744</v>
      </c>
      <c r="K30" s="37"/>
      <c r="L30" s="7"/>
      <c r="M30" s="2"/>
      <c r="N30" s="42" t="s">
        <v>3</v>
      </c>
      <c r="O30" s="193">
        <f>+'[2]CONSUMO EN ARGENTINA POR COLOR'!E1160*9</f>
        <v>31.804120999999995</v>
      </c>
      <c r="P30" s="6">
        <f t="shared" ref="P30:W30" si="52">+SUM(C25:C30)+SUM(B31:B36)</f>
        <v>29.9114</v>
      </c>
      <c r="Q30" s="6">
        <f t="shared" si="52"/>
        <v>30.176400000000001</v>
      </c>
      <c r="R30" s="6">
        <f t="shared" si="52"/>
        <v>34.860600000000005</v>
      </c>
      <c r="S30" s="6">
        <f t="shared" si="52"/>
        <v>35.108400000000003</v>
      </c>
      <c r="T30" s="6">
        <f t="shared" si="52"/>
        <v>38.602800000000002</v>
      </c>
      <c r="U30" s="6">
        <f t="shared" si="52"/>
        <v>39.660399999999996</v>
      </c>
      <c r="V30" s="6">
        <f t="shared" si="52"/>
        <v>36.757300000000001</v>
      </c>
      <c r="W30" s="67">
        <f t="shared" si="52"/>
        <v>33.810199999999995</v>
      </c>
      <c r="X30" s="37"/>
      <c r="Y30" s="78"/>
      <c r="Z30" s="7"/>
    </row>
    <row r="31" spans="1:26" x14ac:dyDescent="0.25">
      <c r="A31" s="42" t="s">
        <v>4</v>
      </c>
      <c r="B31" s="193">
        <f>+'[2]CONSUMO EN ARGENTINA POR COLOR'!$E323/10000</f>
        <v>2.7496999999999998</v>
      </c>
      <c r="C31" s="6">
        <f>+'[2]CONSUMO EN ARGENTINA POR COLOR'!$E335/10000</f>
        <v>2.1284999999999998</v>
      </c>
      <c r="D31" s="6">
        <f>+'[2]CONSUMO EN ARGENTINA POR COLOR'!$E347/10000</f>
        <v>2.7984</v>
      </c>
      <c r="E31" s="6">
        <f>+'[2]CONSUMO EN ARGENTINA POR COLOR'!$E359/10000</f>
        <v>2.7940999999999998</v>
      </c>
      <c r="F31" s="6">
        <f>+'[2]CONSUMO EN ARGENTINA POR COLOR'!$E371/10000</f>
        <v>3.8178000000000001</v>
      </c>
      <c r="G31" s="6">
        <f>+'[2]CONSUMO EN ARGENTINA POR COLOR'!$E383/10000</f>
        <v>3.8327</v>
      </c>
      <c r="H31" s="6">
        <f>+'[2]CONSUMO EN ARGENTINA POR COLOR'!$E395/10000</f>
        <v>3.8609</v>
      </c>
      <c r="I31" s="6">
        <f>+'[2]CONSUMO EN ARGENTINA POR COLOR'!$E407/10000</f>
        <v>3.2734000000000001</v>
      </c>
      <c r="J31" s="67">
        <f>+'[2]CONSUMO EN ARGENTINA POR COLOR'!$E419/10000</f>
        <v>3.2766999999999999</v>
      </c>
      <c r="K31" s="37"/>
      <c r="L31" s="7"/>
      <c r="M31" s="2"/>
      <c r="N31" s="42" t="s">
        <v>4</v>
      </c>
      <c r="O31" s="193">
        <f>+'[2]CONSUMO EN ARGENTINA POR COLOR'!E1161*9</f>
        <v>31.851115</v>
      </c>
      <c r="P31" s="6">
        <f t="shared" ref="P31:W31" si="53">+SUM(C25:C31)+SUM(B32:B36)</f>
        <v>29.290199999999999</v>
      </c>
      <c r="Q31" s="6">
        <f t="shared" si="53"/>
        <v>30.846300000000003</v>
      </c>
      <c r="R31" s="6">
        <f t="shared" si="53"/>
        <v>34.856300000000005</v>
      </c>
      <c r="S31" s="6">
        <f t="shared" si="53"/>
        <v>36.132099999999994</v>
      </c>
      <c r="T31" s="6">
        <f t="shared" si="53"/>
        <v>38.617699999999999</v>
      </c>
      <c r="U31" s="6">
        <f t="shared" si="53"/>
        <v>39.688600000000001</v>
      </c>
      <c r="V31" s="6">
        <f t="shared" si="53"/>
        <v>36.169799999999995</v>
      </c>
      <c r="W31" s="67">
        <f t="shared" si="53"/>
        <v>33.813500000000005</v>
      </c>
      <c r="X31" s="37"/>
      <c r="Y31" s="78"/>
      <c r="Z31" s="7"/>
    </row>
    <row r="32" spans="1:26" x14ac:dyDescent="0.25">
      <c r="A32" s="42" t="s">
        <v>5</v>
      </c>
      <c r="B32" s="193">
        <f>+'[2]CONSUMO EN ARGENTINA POR COLOR'!$E324/10000</f>
        <v>3.5886999999999998</v>
      </c>
      <c r="C32" s="6">
        <f>+'[2]CONSUMO EN ARGENTINA POR COLOR'!$E336/10000</f>
        <v>2.5442</v>
      </c>
      <c r="D32" s="6">
        <f>+'[2]CONSUMO EN ARGENTINA POR COLOR'!$E348/10000</f>
        <v>3.2334999999999998</v>
      </c>
      <c r="E32" s="6">
        <f>+'[2]CONSUMO EN ARGENTINA POR COLOR'!$E360/10000</f>
        <v>3.0992999999999999</v>
      </c>
      <c r="F32" s="6">
        <f>+'[2]CONSUMO EN ARGENTINA POR COLOR'!$E372/10000</f>
        <v>3.7645</v>
      </c>
      <c r="G32" s="6">
        <f>+'[2]CONSUMO EN ARGENTINA POR COLOR'!$E384/10000</f>
        <v>4.7895000000000003</v>
      </c>
      <c r="H32" s="6">
        <f>+'[2]CONSUMO EN ARGENTINA POR COLOR'!$E396/10000</f>
        <v>4.5041000000000002</v>
      </c>
      <c r="I32" s="6">
        <f>+'[2]CONSUMO EN ARGENTINA POR COLOR'!$E408/10000</f>
        <v>3.0756999999999999</v>
      </c>
      <c r="J32" s="67">
        <f>+'[2]CONSUMO EN ARGENTINA POR COLOR'!$E420/10000</f>
        <v>3.7685</v>
      </c>
      <c r="K32" s="37"/>
      <c r="L32" s="7"/>
      <c r="M32" s="2"/>
      <c r="N32" s="42" t="s">
        <v>5</v>
      </c>
      <c r="O32" s="193">
        <f>+'[2]CONSUMO EN ARGENTINA POR COLOR'!E1162*9</f>
        <v>33.100735</v>
      </c>
      <c r="P32" s="6">
        <f t="shared" ref="P32:W32" si="54">+SUM(C25:C32)+SUM(B33:B36)</f>
        <v>28.245699999999999</v>
      </c>
      <c r="Q32" s="6">
        <f t="shared" si="54"/>
        <v>31.535599999999999</v>
      </c>
      <c r="R32" s="6">
        <f t="shared" si="54"/>
        <v>34.722099999999998</v>
      </c>
      <c r="S32" s="6">
        <f t="shared" si="54"/>
        <v>36.7973</v>
      </c>
      <c r="T32" s="6">
        <f t="shared" si="54"/>
        <v>39.642699999999991</v>
      </c>
      <c r="U32" s="6">
        <f t="shared" si="54"/>
        <v>39.403200000000005</v>
      </c>
      <c r="V32" s="6">
        <f t="shared" si="54"/>
        <v>34.741399999999999</v>
      </c>
      <c r="W32" s="67">
        <f t="shared" si="54"/>
        <v>34.506299999999996</v>
      </c>
      <c r="X32" s="37"/>
      <c r="Y32" s="78"/>
      <c r="Z32" s="7"/>
    </row>
    <row r="33" spans="1:26" x14ac:dyDescent="0.25">
      <c r="A33" s="42" t="s">
        <v>6</v>
      </c>
      <c r="B33" s="193">
        <f>+'[2]CONSUMO EN ARGENTINA POR COLOR'!$E325/10000</f>
        <v>3.8384</v>
      </c>
      <c r="C33" s="6">
        <f>+'[2]CONSUMO EN ARGENTINA POR COLOR'!$E337/10000</f>
        <v>3.3595000000000002</v>
      </c>
      <c r="D33" s="6">
        <f>+'[2]CONSUMO EN ARGENTINA POR COLOR'!$E349/10000</f>
        <v>3.0838000000000001</v>
      </c>
      <c r="E33" s="6">
        <f>+'[2]CONSUMO EN ARGENTINA POR COLOR'!$E361/10000</f>
        <v>3.2016</v>
      </c>
      <c r="F33" s="6">
        <f>+'[2]CONSUMO EN ARGENTINA POR COLOR'!$E373/10000</f>
        <v>3.8963999999999999</v>
      </c>
      <c r="G33" s="6">
        <f>+'[2]CONSUMO EN ARGENTINA POR COLOR'!$E385/10000</f>
        <v>4.5415000000000001</v>
      </c>
      <c r="H33" s="6">
        <f>+'[2]CONSUMO EN ARGENTINA POR COLOR'!$E397/10000</f>
        <v>5.2915999999999999</v>
      </c>
      <c r="I33" s="6">
        <f>+'[2]CONSUMO EN ARGENTINA POR COLOR'!$E409/10000</f>
        <v>3.8447</v>
      </c>
      <c r="J33" s="67">
        <f>+'[2]CONSUMO EN ARGENTINA POR COLOR'!$E421/10000</f>
        <v>3.6909999999999998</v>
      </c>
      <c r="K33" s="37"/>
      <c r="L33" s="7"/>
      <c r="M33" s="2"/>
      <c r="N33" s="42" t="s">
        <v>6</v>
      </c>
      <c r="O33" s="193">
        <f>+'[2]CONSUMO EN ARGENTINA POR COLOR'!E1163*9</f>
        <v>32.478102</v>
      </c>
      <c r="P33" s="6">
        <f t="shared" ref="P33:W33" si="55">+SUM(C25:C33)+SUM(B34:B36)</f>
        <v>27.7668</v>
      </c>
      <c r="Q33" s="6">
        <f t="shared" si="55"/>
        <v>31.259900000000002</v>
      </c>
      <c r="R33" s="6">
        <f t="shared" si="55"/>
        <v>34.8399</v>
      </c>
      <c r="S33" s="6">
        <f t="shared" si="55"/>
        <v>37.492100000000001</v>
      </c>
      <c r="T33" s="6">
        <f t="shared" si="55"/>
        <v>40.287799999999997</v>
      </c>
      <c r="U33" s="6">
        <f t="shared" si="55"/>
        <v>40.153300000000002</v>
      </c>
      <c r="V33" s="6">
        <f t="shared" si="55"/>
        <v>33.294499999999999</v>
      </c>
      <c r="W33" s="67">
        <f t="shared" si="55"/>
        <v>34.352600000000002</v>
      </c>
      <c r="X33" s="37"/>
      <c r="Y33" s="78"/>
      <c r="Z33" s="7"/>
    </row>
    <row r="34" spans="1:26" x14ac:dyDescent="0.25">
      <c r="A34" s="42" t="s">
        <v>7</v>
      </c>
      <c r="B34" s="193">
        <f>+'[2]CONSUMO EN ARGENTINA POR COLOR'!$E326/10000</f>
        <v>3.4986999999999999</v>
      </c>
      <c r="C34" s="6">
        <f>+'[2]CONSUMO EN ARGENTINA POR COLOR'!$E338/10000</f>
        <v>2.9845000000000002</v>
      </c>
      <c r="D34" s="6">
        <f>+'[2]CONSUMO EN ARGENTINA POR COLOR'!$E350/10000</f>
        <v>3.1486000000000001</v>
      </c>
      <c r="E34" s="6">
        <f>+'[2]CONSUMO EN ARGENTINA POR COLOR'!$E362/10000</f>
        <v>3.0779000000000001</v>
      </c>
      <c r="F34" s="6">
        <f>+'[2]CONSUMO EN ARGENTINA POR COLOR'!$E374/10000</f>
        <v>3.9392</v>
      </c>
      <c r="G34" s="6">
        <f>+'[2]CONSUMO EN ARGENTINA POR COLOR'!$E386/10000</f>
        <v>3.5343</v>
      </c>
      <c r="H34" s="6">
        <f>+'[2]CONSUMO EN ARGENTINA POR COLOR'!$E398/10000</f>
        <v>3.3077000000000001</v>
      </c>
      <c r="I34" s="6">
        <f>+'[2]CONSUMO EN ARGENTINA POR COLOR'!$E410/10000</f>
        <v>2.3780999999999999</v>
      </c>
      <c r="J34" s="67">
        <f>+'[2]CONSUMO EN ARGENTINA POR COLOR'!$E422/10000</f>
        <v>2.9203000000000001</v>
      </c>
      <c r="K34" s="37"/>
      <c r="L34" s="7"/>
      <c r="M34" s="2"/>
      <c r="N34" s="42" t="s">
        <v>7</v>
      </c>
      <c r="O34" s="193">
        <f>+'[2]CONSUMO EN ARGENTINA POR COLOR'!E1164*9</f>
        <v>32.625737000000001</v>
      </c>
      <c r="P34" s="6">
        <f t="shared" ref="P34:W34" si="56">+SUM(C25:C34)+SUM(B35:B36)</f>
        <v>27.252600000000001</v>
      </c>
      <c r="Q34" s="6">
        <f t="shared" si="56"/>
        <v>31.423999999999999</v>
      </c>
      <c r="R34" s="6">
        <f t="shared" si="56"/>
        <v>34.769199999999998</v>
      </c>
      <c r="S34" s="6">
        <f t="shared" si="56"/>
        <v>38.353399999999993</v>
      </c>
      <c r="T34" s="6">
        <f t="shared" si="56"/>
        <v>39.882899999999992</v>
      </c>
      <c r="U34" s="6">
        <f t="shared" si="56"/>
        <v>39.926700000000004</v>
      </c>
      <c r="V34" s="6">
        <f t="shared" si="56"/>
        <v>32.364899999999999</v>
      </c>
      <c r="W34" s="67">
        <f t="shared" si="56"/>
        <v>34.894800000000004</v>
      </c>
      <c r="X34" s="37"/>
      <c r="Y34" s="78"/>
      <c r="Z34" s="7"/>
    </row>
    <row r="35" spans="1:26" x14ac:dyDescent="0.25">
      <c r="A35" s="42" t="s">
        <v>8</v>
      </c>
      <c r="B35" s="193">
        <f>+'[2]CONSUMO EN ARGENTINA POR COLOR'!$E327/10000</f>
        <v>3.016</v>
      </c>
      <c r="C35" s="6">
        <f>+'[2]CONSUMO EN ARGENTINA POR COLOR'!$E339/10000</f>
        <v>2.7231000000000001</v>
      </c>
      <c r="D35" s="6">
        <f>+'[2]CONSUMO EN ARGENTINA POR COLOR'!$E351/10000</f>
        <v>3.1038000000000001</v>
      </c>
      <c r="E35" s="6">
        <f>+'[2]CONSUMO EN ARGENTINA POR COLOR'!$E363/10000</f>
        <v>3.7023000000000001</v>
      </c>
      <c r="F35" s="6">
        <f>+'[2]CONSUMO EN ARGENTINA POR COLOR'!$E375/10000</f>
        <v>4.9897999999999998</v>
      </c>
      <c r="G35" s="6">
        <f>+'[2]CONSUMO EN ARGENTINA POR COLOR'!$E387/10000</f>
        <v>2.9268000000000001</v>
      </c>
      <c r="H35" s="6">
        <f>+'[2]CONSUMO EN ARGENTINA POR COLOR'!$E399/10000</f>
        <v>3.6797</v>
      </c>
      <c r="I35" s="6">
        <f>+'[2]CONSUMO EN ARGENTINA POR COLOR'!$E411/10000</f>
        <v>2.5156000000000001</v>
      </c>
      <c r="J35" s="67">
        <f>+'[2]CONSUMO EN ARGENTINA POR COLOR'!$E423/10000</f>
        <v>3.1905999999999999</v>
      </c>
      <c r="K35" s="37"/>
      <c r="L35" s="7"/>
      <c r="M35" s="2"/>
      <c r="N35" s="42" t="s">
        <v>8</v>
      </c>
      <c r="O35" s="193">
        <f>+'[2]CONSUMO EN ARGENTINA POR COLOR'!E1165*9</f>
        <v>32.585911000000003</v>
      </c>
      <c r="P35" s="6">
        <f t="shared" ref="P35:W35" si="57">+SUM(C25:C35)+SUM(B36)</f>
        <v>26.959700000000002</v>
      </c>
      <c r="Q35" s="6">
        <f t="shared" si="57"/>
        <v>31.8047</v>
      </c>
      <c r="R35" s="6">
        <f t="shared" si="57"/>
        <v>35.367699999999999</v>
      </c>
      <c r="S35" s="6">
        <f t="shared" si="57"/>
        <v>39.640900000000002</v>
      </c>
      <c r="T35" s="6">
        <f t="shared" si="57"/>
        <v>37.819899999999997</v>
      </c>
      <c r="U35" s="6">
        <f t="shared" si="57"/>
        <v>40.679600000000001</v>
      </c>
      <c r="V35" s="6">
        <f t="shared" si="57"/>
        <v>31.200799999999997</v>
      </c>
      <c r="W35" s="67">
        <f t="shared" si="57"/>
        <v>35.569800000000001</v>
      </c>
      <c r="X35" s="37"/>
      <c r="Y35" s="78"/>
      <c r="Z35" s="7"/>
    </row>
    <row r="36" spans="1:26" x14ac:dyDescent="0.25">
      <c r="A36" s="42" t="s">
        <v>9</v>
      </c>
      <c r="B36" s="193">
        <f>+'[2]CONSUMO EN ARGENTINA POR COLOR'!$E328/10000</f>
        <v>1.9827999999999999</v>
      </c>
      <c r="C36" s="6">
        <f>+'[2]CONSUMO EN ARGENTINA POR COLOR'!$E340/10000</f>
        <v>2.9470000000000001</v>
      </c>
      <c r="D36" s="6">
        <f>+'[2]CONSUMO EN ARGENTINA POR COLOR'!$E352/10000</f>
        <v>3.2292000000000001</v>
      </c>
      <c r="E36" s="6">
        <f>+'[2]CONSUMO EN ARGENTINA POR COLOR'!$E364/10000</f>
        <v>3.1103000000000001</v>
      </c>
      <c r="F36" s="6">
        <f>+'[2]CONSUMO EN ARGENTINA POR COLOR'!$E376/10000</f>
        <v>3.3269000000000002</v>
      </c>
      <c r="G36" s="6">
        <f>+'[2]CONSUMO EN ARGENTINA POR COLOR'!$E388/10000</f>
        <v>3.1880000000000002</v>
      </c>
      <c r="H36" s="6">
        <f>+'[2]CONSUMO EN ARGENTINA POR COLOR'!$E400/10000</f>
        <v>2.5051000000000001</v>
      </c>
      <c r="I36" s="6">
        <f>+'[2]CONSUMO EN ARGENTINA POR COLOR'!$E412/10000</f>
        <v>2.7595999999999998</v>
      </c>
      <c r="J36" s="67">
        <f>+'[2]CONSUMO EN ARGENTINA POR COLOR'!$E424/10000</f>
        <v>2.6591999999999998</v>
      </c>
      <c r="K36" s="37"/>
      <c r="L36" s="7"/>
      <c r="M36" s="2"/>
      <c r="N36" s="42" t="s">
        <v>9</v>
      </c>
      <c r="O36" s="193">
        <f>+'[2]CONSUMO EN ARGENTINA POR COLOR'!E1166*9</f>
        <v>32.287290000000006</v>
      </c>
      <c r="P36" s="6">
        <f t="shared" ref="P36:U36" si="58">+SUM(C25:C36)</f>
        <v>27.9239</v>
      </c>
      <c r="Q36" s="6">
        <f t="shared" si="58"/>
        <v>32.0869</v>
      </c>
      <c r="R36" s="6">
        <f t="shared" si="58"/>
        <v>35.248800000000003</v>
      </c>
      <c r="S36" s="6">
        <f t="shared" si="58"/>
        <v>39.857500000000002</v>
      </c>
      <c r="T36" s="6">
        <f t="shared" si="58"/>
        <v>37.680999999999997</v>
      </c>
      <c r="U36" s="6">
        <f t="shared" si="58"/>
        <v>39.996699999999997</v>
      </c>
      <c r="V36" s="6">
        <f t="shared" ref="V36:W36" si="59">+SUM(I25:I36)</f>
        <v>31.455299999999998</v>
      </c>
      <c r="W36" s="67">
        <f t="shared" si="59"/>
        <v>35.4694</v>
      </c>
      <c r="X36" s="37"/>
      <c r="Y36" s="78"/>
      <c r="Z36" s="7"/>
    </row>
    <row r="37" spans="1:26" ht="25.5" x14ac:dyDescent="0.25">
      <c r="A37" s="53" t="s">
        <v>13</v>
      </c>
      <c r="B37" s="194">
        <f>SUM(B25:B36)</f>
        <v>32.224899999999998</v>
      </c>
      <c r="C37" s="54">
        <f>SUM(C25:C36)</f>
        <v>27.9239</v>
      </c>
      <c r="D37" s="54">
        <f>SUM(D25:D36)</f>
        <v>32.0869</v>
      </c>
      <c r="E37" s="54">
        <f>SUM(E25:E36)</f>
        <v>35.248800000000003</v>
      </c>
      <c r="F37" s="54">
        <f>SUM(F25:F36)</f>
        <v>39.857500000000002</v>
      </c>
      <c r="G37" s="54">
        <f t="shared" ref="G37:H37" si="60">SUM(G25:G36)</f>
        <v>37.680999999999997</v>
      </c>
      <c r="H37" s="54">
        <f t="shared" si="60"/>
        <v>39.996699999999997</v>
      </c>
      <c r="I37" s="54">
        <f t="shared" ref="I37:J37" si="61">SUM(I25:I36)</f>
        <v>31.455299999999998</v>
      </c>
      <c r="J37" s="186">
        <f t="shared" si="61"/>
        <v>35.4694</v>
      </c>
      <c r="K37" s="186"/>
      <c r="L37" s="56"/>
      <c r="M37" s="3"/>
      <c r="N37" s="43" t="s">
        <v>14</v>
      </c>
      <c r="O37" s="238">
        <f t="shared" ref="O37:X37" si="62">+AVERAGE(O25:O36)</f>
        <v>31.727990916666666</v>
      </c>
      <c r="P37" s="46">
        <f t="shared" si="62"/>
        <v>29.503283333333332</v>
      </c>
      <c r="Q37" s="46">
        <f t="shared" si="62"/>
        <v>30.421666666666667</v>
      </c>
      <c r="R37" s="46">
        <f t="shared" si="62"/>
        <v>34.235508333333335</v>
      </c>
      <c r="S37" s="46">
        <f t="shared" si="62"/>
        <v>36.513208333333331</v>
      </c>
      <c r="T37" s="46">
        <f t="shared" si="62"/>
        <v>39.157808333333335</v>
      </c>
      <c r="U37" s="226">
        <f t="shared" si="62"/>
        <v>39.455624999999998</v>
      </c>
      <c r="V37" s="226">
        <f t="shared" si="62"/>
        <v>35.56355833333334</v>
      </c>
      <c r="W37" s="220">
        <f t="shared" si="62"/>
        <v>33.5991</v>
      </c>
      <c r="X37" s="197">
        <f t="shared" si="62"/>
        <v>36.37988</v>
      </c>
      <c r="Y37" s="79">
        <f>+X37/W37-1</f>
        <v>8.2763526403980991E-2</v>
      </c>
      <c r="Z37" s="75">
        <f>+POWER(X37/S37,0.2)-1</f>
        <v>-7.3137095893693882E-4</v>
      </c>
    </row>
    <row r="38" spans="1:26" ht="25.5" x14ac:dyDescent="0.25">
      <c r="A38" s="57" t="s">
        <v>15</v>
      </c>
      <c r="B38" s="195">
        <f t="shared" ref="B38:H38" si="63">+B37/B$163</f>
        <v>3.4222174551154477E-2</v>
      </c>
      <c r="C38" s="58">
        <f t="shared" si="63"/>
        <v>3.1287177746181248E-2</v>
      </c>
      <c r="D38" s="58">
        <f t="shared" si="63"/>
        <v>3.8216793407258032E-2</v>
      </c>
      <c r="E38" s="58">
        <f t="shared" si="63"/>
        <v>3.9817486243860986E-2</v>
      </c>
      <c r="F38" s="58">
        <f t="shared" si="63"/>
        <v>4.2268234966740044E-2</v>
      </c>
      <c r="G38" s="58">
        <f t="shared" si="63"/>
        <v>4.4960275405401338E-2</v>
      </c>
      <c r="H38" s="58">
        <f t="shared" si="63"/>
        <v>4.8327968083509885E-2</v>
      </c>
      <c r="I38" s="58">
        <f t="shared" ref="I38:J38" si="64">+I37/I$163</f>
        <v>4.0573861524169572E-2</v>
      </c>
      <c r="J38" s="189">
        <f t="shared" si="64"/>
        <v>4.6509158553674136E-2</v>
      </c>
      <c r="K38" s="189"/>
      <c r="L38" s="59"/>
      <c r="M38" s="3"/>
      <c r="N38" s="44" t="s">
        <v>15</v>
      </c>
      <c r="O38" s="239">
        <f t="shared" ref="O38:W38" si="65">+O37/O$163</f>
        <v>3.1228513773598941E-2</v>
      </c>
      <c r="P38" s="48">
        <f t="shared" si="65"/>
        <v>3.2342981474339283E-2</v>
      </c>
      <c r="Q38" s="48">
        <f t="shared" si="65"/>
        <v>3.4956202098364149E-2</v>
      </c>
      <c r="R38" s="48">
        <f t="shared" si="65"/>
        <v>4.0059970295098418E-2</v>
      </c>
      <c r="S38" s="48">
        <f t="shared" si="65"/>
        <v>3.9747254997965005E-2</v>
      </c>
      <c r="T38" s="48">
        <f t="shared" si="65"/>
        <v>4.4315645781076989E-2</v>
      </c>
      <c r="U38" s="58">
        <f t="shared" si="65"/>
        <v>4.6829657391380952E-2</v>
      </c>
      <c r="V38" s="58">
        <f t="shared" si="65"/>
        <v>4.5037223965122365E-2</v>
      </c>
      <c r="W38" s="189">
        <f t="shared" si="65"/>
        <v>4.3876825208147924E-2</v>
      </c>
      <c r="X38" s="188">
        <f t="shared" ref="X38" si="66">+X37/X$163</f>
        <v>4.7181222059648219E-2</v>
      </c>
      <c r="Y38" s="72"/>
      <c r="Z38" s="76"/>
    </row>
    <row r="39" spans="1:26" ht="26.25" thickBot="1" x14ac:dyDescent="0.3">
      <c r="A39" s="60" t="s">
        <v>12</v>
      </c>
      <c r="B39" s="196"/>
      <c r="C39" s="62">
        <f>+C37/B37-1</f>
        <v>-0.13346821867562031</v>
      </c>
      <c r="D39" s="62">
        <f t="shared" ref="D39:J39" si="67">+D37/C37-1</f>
        <v>0.14908375979000077</v>
      </c>
      <c r="E39" s="62">
        <f t="shared" si="67"/>
        <v>9.8541772499057378E-2</v>
      </c>
      <c r="F39" s="62">
        <f t="shared" si="67"/>
        <v>0.13074771339733537</v>
      </c>
      <c r="G39" s="62">
        <f t="shared" si="67"/>
        <v>-5.4607037571347994E-2</v>
      </c>
      <c r="H39" s="62">
        <f t="shared" si="67"/>
        <v>6.1455375388126621E-2</v>
      </c>
      <c r="I39" s="62">
        <f t="shared" si="67"/>
        <v>-0.21355261809099246</v>
      </c>
      <c r="J39" s="190">
        <f t="shared" si="67"/>
        <v>0.12761283472101681</v>
      </c>
      <c r="K39" s="190"/>
      <c r="L39" s="63"/>
      <c r="M39" s="2"/>
      <c r="N39" s="45" t="s">
        <v>12</v>
      </c>
      <c r="O39" s="240"/>
      <c r="P39" s="50">
        <f>+P37/O37-1</f>
        <v>-7.0118136038821777E-2</v>
      </c>
      <c r="Q39" s="50">
        <f t="shared" ref="Q39:S39" si="68">+Q37/P37-1</f>
        <v>3.1128173869914066E-2</v>
      </c>
      <c r="R39" s="50">
        <f t="shared" si="68"/>
        <v>0.12536596723826232</v>
      </c>
      <c r="S39" s="50">
        <f t="shared" si="68"/>
        <v>6.6530339722816967E-2</v>
      </c>
      <c r="T39" s="50">
        <f t="shared" ref="T39" si="69">+T37/S37-1</f>
        <v>7.2428584633186466E-2</v>
      </c>
      <c r="U39" s="62">
        <f t="shared" ref="U39" si="70">+U37/T37-1</f>
        <v>7.6055499360812018E-3</v>
      </c>
      <c r="V39" s="62">
        <f t="shared" ref="V39" si="71">+V37/U37-1</f>
        <v>-9.8644151921726153E-2</v>
      </c>
      <c r="W39" s="190">
        <f t="shared" ref="W39:X39" si="72">+W37/V37-1</f>
        <v>-5.5237957769036727E-2</v>
      </c>
      <c r="X39" s="187">
        <f t="shared" si="72"/>
        <v>8.2763526403980991E-2</v>
      </c>
      <c r="Y39" s="73"/>
      <c r="Z39" s="52"/>
    </row>
    <row r="40" spans="1:26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5.75" thickBot="1" x14ac:dyDescent="0.3">
      <c r="A41" s="323" t="s">
        <v>247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5"/>
      <c r="M41" s="2"/>
      <c r="N41" s="323" t="s">
        <v>248</v>
      </c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5"/>
    </row>
    <row r="42" spans="1:26" ht="51" x14ac:dyDescent="0.25">
      <c r="A42" s="38"/>
      <c r="B42" s="191">
        <v>2016</v>
      </c>
      <c r="C42" s="39">
        <f>+B42+1</f>
        <v>2017</v>
      </c>
      <c r="D42" s="39">
        <f t="shared" ref="D42:G42" si="73">+C42+1</f>
        <v>2018</v>
      </c>
      <c r="E42" s="39">
        <f t="shared" si="73"/>
        <v>2019</v>
      </c>
      <c r="F42" s="39">
        <f t="shared" si="73"/>
        <v>2020</v>
      </c>
      <c r="G42" s="39">
        <f t="shared" si="73"/>
        <v>2021</v>
      </c>
      <c r="H42" s="39">
        <f>+H24</f>
        <v>2022</v>
      </c>
      <c r="I42" s="39">
        <v>2023</v>
      </c>
      <c r="J42" s="192">
        <v>2024</v>
      </c>
      <c r="K42" s="40">
        <v>2025</v>
      </c>
      <c r="L42" s="41" t="s">
        <v>16</v>
      </c>
      <c r="M42" s="2"/>
      <c r="N42" s="65"/>
      <c r="O42" s="237">
        <v>2016</v>
      </c>
      <c r="P42" s="64">
        <f>+O42+1</f>
        <v>2017</v>
      </c>
      <c r="Q42" s="64">
        <f t="shared" ref="Q42:S42" si="74">+P42+1</f>
        <v>2018</v>
      </c>
      <c r="R42" s="64">
        <f t="shared" si="74"/>
        <v>2019</v>
      </c>
      <c r="S42" s="64">
        <f t="shared" si="74"/>
        <v>2020</v>
      </c>
      <c r="T42" s="64">
        <f t="shared" ref="T42" si="75">+S42+1</f>
        <v>2021</v>
      </c>
      <c r="U42" s="39">
        <v>2022</v>
      </c>
      <c r="V42" s="39">
        <v>2023</v>
      </c>
      <c r="W42" s="192">
        <v>2024</v>
      </c>
      <c r="X42" s="40">
        <v>2025</v>
      </c>
      <c r="Y42" s="77" t="s">
        <v>16</v>
      </c>
      <c r="Z42" s="74" t="s">
        <v>21</v>
      </c>
    </row>
    <row r="43" spans="1:26" x14ac:dyDescent="0.25">
      <c r="A43" s="42" t="s">
        <v>10</v>
      </c>
      <c r="B43" s="193">
        <f>+'[2]CONSUMO EN ARGENTINA POR COLOR'!$H317/10000</f>
        <v>2.5129999999999999</v>
      </c>
      <c r="C43" s="6">
        <f>+'[2]CONSUMO EN ARGENTINA POR COLOR'!$H329/10000</f>
        <v>2.1212</v>
      </c>
      <c r="D43" s="6">
        <f>+'[2]CONSUMO EN ARGENTINA POR COLOR'!$H341/10000</f>
        <v>1.7784</v>
      </c>
      <c r="E43" s="6">
        <f>+'[2]CONSUMO EN ARGENTINA POR COLOR'!$H353/10000</f>
        <v>1.8150999999999999</v>
      </c>
      <c r="F43" s="6">
        <f>+'[2]CONSUMO EN ARGENTINA POR COLOR'!$H365/10000</f>
        <v>1.6848000000000001</v>
      </c>
      <c r="G43" s="6">
        <f>+'[2]CONSUMO EN ARGENTINA POR COLOR'!$H377/10000</f>
        <v>1.6180000000000001</v>
      </c>
      <c r="H43" s="6">
        <f>+'[2]CONSUMO EN ARGENTINA POR COLOR'!$H389/10000</f>
        <v>1.59</v>
      </c>
      <c r="I43" s="6">
        <f>+'[2]CONSUMO EN ARGENTINA POR COLOR'!$H401/10000</f>
        <v>1.7374000000000001</v>
      </c>
      <c r="J43" s="67">
        <f>+'[2]CONSUMO EN ARGENTINA POR COLOR'!$H413/10000</f>
        <v>1.4071</v>
      </c>
      <c r="K43" s="37">
        <f>+'[2]CONSUMO EN ARGENTINA POR COLOR'!$H425/10000</f>
        <v>1.1935</v>
      </c>
      <c r="L43" s="7">
        <f t="shared" ref="L43" si="76">+J43/I43-1</f>
        <v>-0.19011166110279731</v>
      </c>
      <c r="M43" s="2"/>
      <c r="N43" s="42" t="s">
        <v>10</v>
      </c>
      <c r="O43" s="193">
        <f>+'[2]CONSUMO EN ARGENTINA POR COLOR'!H1155*9</f>
        <v>43.453609000000007</v>
      </c>
      <c r="P43" s="6">
        <f t="shared" ref="P43:X43" si="77">+SUM(C43)+SUM(B44:B54)</f>
        <v>43.140362000000003</v>
      </c>
      <c r="Q43" s="6">
        <f t="shared" si="77"/>
        <v>37.814999999999998</v>
      </c>
      <c r="R43" s="6">
        <f t="shared" si="77"/>
        <v>30.9497</v>
      </c>
      <c r="S43" s="6">
        <f t="shared" si="77"/>
        <v>27.938499999999998</v>
      </c>
      <c r="T43" s="6">
        <f t="shared" si="77"/>
        <v>24.949400000000001</v>
      </c>
      <c r="U43" s="6">
        <f t="shared" si="77"/>
        <v>31.761900000000001</v>
      </c>
      <c r="V43" s="6">
        <f t="shared" si="77"/>
        <v>36.028799999999997</v>
      </c>
      <c r="W43" s="67">
        <f t="shared" si="77"/>
        <v>31.4314</v>
      </c>
      <c r="X43" s="37">
        <f t="shared" si="77"/>
        <v>24.221600000000002</v>
      </c>
      <c r="Y43" s="78">
        <f>+X43/W43-1</f>
        <v>-0.22938208288526751</v>
      </c>
      <c r="Z43" s="7">
        <f>+POWER(X43/S43,0.2)-1</f>
        <v>-2.8148412341159723E-2</v>
      </c>
    </row>
    <row r="44" spans="1:26" x14ac:dyDescent="0.25">
      <c r="A44" s="42" t="s">
        <v>11</v>
      </c>
      <c r="B44" s="193">
        <f>+'[2]CONSUMO EN ARGENTINA POR COLOR'!$H318/10000</f>
        <v>2.3820999999999999</v>
      </c>
      <c r="C44" s="6">
        <f>+'[2]CONSUMO EN ARGENTINA POR COLOR'!$H330/10000</f>
        <v>1.6004</v>
      </c>
      <c r="D44" s="6">
        <f>+'[2]CONSUMO EN ARGENTINA POR COLOR'!$H342/10000</f>
        <v>1.7183999999999999</v>
      </c>
      <c r="E44" s="6">
        <f>+'[2]CONSUMO EN ARGENTINA POR COLOR'!$H354/10000</f>
        <v>1.4475</v>
      </c>
      <c r="F44" s="6">
        <f>+'[2]CONSUMO EN ARGENTINA POR COLOR'!$H366/10000</f>
        <v>1.2585</v>
      </c>
      <c r="G44" s="6">
        <f>+'[2]CONSUMO EN ARGENTINA POR COLOR'!$H378/10000</f>
        <v>1.6121000000000001</v>
      </c>
      <c r="H44" s="6">
        <f>+'[2]CONSUMO EN ARGENTINA POR COLOR'!$H390/10000</f>
        <v>2.0874000000000001</v>
      </c>
      <c r="I44" s="6">
        <f>+'[2]CONSUMO EN ARGENTINA POR COLOR'!$H402/10000</f>
        <v>1.3832</v>
      </c>
      <c r="J44" s="67">
        <f>+'[2]CONSUMO EN ARGENTINA POR COLOR'!$H414/10000</f>
        <v>1.0482</v>
      </c>
      <c r="K44" s="37">
        <f>+'[2]CONSUMO EN ARGENTINA POR COLOR'!$H426/10000</f>
        <v>1.1866000000000001</v>
      </c>
      <c r="L44" s="7">
        <f t="shared" ref="L44" si="78">+J44/I44-1</f>
        <v>-0.24219201850780792</v>
      </c>
      <c r="M44" s="2"/>
      <c r="N44" s="42" t="s">
        <v>11</v>
      </c>
      <c r="O44" s="193">
        <f>+'[2]CONSUMO EN ARGENTINA POR COLOR'!H1156*9</f>
        <v>43.067782000000008</v>
      </c>
      <c r="P44" s="6">
        <f t="shared" ref="P44:W44" si="79">+SUM(C43:C44)+SUM(B45:B54)</f>
        <v>42.358662000000002</v>
      </c>
      <c r="Q44" s="6">
        <f t="shared" si="79"/>
        <v>37.933</v>
      </c>
      <c r="R44" s="6">
        <f t="shared" si="79"/>
        <v>30.678799999999995</v>
      </c>
      <c r="S44" s="6">
        <f t="shared" si="79"/>
        <v>27.749499999999998</v>
      </c>
      <c r="T44" s="6">
        <f t="shared" si="79"/>
        <v>25.303000000000001</v>
      </c>
      <c r="U44" s="6">
        <f t="shared" si="79"/>
        <v>32.237200000000001</v>
      </c>
      <c r="V44" s="6">
        <f t="shared" si="79"/>
        <v>35.324600000000004</v>
      </c>
      <c r="W44" s="67">
        <f t="shared" si="79"/>
        <v>31.096399999999999</v>
      </c>
      <c r="X44" s="37">
        <f t="shared" ref="X44" si="80">+SUM(K43:K44)+SUM(J45:J54)</f>
        <v>24.36</v>
      </c>
      <c r="Y44" s="78">
        <f>+X44/W44-1</f>
        <v>-0.21662957770031255</v>
      </c>
      <c r="Z44" s="7">
        <f>+POWER(X44/S44,0.2)-1</f>
        <v>-2.5718571231263532E-2</v>
      </c>
    </row>
    <row r="45" spans="1:26" x14ac:dyDescent="0.25">
      <c r="A45" s="42" t="s">
        <v>0</v>
      </c>
      <c r="B45" s="193">
        <f>+'[2]CONSUMO EN ARGENTINA POR COLOR'!$H319/10000</f>
        <v>3.0147619999999997</v>
      </c>
      <c r="C45" s="6">
        <f>+'[2]CONSUMO EN ARGENTINA POR COLOR'!$H331/10000</f>
        <v>2.8102999999999998</v>
      </c>
      <c r="D45" s="6">
        <f>+'[2]CONSUMO EN ARGENTINA POR COLOR'!$H343/10000</f>
        <v>2.3563999999999998</v>
      </c>
      <c r="E45" s="6">
        <f>+'[2]CONSUMO EN ARGENTINA POR COLOR'!$H355/10000</f>
        <v>1.0865</v>
      </c>
      <c r="F45" s="6">
        <f>+'[2]CONSUMO EN ARGENTINA POR COLOR'!$H367/10000</f>
        <v>1.3949</v>
      </c>
      <c r="G45" s="6">
        <f>+'[2]CONSUMO EN ARGENTINA POR COLOR'!$H379/10000</f>
        <v>1.8329</v>
      </c>
      <c r="H45" s="6">
        <f>+'[2]CONSUMO EN ARGENTINA POR COLOR'!$H391/10000</f>
        <v>2.2856000000000001</v>
      </c>
      <c r="I45" s="6">
        <f>+'[2]CONSUMO EN ARGENTINA POR COLOR'!$H403/10000</f>
        <v>1.7645</v>
      </c>
      <c r="J45" s="67">
        <f>+'[2]CONSUMO EN ARGENTINA POR COLOR'!$H415/10000</f>
        <v>1.3693</v>
      </c>
      <c r="K45" s="37">
        <f>+'[2]CONSUMO EN ARGENTINA POR COLOR'!$H427/10000</f>
        <v>1.0079</v>
      </c>
      <c r="L45" s="7">
        <f t="shared" ref="L45" si="81">+J45/I45-1</f>
        <v>-0.22397279682629645</v>
      </c>
      <c r="M45" s="2"/>
      <c r="N45" s="42" t="s">
        <v>0</v>
      </c>
      <c r="O45" s="193">
        <f>+'[2]CONSUMO EN ARGENTINA POR COLOR'!H1157*9</f>
        <v>43.106450000000002</v>
      </c>
      <c r="P45" s="6">
        <f t="shared" ref="P45:W45" si="82">+SUM(C43:C45)+SUM(B46:B54)</f>
        <v>42.154199999999996</v>
      </c>
      <c r="Q45" s="6">
        <f t="shared" si="82"/>
        <v>37.479099999999995</v>
      </c>
      <c r="R45" s="6">
        <f t="shared" si="82"/>
        <v>29.408900000000003</v>
      </c>
      <c r="S45" s="6">
        <f t="shared" si="82"/>
        <v>28.057899999999997</v>
      </c>
      <c r="T45" s="6">
        <f t="shared" si="82"/>
        <v>25.741</v>
      </c>
      <c r="U45" s="6">
        <f t="shared" si="82"/>
        <v>32.689900000000002</v>
      </c>
      <c r="V45" s="6">
        <f t="shared" si="82"/>
        <v>34.8035</v>
      </c>
      <c r="W45" s="67">
        <f t="shared" si="82"/>
        <v>30.7012</v>
      </c>
      <c r="X45" s="67">
        <f t="shared" ref="X45" si="83">+SUM(K43:K45)+SUM(J46:J54)</f>
        <v>23.998599999999996</v>
      </c>
      <c r="Y45" s="78">
        <f>+X45/W45-1</f>
        <v>-0.21831719932771365</v>
      </c>
      <c r="Z45" s="7">
        <f>+POWER(X45/S45,0.2)-1</f>
        <v>-3.077156068295539E-2</v>
      </c>
    </row>
    <row r="46" spans="1:26" x14ac:dyDescent="0.25">
      <c r="A46" s="42" t="s">
        <v>1</v>
      </c>
      <c r="B46" s="193">
        <f>+'[2]CONSUMO EN ARGENTINA POR COLOR'!$H320/10000</f>
        <v>2.6665000000000001</v>
      </c>
      <c r="C46" s="6">
        <f>+'[2]CONSUMO EN ARGENTINA POR COLOR'!$H332/10000</f>
        <v>2.5139999999999998</v>
      </c>
      <c r="D46" s="6">
        <f>+'[2]CONSUMO EN ARGENTINA POR COLOR'!$H344/10000</f>
        <v>2.2711000000000001</v>
      </c>
      <c r="E46" s="6">
        <f>+'[2]CONSUMO EN ARGENTINA POR COLOR'!$H356/10000</f>
        <v>1.0679000000000001</v>
      </c>
      <c r="F46" s="6">
        <f>+'[2]CONSUMO EN ARGENTINA POR COLOR'!$H368/10000</f>
        <v>0.99180000000000001</v>
      </c>
      <c r="G46" s="6">
        <f>+'[2]CONSUMO EN ARGENTINA POR COLOR'!$H380/10000</f>
        <v>2.1981999999999999</v>
      </c>
      <c r="H46" s="6">
        <f>+'[2]CONSUMO EN ARGENTINA POR COLOR'!$H392/10000</f>
        <v>2.4746999999999999</v>
      </c>
      <c r="I46" s="6">
        <f>+'[2]CONSUMO EN ARGENTINA POR COLOR'!$H404/10000</f>
        <v>1.8358000000000001</v>
      </c>
      <c r="J46" s="67">
        <f>+'[2]CONSUMO EN ARGENTINA POR COLOR'!$H416/10000</f>
        <v>1.2184999999999999</v>
      </c>
      <c r="K46" s="37">
        <f>+'[2]CONSUMO EN ARGENTINA POR COLOR'!$H428/10000</f>
        <v>1.8152999999999999</v>
      </c>
      <c r="L46" s="7">
        <f t="shared" ref="L46" si="84">+J46/I46-1</f>
        <v>-0.33625667284017879</v>
      </c>
      <c r="M46" s="2"/>
      <c r="N46" s="42" t="s">
        <v>1</v>
      </c>
      <c r="O46" s="193">
        <f>+'[2]CONSUMO EN ARGENTINA POR COLOR'!H1158*9</f>
        <v>43.811033000000009</v>
      </c>
      <c r="P46" s="6">
        <f t="shared" ref="P46:X46" si="85">+SUM(C43:C46)+SUM(B47:B54)</f>
        <v>42.0017</v>
      </c>
      <c r="Q46" s="6">
        <f t="shared" si="85"/>
        <v>37.236199999999997</v>
      </c>
      <c r="R46" s="6">
        <f t="shared" si="85"/>
        <v>28.2057</v>
      </c>
      <c r="S46" s="6">
        <f t="shared" si="85"/>
        <v>27.9818</v>
      </c>
      <c r="T46" s="6">
        <f t="shared" si="85"/>
        <v>26.947400000000002</v>
      </c>
      <c r="U46" s="6">
        <f t="shared" si="85"/>
        <v>32.9664</v>
      </c>
      <c r="V46" s="6">
        <f t="shared" si="85"/>
        <v>34.1646</v>
      </c>
      <c r="W46" s="67">
        <f t="shared" si="85"/>
        <v>30.083899999999996</v>
      </c>
      <c r="X46" s="37">
        <f t="shared" si="85"/>
        <v>24.595399999999998</v>
      </c>
      <c r="Y46" s="78">
        <f>+X46/W46-1</f>
        <v>-0.18243977675766765</v>
      </c>
      <c r="Z46" s="7">
        <f>+POWER(X46/S46,0.2)-1</f>
        <v>-2.5469023091328924E-2</v>
      </c>
    </row>
    <row r="47" spans="1:26" x14ac:dyDescent="0.25">
      <c r="A47" s="42" t="s">
        <v>2</v>
      </c>
      <c r="B47" s="193">
        <f>+'[2]CONSUMO EN ARGENTINA POR COLOR'!$H321/10000</f>
        <v>3.2383000000000002</v>
      </c>
      <c r="C47" s="6">
        <f>+'[2]CONSUMO EN ARGENTINA POR COLOR'!$H333/10000</f>
        <v>3.1164000000000001</v>
      </c>
      <c r="D47" s="6">
        <f>+'[2]CONSUMO EN ARGENTINA POR COLOR'!$H345/10000</f>
        <v>2.3290999999999999</v>
      </c>
      <c r="E47" s="6">
        <f>+'[2]CONSUMO EN ARGENTINA POR COLOR'!$H357/10000</f>
        <v>1.8858999999999999</v>
      </c>
      <c r="F47" s="6">
        <f>+'[2]CONSUMO EN ARGENTINA POR COLOR'!$H369/10000</f>
        <v>1.0302</v>
      </c>
      <c r="G47" s="6">
        <f>+'[2]CONSUMO EN ARGENTINA POR COLOR'!$H381/10000</f>
        <v>2.4352</v>
      </c>
      <c r="H47" s="6">
        <f>+'[2]CONSUMO EN ARGENTINA POR COLOR'!$H393/10000</f>
        <v>2.8586</v>
      </c>
      <c r="I47" s="6">
        <f>+'[2]CONSUMO EN ARGENTINA POR COLOR'!$H405/10000</f>
        <v>2.8153000000000001</v>
      </c>
      <c r="J47" s="67">
        <f>+'[2]CONSUMO EN ARGENTINA POR COLOR'!$H417/10000</f>
        <v>1.3709</v>
      </c>
      <c r="K47" s="37">
        <f>+'[2]CONSUMO EN ARGENTINA POR COLOR'!$H429/10000</f>
        <v>1.0709</v>
      </c>
      <c r="L47" s="7">
        <f t="shared" ref="L47:L48" si="86">+J47/I47-1</f>
        <v>-0.5130536710119703</v>
      </c>
      <c r="M47" s="2"/>
      <c r="N47" s="42" t="s">
        <v>2</v>
      </c>
      <c r="O47" s="193">
        <f>+'[2]CONSUMO EN ARGENTINA POR COLOR'!H1159*9</f>
        <v>43.978045000000002</v>
      </c>
      <c r="P47" s="6">
        <f t="shared" ref="P47:X47" si="87">+SUM(C43:C47)+SUM(B48:B54)</f>
        <v>41.879799999999996</v>
      </c>
      <c r="Q47" s="6">
        <f t="shared" si="87"/>
        <v>36.448900000000002</v>
      </c>
      <c r="R47" s="6">
        <f t="shared" si="87"/>
        <v>27.762500000000003</v>
      </c>
      <c r="S47" s="6">
        <f t="shared" si="87"/>
        <v>27.126099999999997</v>
      </c>
      <c r="T47" s="6">
        <f t="shared" si="87"/>
        <v>28.352399999999999</v>
      </c>
      <c r="U47" s="6">
        <f t="shared" si="87"/>
        <v>33.389800000000001</v>
      </c>
      <c r="V47" s="6">
        <f t="shared" si="87"/>
        <v>34.121299999999998</v>
      </c>
      <c r="W47" s="67">
        <f t="shared" si="87"/>
        <v>28.639499999999998</v>
      </c>
      <c r="X47" s="37">
        <f t="shared" si="87"/>
        <v>24.295400000000001</v>
      </c>
      <c r="Y47" s="78">
        <f>+X47/W47-1</f>
        <v>-0.15168211735540071</v>
      </c>
      <c r="Z47" s="7">
        <f>+POWER(X47/S47,0.2)-1</f>
        <v>-2.1800719492044873E-2</v>
      </c>
    </row>
    <row r="48" spans="1:26" x14ac:dyDescent="0.25">
      <c r="A48" s="42" t="s">
        <v>3</v>
      </c>
      <c r="B48" s="193">
        <f>+'[2]CONSUMO EN ARGENTINA POR COLOR'!$H322/10000</f>
        <v>3.0758999999999999</v>
      </c>
      <c r="C48" s="6">
        <f>+'[2]CONSUMO EN ARGENTINA POR COLOR'!$H334/10000</f>
        <v>3.4676</v>
      </c>
      <c r="D48" s="6">
        <f>+'[2]CONSUMO EN ARGENTINA POR COLOR'!$H346/10000</f>
        <v>2.4815999999999998</v>
      </c>
      <c r="E48" s="6">
        <f>+'[2]CONSUMO EN ARGENTINA POR COLOR'!$H358/10000</f>
        <v>2.1042000000000001</v>
      </c>
      <c r="F48" s="6">
        <f>+'[2]CONSUMO EN ARGENTINA POR COLOR'!$H370/10000</f>
        <v>2.0868000000000002</v>
      </c>
      <c r="G48" s="6">
        <f>+'[2]CONSUMO EN ARGENTINA POR COLOR'!$H382/10000</f>
        <v>2.4198</v>
      </c>
      <c r="H48" s="6">
        <f>+'[2]CONSUMO EN ARGENTINA POR COLOR'!$H394/10000</f>
        <v>2.7816000000000001</v>
      </c>
      <c r="I48" s="6">
        <f>+'[2]CONSUMO EN ARGENTINA POR COLOR'!$H406/10000</f>
        <v>2.5687000000000002</v>
      </c>
      <c r="J48" s="67">
        <f>+'[2]CONSUMO EN ARGENTINA POR COLOR'!$H418/10000</f>
        <v>1.1617999999999999</v>
      </c>
      <c r="K48" s="37"/>
      <c r="L48" s="7"/>
      <c r="M48" s="2"/>
      <c r="N48" s="42" t="s">
        <v>3</v>
      </c>
      <c r="O48" s="193">
        <f>+'[2]CONSUMO EN ARGENTINA POR COLOR'!H1160*9</f>
        <v>44.701235000000004</v>
      </c>
      <c r="P48" s="6">
        <f t="shared" ref="P48:W48" si="88">+SUM(C43:C48)+SUM(B49:B54)</f>
        <v>42.271500000000003</v>
      </c>
      <c r="Q48" s="6">
        <f t="shared" si="88"/>
        <v>35.462899999999998</v>
      </c>
      <c r="R48" s="6">
        <f t="shared" si="88"/>
        <v>27.385100000000001</v>
      </c>
      <c r="S48" s="6">
        <f t="shared" si="88"/>
        <v>27.108699999999999</v>
      </c>
      <c r="T48" s="6">
        <f t="shared" si="88"/>
        <v>28.685400000000001</v>
      </c>
      <c r="U48" s="6">
        <f t="shared" si="88"/>
        <v>33.751600000000003</v>
      </c>
      <c r="V48" s="6">
        <f t="shared" si="88"/>
        <v>33.9084</v>
      </c>
      <c r="W48" s="67">
        <f t="shared" si="88"/>
        <v>27.232599999999998</v>
      </c>
      <c r="X48" s="37"/>
      <c r="Y48" s="78"/>
      <c r="Z48" s="7"/>
    </row>
    <row r="49" spans="1:26" x14ac:dyDescent="0.25">
      <c r="A49" s="42" t="s">
        <v>4</v>
      </c>
      <c r="B49" s="193">
        <f>+'[2]CONSUMO EN ARGENTINA POR COLOR'!$H323/10000</f>
        <v>3.1501999999999999</v>
      </c>
      <c r="C49" s="6">
        <f>+'[2]CONSUMO EN ARGENTINA POR COLOR'!$H335/10000</f>
        <v>3.2780999999999998</v>
      </c>
      <c r="D49" s="6">
        <f>+'[2]CONSUMO EN ARGENTINA POR COLOR'!$H347/10000</f>
        <v>2.2841999999999998</v>
      </c>
      <c r="E49" s="6">
        <f>+'[2]CONSUMO EN ARGENTINA POR COLOR'!$H359/10000</f>
        <v>2.1513</v>
      </c>
      <c r="F49" s="6">
        <f>+'[2]CONSUMO EN ARGENTINA POR COLOR'!$H371/10000</f>
        <v>2.0615000000000001</v>
      </c>
      <c r="G49" s="6">
        <f>+'[2]CONSUMO EN ARGENTINA POR COLOR'!$H383/10000</f>
        <v>2.7321</v>
      </c>
      <c r="H49" s="6">
        <f>+'[2]CONSUMO EN ARGENTINA POR COLOR'!$H395/10000</f>
        <v>2.4230999999999998</v>
      </c>
      <c r="I49" s="6">
        <f>+'[2]CONSUMO EN ARGENTINA POR COLOR'!$H407/10000</f>
        <v>2.3464</v>
      </c>
      <c r="J49" s="67">
        <f>+'[2]CONSUMO EN ARGENTINA POR COLOR'!$H419/10000</f>
        <v>1.6186</v>
      </c>
      <c r="K49" s="37"/>
      <c r="L49" s="7"/>
      <c r="M49" s="2"/>
      <c r="N49" s="42" t="s">
        <v>4</v>
      </c>
      <c r="O49" s="193">
        <f>+'[2]CONSUMO EN ARGENTINA POR COLOR'!H1161*9</f>
        <v>44.039085999999998</v>
      </c>
      <c r="P49" s="6">
        <f t="shared" ref="P49:W49" si="89">+SUM(C43:C49)+SUM(B50:B54)</f>
        <v>42.3994</v>
      </c>
      <c r="Q49" s="6">
        <f t="shared" si="89"/>
        <v>34.469000000000001</v>
      </c>
      <c r="R49" s="6">
        <f t="shared" si="89"/>
        <v>27.252199999999998</v>
      </c>
      <c r="S49" s="6">
        <f t="shared" si="89"/>
        <v>27.018899999999995</v>
      </c>
      <c r="T49" s="6">
        <f t="shared" si="89"/>
        <v>29.356000000000002</v>
      </c>
      <c r="U49" s="6">
        <f t="shared" si="89"/>
        <v>33.442599999999999</v>
      </c>
      <c r="V49" s="6">
        <f t="shared" si="89"/>
        <v>33.831699999999998</v>
      </c>
      <c r="W49" s="67">
        <f t="shared" si="89"/>
        <v>26.504800000000003</v>
      </c>
      <c r="X49" s="37"/>
      <c r="Y49" s="78"/>
      <c r="Z49" s="7"/>
    </row>
    <row r="50" spans="1:26" x14ac:dyDescent="0.25">
      <c r="A50" s="42" t="s">
        <v>5</v>
      </c>
      <c r="B50" s="193">
        <f>+'[2]CONSUMO EN ARGENTINA POR COLOR'!$H324/10000</f>
        <v>4.1218000000000004</v>
      </c>
      <c r="C50" s="6">
        <f>+'[2]CONSUMO EN ARGENTINA POR COLOR'!$H336/10000</f>
        <v>3.2298</v>
      </c>
      <c r="D50" s="6">
        <f>+'[2]CONSUMO EN ARGENTINA POR COLOR'!$H348/10000</f>
        <v>3.0901999999999998</v>
      </c>
      <c r="E50" s="6">
        <f>+'[2]CONSUMO EN ARGENTINA POR COLOR'!$H360/10000</f>
        <v>2.4780000000000002</v>
      </c>
      <c r="F50" s="6">
        <f>+'[2]CONSUMO EN ARGENTINA POR COLOR'!$H372/10000</f>
        <v>2.484</v>
      </c>
      <c r="G50" s="6">
        <f>+'[2]CONSUMO EN ARGENTINA POR COLOR'!$H384/10000</f>
        <v>2.7439</v>
      </c>
      <c r="H50" s="6">
        <f>+'[2]CONSUMO EN ARGENTINA POR COLOR'!$H396/10000</f>
        <v>4.4661999999999997</v>
      </c>
      <c r="I50" s="6">
        <f>+'[2]CONSUMO EN ARGENTINA POR COLOR'!$H408/10000</f>
        <v>3.6231</v>
      </c>
      <c r="J50" s="67">
        <f>+'[2]CONSUMO EN ARGENTINA POR COLOR'!$H420/10000</f>
        <v>2.1998000000000002</v>
      </c>
      <c r="K50" s="37"/>
      <c r="L50" s="7"/>
      <c r="M50" s="2"/>
      <c r="N50" s="42" t="s">
        <v>5</v>
      </c>
      <c r="O50" s="193">
        <f>+'[2]CONSUMO EN ARGENTINA POR COLOR'!H1162*9</f>
        <v>43.955263999999993</v>
      </c>
      <c r="P50" s="6">
        <f t="shared" ref="P50:W50" si="90">+SUM(C43:C50)+SUM(B51:B54)</f>
        <v>41.507399999999997</v>
      </c>
      <c r="Q50" s="6">
        <f t="shared" si="90"/>
        <v>34.3294</v>
      </c>
      <c r="R50" s="6">
        <f t="shared" si="90"/>
        <v>26.64</v>
      </c>
      <c r="S50" s="6">
        <f t="shared" si="90"/>
        <v>27.024900000000002</v>
      </c>
      <c r="T50" s="6">
        <f t="shared" si="90"/>
        <v>29.615900000000003</v>
      </c>
      <c r="U50" s="6">
        <f t="shared" si="90"/>
        <v>35.164900000000003</v>
      </c>
      <c r="V50" s="6">
        <f t="shared" si="90"/>
        <v>32.988600000000005</v>
      </c>
      <c r="W50" s="67">
        <f t="shared" si="90"/>
        <v>25.081499999999998</v>
      </c>
      <c r="X50" s="37"/>
      <c r="Y50" s="78"/>
      <c r="Z50" s="7"/>
    </row>
    <row r="51" spans="1:26" x14ac:dyDescent="0.25">
      <c r="A51" s="42" t="s">
        <v>6</v>
      </c>
      <c r="B51" s="193">
        <f>+'[2]CONSUMO EN ARGENTINA POR COLOR'!$H325/10000</f>
        <v>5.4321000000000002</v>
      </c>
      <c r="C51" s="6">
        <f>+'[2]CONSUMO EN ARGENTINA POR COLOR'!$H337/10000</f>
        <v>4.3310000000000004</v>
      </c>
      <c r="D51" s="6">
        <f>+'[2]CONSUMO EN ARGENTINA POR COLOR'!$H349/10000</f>
        <v>3.0859999999999999</v>
      </c>
      <c r="E51" s="6">
        <f>+'[2]CONSUMO EN ARGENTINA POR COLOR'!$H361/10000</f>
        <v>3.2471999999999999</v>
      </c>
      <c r="F51" s="6">
        <f>+'[2]CONSUMO EN ARGENTINA POR COLOR'!$H373/10000</f>
        <v>3.1160000000000001</v>
      </c>
      <c r="G51" s="6">
        <f>+'[2]CONSUMO EN ARGENTINA POR COLOR'!$H385/10000</f>
        <v>3.0764999999999998</v>
      </c>
      <c r="H51" s="6">
        <f>+'[2]CONSUMO EN ARGENTINA POR COLOR'!$H397/10000</f>
        <v>4.5849000000000002</v>
      </c>
      <c r="I51" s="6">
        <f>+'[2]CONSUMO EN ARGENTINA POR COLOR'!$H409/10000</f>
        <v>3.7339000000000002</v>
      </c>
      <c r="J51" s="67">
        <f>+'[2]CONSUMO EN ARGENTINA POR COLOR'!$H421/10000</f>
        <v>3.3126000000000002</v>
      </c>
      <c r="K51" s="37"/>
      <c r="L51" s="7"/>
      <c r="M51" s="2"/>
      <c r="N51" s="42" t="s">
        <v>6</v>
      </c>
      <c r="O51" s="193">
        <f>+'[2]CONSUMO EN ARGENTINA POR COLOR'!H1163*9</f>
        <v>43.908491999999995</v>
      </c>
      <c r="P51" s="6">
        <f t="shared" ref="P51:W51" si="91">+SUM(C43:C51)+SUM(B52:B54)</f>
        <v>40.406300000000002</v>
      </c>
      <c r="Q51" s="6">
        <f t="shared" si="91"/>
        <v>33.084400000000002</v>
      </c>
      <c r="R51" s="6">
        <f t="shared" si="91"/>
        <v>26.801200000000001</v>
      </c>
      <c r="S51" s="6">
        <f t="shared" si="91"/>
        <v>26.893699999999999</v>
      </c>
      <c r="T51" s="6">
        <f t="shared" si="91"/>
        <v>29.5764</v>
      </c>
      <c r="U51" s="6">
        <f t="shared" si="91"/>
        <v>36.673300000000005</v>
      </c>
      <c r="V51" s="6">
        <f t="shared" si="91"/>
        <v>32.137600000000006</v>
      </c>
      <c r="W51" s="67">
        <f t="shared" si="91"/>
        <v>24.660199999999996</v>
      </c>
      <c r="X51" s="37"/>
      <c r="Y51" s="78"/>
      <c r="Z51" s="7"/>
    </row>
    <row r="52" spans="1:26" x14ac:dyDescent="0.25">
      <c r="A52" s="42" t="s">
        <v>7</v>
      </c>
      <c r="B52" s="193">
        <f>+'[2]CONSUMO EN ARGENTINA POR COLOR'!$H326/10000</f>
        <v>5.0236999999999998</v>
      </c>
      <c r="C52" s="6">
        <f>+'[2]CONSUMO EN ARGENTINA POR COLOR'!$H338/10000</f>
        <v>4.3167999999999997</v>
      </c>
      <c r="D52" s="6">
        <f>+'[2]CONSUMO EN ARGENTINA POR COLOR'!$H350/10000</f>
        <v>3.7850999999999999</v>
      </c>
      <c r="E52" s="6">
        <f>+'[2]CONSUMO EN ARGENTINA POR COLOR'!$H362/10000</f>
        <v>3.7157</v>
      </c>
      <c r="F52" s="6">
        <f>+'[2]CONSUMO EN ARGENTINA POR COLOR'!$H374/10000</f>
        <v>2.8378000000000001</v>
      </c>
      <c r="G52" s="6">
        <f>+'[2]CONSUMO EN ARGENTINA POR COLOR'!$H386/10000</f>
        <v>2.8256000000000001</v>
      </c>
      <c r="H52" s="6">
        <f>+'[2]CONSUMO EN ARGENTINA POR COLOR'!$H398/10000</f>
        <v>4.0323000000000002</v>
      </c>
      <c r="I52" s="6">
        <f>+'[2]CONSUMO EN ARGENTINA POR COLOR'!$H410/10000</f>
        <v>4.2069000000000001</v>
      </c>
      <c r="J52" s="67">
        <f>+'[2]CONSUMO EN ARGENTINA POR COLOR'!$H422/10000</f>
        <v>3.7395999999999998</v>
      </c>
      <c r="K52" s="37"/>
      <c r="L52" s="7"/>
      <c r="M52" s="2"/>
      <c r="N52" s="42" t="s">
        <v>7</v>
      </c>
      <c r="O52" s="193">
        <f>+'[2]CONSUMO EN ARGENTINA POR COLOR'!H1164*9</f>
        <v>43.911067999999993</v>
      </c>
      <c r="P52" s="6">
        <f t="shared" ref="P52:W52" si="92">+SUM(C43:C52)+SUM(B53:B54)</f>
        <v>39.699399999999997</v>
      </c>
      <c r="Q52" s="6">
        <f t="shared" si="92"/>
        <v>32.552700000000002</v>
      </c>
      <c r="R52" s="6">
        <f t="shared" si="92"/>
        <v>26.7318</v>
      </c>
      <c r="S52" s="6">
        <f t="shared" si="92"/>
        <v>26.015799999999999</v>
      </c>
      <c r="T52" s="6">
        <f t="shared" si="92"/>
        <v>29.564200000000003</v>
      </c>
      <c r="U52" s="6">
        <f t="shared" si="92"/>
        <v>37.88000000000001</v>
      </c>
      <c r="V52" s="6">
        <f t="shared" si="92"/>
        <v>32.312200000000004</v>
      </c>
      <c r="W52" s="67">
        <f t="shared" si="92"/>
        <v>24.192900000000002</v>
      </c>
      <c r="X52" s="37"/>
      <c r="Y52" s="78"/>
      <c r="Z52" s="7"/>
    </row>
    <row r="53" spans="1:26" x14ac:dyDescent="0.25">
      <c r="A53" s="42" t="s">
        <v>8</v>
      </c>
      <c r="B53" s="193">
        <f>+'[2]CONSUMO EN ARGENTINA POR COLOR'!$H327/10000</f>
        <v>4.9359999999999999</v>
      </c>
      <c r="C53" s="6">
        <f>+'[2]CONSUMO EN ARGENTINA POR COLOR'!$H339/10000</f>
        <v>4.5545999999999998</v>
      </c>
      <c r="D53" s="6">
        <f>+'[2]CONSUMO EN ARGENTINA POR COLOR'!$H351/10000</f>
        <v>3.2957000000000001</v>
      </c>
      <c r="E53" s="6">
        <f>+'[2]CONSUMO EN ARGENTINA POR COLOR'!$H363/10000</f>
        <v>3.9805999999999999</v>
      </c>
      <c r="F53" s="6">
        <f>+'[2]CONSUMO EN ARGENTINA POR COLOR'!$H375/10000</f>
        <v>3.5640999999999998</v>
      </c>
      <c r="G53" s="6">
        <f>+'[2]CONSUMO EN ARGENTINA POR COLOR'!$H387/10000</f>
        <v>4.3197999999999999</v>
      </c>
      <c r="H53" s="6">
        <f>+'[2]CONSUMO EN ARGENTINA POR COLOR'!$H399/10000</f>
        <v>3.5663</v>
      </c>
      <c r="I53" s="6">
        <f>+'[2]CONSUMO EN ARGENTINA POR COLOR'!$H411/10000</f>
        <v>3.3496999999999999</v>
      </c>
      <c r="J53" s="67">
        <f>+'[2]CONSUMO EN ARGENTINA POR COLOR'!$H423/10000</f>
        <v>3.8319000000000001</v>
      </c>
      <c r="K53" s="37"/>
      <c r="L53" s="7"/>
      <c r="M53" s="2"/>
      <c r="N53" s="42" t="s">
        <v>8</v>
      </c>
      <c r="O53" s="193">
        <f>+'[2]CONSUMO EN ARGENTINA POR COLOR'!H1165*9</f>
        <v>43.924668000000004</v>
      </c>
      <c r="P53" s="6">
        <f t="shared" ref="P53:W53" si="93">+SUM(C43:C53)+SUM(B54)</f>
        <v>39.317999999999998</v>
      </c>
      <c r="Q53" s="6">
        <f t="shared" si="93"/>
        <v>31.293799999999997</v>
      </c>
      <c r="R53" s="6">
        <f t="shared" si="93"/>
        <v>27.416699999999999</v>
      </c>
      <c r="S53" s="6">
        <f t="shared" si="93"/>
        <v>25.599299999999999</v>
      </c>
      <c r="T53" s="6">
        <f t="shared" si="93"/>
        <v>30.319900000000004</v>
      </c>
      <c r="U53" s="6">
        <f t="shared" si="93"/>
        <v>37.126500000000007</v>
      </c>
      <c r="V53" s="6">
        <f t="shared" si="93"/>
        <v>32.095600000000005</v>
      </c>
      <c r="W53" s="67">
        <f t="shared" si="93"/>
        <v>24.6751</v>
      </c>
      <c r="X53" s="37"/>
      <c r="Y53" s="78"/>
      <c r="Z53" s="7"/>
    </row>
    <row r="54" spans="1:26" x14ac:dyDescent="0.25">
      <c r="A54" s="42" t="s">
        <v>9</v>
      </c>
      <c r="B54" s="193">
        <f>+'[2]CONSUMO EN ARGENTINA POR COLOR'!$H328/10000</f>
        <v>3.9777999999999998</v>
      </c>
      <c r="C54" s="6">
        <f>+'[2]CONSUMO EN ARGENTINA POR COLOR'!$H340/10000</f>
        <v>2.8176000000000001</v>
      </c>
      <c r="D54" s="6">
        <f>+'[2]CONSUMO EN ARGENTINA POR COLOR'!$H352/10000</f>
        <v>2.4367999999999999</v>
      </c>
      <c r="E54" s="6">
        <f>+'[2]CONSUMO EN ARGENTINA POR COLOR'!$H364/10000</f>
        <v>3.0889000000000002</v>
      </c>
      <c r="F54" s="6">
        <f>+'[2]CONSUMO EN ARGENTINA POR COLOR'!$H376/10000</f>
        <v>2.5057999999999998</v>
      </c>
      <c r="G54" s="6">
        <f>+'[2]CONSUMO EN ARGENTINA POR COLOR'!$H388/10000</f>
        <v>3.9758</v>
      </c>
      <c r="H54" s="6">
        <f>+'[2]CONSUMO EN ARGENTINA POR COLOR'!$H400/10000</f>
        <v>2.7307000000000001</v>
      </c>
      <c r="I54" s="6">
        <f>+'[2]CONSUMO EN ARGENTINA POR COLOR'!$H412/10000</f>
        <v>2.3967999999999998</v>
      </c>
      <c r="J54" s="67">
        <f>+'[2]CONSUMO EN ARGENTINA POR COLOR'!$H424/10000</f>
        <v>2.1568999999999998</v>
      </c>
      <c r="K54" s="37"/>
      <c r="L54" s="7"/>
      <c r="M54" s="2"/>
      <c r="N54" s="42" t="s">
        <v>9</v>
      </c>
      <c r="O54" s="193">
        <f>+'[2]CONSUMO EN ARGENTINA POR COLOR'!H1166*9</f>
        <v>45.256817000000005</v>
      </c>
      <c r="P54" s="6">
        <f t="shared" ref="P54:U54" si="94">+SUM(C43:C54)</f>
        <v>38.157799999999995</v>
      </c>
      <c r="Q54" s="6">
        <f t="shared" si="94"/>
        <v>30.912999999999997</v>
      </c>
      <c r="R54" s="6">
        <f t="shared" si="94"/>
        <v>28.068799999999996</v>
      </c>
      <c r="S54" s="6">
        <f t="shared" si="94"/>
        <v>25.016200000000001</v>
      </c>
      <c r="T54" s="6">
        <f t="shared" si="94"/>
        <v>31.789900000000003</v>
      </c>
      <c r="U54" s="6">
        <f t="shared" si="94"/>
        <v>35.881400000000006</v>
      </c>
      <c r="V54" s="6">
        <f t="shared" ref="V54:W54" si="95">+SUM(I43:I54)</f>
        <v>31.761700000000001</v>
      </c>
      <c r="W54" s="67">
        <f t="shared" si="95"/>
        <v>24.435200000000002</v>
      </c>
      <c r="X54" s="37"/>
      <c r="Y54" s="78"/>
      <c r="Z54" s="7"/>
    </row>
    <row r="55" spans="1:26" ht="25.5" x14ac:dyDescent="0.25">
      <c r="A55" s="53" t="s">
        <v>13</v>
      </c>
      <c r="B55" s="194">
        <f>SUM(B43:B54)</f>
        <v>43.532162</v>
      </c>
      <c r="C55" s="54">
        <f t="shared" ref="C55:H55" si="96">SUM(C43:C54)</f>
        <v>38.157799999999995</v>
      </c>
      <c r="D55" s="54">
        <f t="shared" si="96"/>
        <v>30.912999999999997</v>
      </c>
      <c r="E55" s="54">
        <f t="shared" si="96"/>
        <v>28.068799999999996</v>
      </c>
      <c r="F55" s="54">
        <f t="shared" si="96"/>
        <v>25.016200000000001</v>
      </c>
      <c r="G55" s="54">
        <f t="shared" si="96"/>
        <v>31.789900000000003</v>
      </c>
      <c r="H55" s="54">
        <f t="shared" si="96"/>
        <v>35.881400000000006</v>
      </c>
      <c r="I55" s="54">
        <f t="shared" ref="I55:J55" si="97">SUM(I43:I54)</f>
        <v>31.761700000000001</v>
      </c>
      <c r="J55" s="186">
        <f t="shared" si="97"/>
        <v>24.435200000000002</v>
      </c>
      <c r="K55" s="186"/>
      <c r="L55" s="56"/>
      <c r="M55" s="3"/>
      <c r="N55" s="43" t="s">
        <v>14</v>
      </c>
      <c r="O55" s="238">
        <f>+AVERAGE(O43:O54)</f>
        <v>43.926129083333336</v>
      </c>
      <c r="P55" s="46">
        <f>+AVERAGE(P43:P54)</f>
        <v>41.274543666666666</v>
      </c>
      <c r="Q55" s="46">
        <f t="shared" ref="Q55:X55" si="98">+AVERAGE(Q43:Q54)</f>
        <v>34.91811666666667</v>
      </c>
      <c r="R55" s="46">
        <f t="shared" si="98"/>
        <v>28.108450000000001</v>
      </c>
      <c r="S55" s="46">
        <f t="shared" si="98"/>
        <v>26.960941666666667</v>
      </c>
      <c r="T55" s="46">
        <f t="shared" si="98"/>
        <v>28.350075000000004</v>
      </c>
      <c r="U55" s="226">
        <f t="shared" si="98"/>
        <v>34.413791666666661</v>
      </c>
      <c r="V55" s="226">
        <f t="shared" si="98"/>
        <v>33.623216666666671</v>
      </c>
      <c r="W55" s="220">
        <f t="shared" si="98"/>
        <v>27.394558333333332</v>
      </c>
      <c r="X55" s="197">
        <f t="shared" si="98"/>
        <v>24.294199999999996</v>
      </c>
      <c r="Y55" s="79">
        <f>+X55/W55-1</f>
        <v>-0.11317424050457725</v>
      </c>
      <c r="Z55" s="75">
        <f>+POWER(X55/S55,0.2)-1</f>
        <v>-2.0614862561116221E-2</v>
      </c>
    </row>
    <row r="56" spans="1:26" ht="25.5" x14ac:dyDescent="0.25">
      <c r="A56" s="57" t="s">
        <v>15</v>
      </c>
      <c r="B56" s="195">
        <f t="shared" ref="B56:H56" si="99">+B55/B$163</f>
        <v>4.6230251965192572E-2</v>
      </c>
      <c r="C56" s="58">
        <f t="shared" si="99"/>
        <v>4.2753693825118795E-2</v>
      </c>
      <c r="D56" s="58">
        <f t="shared" si="99"/>
        <v>3.6818631111094166E-2</v>
      </c>
      <c r="E56" s="58">
        <f t="shared" si="99"/>
        <v>3.1706868258825405E-2</v>
      </c>
      <c r="F56" s="58">
        <f t="shared" si="99"/>
        <v>2.6529276035249634E-2</v>
      </c>
      <c r="G56" s="58">
        <f t="shared" si="99"/>
        <v>3.7931123354214807E-2</v>
      </c>
      <c r="H56" s="58">
        <f t="shared" si="99"/>
        <v>4.3355455674884476E-2</v>
      </c>
      <c r="I56" s="58">
        <f t="shared" ref="I56:J56" si="100">+I55/I$163</f>
        <v>4.0969083670230985E-2</v>
      </c>
      <c r="J56" s="189">
        <f t="shared" si="100"/>
        <v>3.2040592485092459E-2</v>
      </c>
      <c r="K56" s="189"/>
      <c r="L56" s="59"/>
      <c r="M56" s="3"/>
      <c r="N56" s="44" t="s">
        <v>15</v>
      </c>
      <c r="O56" s="239">
        <f t="shared" ref="O56:W56" si="101">+O55/O$163</f>
        <v>4.3234623040035704E-2</v>
      </c>
      <c r="P56" s="48">
        <f t="shared" si="101"/>
        <v>4.5247228455572157E-2</v>
      </c>
      <c r="Q56" s="48">
        <f t="shared" si="101"/>
        <v>4.0122875464666329E-2</v>
      </c>
      <c r="R56" s="48">
        <f t="shared" si="101"/>
        <v>3.2890520014417557E-2</v>
      </c>
      <c r="S56" s="48">
        <f t="shared" si="101"/>
        <v>2.9348925288276085E-2</v>
      </c>
      <c r="T56" s="48">
        <f t="shared" si="101"/>
        <v>3.2084325835404041E-2</v>
      </c>
      <c r="U56" s="58">
        <f t="shared" si="101"/>
        <v>4.084553402178677E-2</v>
      </c>
      <c r="V56" s="58">
        <f t="shared" si="101"/>
        <v>4.2580000720152014E-2</v>
      </c>
      <c r="W56" s="189">
        <f t="shared" si="101"/>
        <v>3.5774358469306579E-2</v>
      </c>
      <c r="X56" s="188">
        <f t="shared" ref="X56" si="102">+X55/X$163</f>
        <v>3.1507251946996682E-2</v>
      </c>
      <c r="Y56" s="72"/>
      <c r="Z56" s="76"/>
    </row>
    <row r="57" spans="1:26" ht="26.25" thickBot="1" x14ac:dyDescent="0.3">
      <c r="A57" s="60" t="s">
        <v>12</v>
      </c>
      <c r="B57" s="196"/>
      <c r="C57" s="62">
        <f>+C55/B55-1</f>
        <v>-0.12345727280900964</v>
      </c>
      <c r="D57" s="62">
        <f t="shared" ref="D57:J57" si="103">+D55/C55-1</f>
        <v>-0.18986419552489919</v>
      </c>
      <c r="E57" s="62">
        <f t="shared" si="103"/>
        <v>-9.2006599165399661E-2</v>
      </c>
      <c r="F57" s="62">
        <f t="shared" si="103"/>
        <v>-0.10875420395599367</v>
      </c>
      <c r="G57" s="62">
        <f t="shared" si="103"/>
        <v>0.27077253939447243</v>
      </c>
      <c r="H57" s="62">
        <f t="shared" si="103"/>
        <v>0.12870439982510185</v>
      </c>
      <c r="I57" s="62">
        <f t="shared" si="103"/>
        <v>-0.11481436064367623</v>
      </c>
      <c r="J57" s="190">
        <f t="shared" si="103"/>
        <v>-0.23067090237613219</v>
      </c>
      <c r="K57" s="190"/>
      <c r="L57" s="63"/>
      <c r="M57" s="2"/>
      <c r="N57" s="45" t="s">
        <v>12</v>
      </c>
      <c r="O57" s="240"/>
      <c r="P57" s="50">
        <f>+P55/O55-1</f>
        <v>-6.0364650197978542E-2</v>
      </c>
      <c r="Q57" s="50">
        <f t="shared" ref="Q57:S57" si="104">+Q55/P55-1</f>
        <v>-0.15400356818804639</v>
      </c>
      <c r="R57" s="50">
        <f t="shared" si="104"/>
        <v>-0.19501815437736003</v>
      </c>
      <c r="S57" s="50">
        <f t="shared" si="104"/>
        <v>-4.0824319140092546E-2</v>
      </c>
      <c r="T57" s="50">
        <f t="shared" ref="T57" si="105">+T55/S55-1</f>
        <v>5.1523917469499914E-2</v>
      </c>
      <c r="U57" s="62">
        <f t="shared" ref="U57" si="106">+U55/T55-1</f>
        <v>0.21388714727092095</v>
      </c>
      <c r="V57" s="62">
        <f t="shared" ref="V57" si="107">+V55/U55-1</f>
        <v>-2.2972621199591425E-2</v>
      </c>
      <c r="W57" s="190">
        <f t="shared" ref="W57:X57" si="108">+W55/V55-1</f>
        <v>-0.18524873438145184</v>
      </c>
      <c r="X57" s="187">
        <f t="shared" si="108"/>
        <v>-0.11317424050457725</v>
      </c>
      <c r="Y57" s="73"/>
      <c r="Z57" s="52"/>
    </row>
    <row r="58" spans="1:26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6" ht="15.75" thickBot="1" x14ac:dyDescent="0.3">
      <c r="A59" s="323" t="s">
        <v>249</v>
      </c>
      <c r="B59" s="324"/>
      <c r="C59" s="324"/>
      <c r="D59" s="324"/>
      <c r="E59" s="324"/>
      <c r="F59" s="324"/>
      <c r="G59" s="324"/>
      <c r="H59" s="324"/>
      <c r="I59" s="324"/>
      <c r="J59" s="324"/>
      <c r="K59" s="324"/>
      <c r="L59" s="325"/>
      <c r="M59" s="2"/>
      <c r="N59" s="323" t="s">
        <v>250</v>
      </c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5"/>
    </row>
    <row r="60" spans="1:26" ht="51" x14ac:dyDescent="0.25">
      <c r="A60" s="38"/>
      <c r="B60" s="191">
        <v>2016</v>
      </c>
      <c r="C60" s="39">
        <f>+B60+1</f>
        <v>2017</v>
      </c>
      <c r="D60" s="39">
        <f t="shared" ref="D60:G60" si="109">+C60+1</f>
        <v>2018</v>
      </c>
      <c r="E60" s="39">
        <f t="shared" si="109"/>
        <v>2019</v>
      </c>
      <c r="F60" s="39">
        <f t="shared" si="109"/>
        <v>2020</v>
      </c>
      <c r="G60" s="39">
        <f t="shared" si="109"/>
        <v>2021</v>
      </c>
      <c r="H60" s="39">
        <f>+H42</f>
        <v>2022</v>
      </c>
      <c r="I60" s="39">
        <v>2023</v>
      </c>
      <c r="J60" s="192">
        <v>2024</v>
      </c>
      <c r="K60" s="40">
        <v>2025</v>
      </c>
      <c r="L60" s="41" t="s">
        <v>16</v>
      </c>
      <c r="M60" s="2"/>
      <c r="N60" s="65"/>
      <c r="O60" s="237">
        <v>2016</v>
      </c>
      <c r="P60" s="64">
        <f>+O60+1</f>
        <v>2017</v>
      </c>
      <c r="Q60" s="64">
        <f t="shared" ref="Q60:S60" si="110">+P60+1</f>
        <v>2018</v>
      </c>
      <c r="R60" s="64">
        <f t="shared" si="110"/>
        <v>2019</v>
      </c>
      <c r="S60" s="64">
        <f t="shared" si="110"/>
        <v>2020</v>
      </c>
      <c r="T60" s="64">
        <f t="shared" ref="T60" si="111">+S60+1</f>
        <v>2021</v>
      </c>
      <c r="U60" s="39">
        <v>2022</v>
      </c>
      <c r="V60" s="39">
        <v>2023</v>
      </c>
      <c r="W60" s="192">
        <v>2024</v>
      </c>
      <c r="X60" s="40">
        <v>2025</v>
      </c>
      <c r="Y60" s="77" t="s">
        <v>16</v>
      </c>
      <c r="Z60" s="74" t="s">
        <v>21</v>
      </c>
    </row>
    <row r="61" spans="1:26" x14ac:dyDescent="0.25">
      <c r="A61" s="42" t="s">
        <v>10</v>
      </c>
      <c r="B61" s="193">
        <f>+'[2]CONSUMO EN ARGENTINA POR COLOR'!$K317/10000</f>
        <v>14.6005</v>
      </c>
      <c r="C61" s="6">
        <f>+'[2]CONSUMO EN ARGENTINA POR COLOR'!$K329/10000</f>
        <v>15.3301</v>
      </c>
      <c r="D61" s="6">
        <f>+'[2]CONSUMO EN ARGENTINA POR COLOR'!$K341/10000</f>
        <v>16.6891</v>
      </c>
      <c r="E61" s="6">
        <f>+'[2]CONSUMO EN ARGENTINA POR COLOR'!$K353/10000</f>
        <v>15.4062</v>
      </c>
      <c r="F61" s="6">
        <f>+'[2]CONSUMO EN ARGENTINA POR COLOR'!$K365/10000</f>
        <v>16.035499999999999</v>
      </c>
      <c r="G61" s="6">
        <f>+'[2]CONSUMO EN ARGENTINA POR COLOR'!$K377/10000</f>
        <v>18.54</v>
      </c>
      <c r="H61" s="6">
        <f>+'[2]CONSUMO EN ARGENTINA POR COLOR'!$K389/10000</f>
        <v>18.152999999999999</v>
      </c>
      <c r="I61" s="6">
        <f>+'[2]CONSUMO EN ARGENTINA POR COLOR'!$K401/10000</f>
        <v>16.146899999999999</v>
      </c>
      <c r="J61" s="67">
        <f>+'[2]CONSUMO EN ARGENTINA POR COLOR'!$K413/10000</f>
        <v>15.661799999999999</v>
      </c>
      <c r="K61" s="37">
        <f>+'[2]CONSUMO EN ARGENTINA POR COLOR'!$K425/10000</f>
        <v>13.6374</v>
      </c>
      <c r="L61" s="7">
        <f t="shared" ref="L61" si="112">+J61/I61-1</f>
        <v>-3.0042918454935563E-2</v>
      </c>
      <c r="M61" s="2"/>
      <c r="N61" s="42" t="s">
        <v>10</v>
      </c>
      <c r="O61" s="193">
        <f>+'[2]CONSUMO EN ARGENTINA POR COLOR'!K1155*9</f>
        <v>232.85586000000004</v>
      </c>
      <c r="P61" s="6">
        <f t="shared" ref="P61:X61" si="113">+SUM(C61)+SUM(B62:B72)</f>
        <v>234.17456199999995</v>
      </c>
      <c r="Q61" s="6">
        <f t="shared" si="113"/>
        <v>236.74299999999997</v>
      </c>
      <c r="R61" s="6">
        <f t="shared" si="113"/>
        <v>208.25040000000004</v>
      </c>
      <c r="S61" s="6">
        <f t="shared" si="113"/>
        <v>209.70920000000001</v>
      </c>
      <c r="T61" s="6">
        <f t="shared" si="113"/>
        <v>206.87150000000003</v>
      </c>
      <c r="U61" s="6">
        <f t="shared" si="113"/>
        <v>217.61579999999998</v>
      </c>
      <c r="V61" s="6">
        <f t="shared" si="113"/>
        <v>228.99469999999999</v>
      </c>
      <c r="W61" s="67">
        <f t="shared" si="113"/>
        <v>212.23920000000001</v>
      </c>
      <c r="X61" s="37">
        <f t="shared" si="113"/>
        <v>201.55430000000001</v>
      </c>
      <c r="Y61" s="78">
        <f>+X61/W61-1</f>
        <v>-5.0343668841571154E-2</v>
      </c>
      <c r="Z61" s="7">
        <f>+POWER(X61/S61,0.2)-1</f>
        <v>-7.9012170123887726E-3</v>
      </c>
    </row>
    <row r="62" spans="1:26" x14ac:dyDescent="0.25">
      <c r="A62" s="42" t="s">
        <v>11</v>
      </c>
      <c r="B62" s="193">
        <f>+'[2]CONSUMO EN ARGENTINA POR COLOR'!$K318/10000</f>
        <v>17.201899999999998</v>
      </c>
      <c r="C62" s="6">
        <f>+'[2]CONSUMO EN ARGENTINA POR COLOR'!$K330/10000</f>
        <v>13.5639</v>
      </c>
      <c r="D62" s="6">
        <f>+'[2]CONSUMO EN ARGENTINA POR COLOR'!$K342/10000</f>
        <v>15.1774</v>
      </c>
      <c r="E62" s="6">
        <f>+'[2]CONSUMO EN ARGENTINA POR COLOR'!$K354/10000</f>
        <v>14.770799999999999</v>
      </c>
      <c r="F62" s="6">
        <f>+'[2]CONSUMO EN ARGENTINA POR COLOR'!$K366/10000</f>
        <v>13.878299999999999</v>
      </c>
      <c r="G62" s="6">
        <f>+'[2]CONSUMO EN ARGENTINA POR COLOR'!$K378/10000</f>
        <v>16.034400000000002</v>
      </c>
      <c r="H62" s="6">
        <f>+'[2]CONSUMO EN ARGENTINA POR COLOR'!$K390/10000</f>
        <v>18.430099999999999</v>
      </c>
      <c r="I62" s="6">
        <f>+'[2]CONSUMO EN ARGENTINA POR COLOR'!$K402/10000</f>
        <v>14.3461</v>
      </c>
      <c r="J62" s="67">
        <f>+'[2]CONSUMO EN ARGENTINA POR COLOR'!$K414/10000</f>
        <v>13.198399999999999</v>
      </c>
      <c r="K62" s="37">
        <f>+'[2]CONSUMO EN ARGENTINA POR COLOR'!$K426/10000</f>
        <v>14.662000000000001</v>
      </c>
      <c r="L62" s="7">
        <f t="shared" ref="L62" si="114">+J62/I62-1</f>
        <v>-8.000083646426559E-2</v>
      </c>
      <c r="M62" s="2"/>
      <c r="N62" s="42" t="s">
        <v>11</v>
      </c>
      <c r="O62" s="193">
        <f>+'[2]CONSUMO EN ARGENTINA POR COLOR'!K1156*9</f>
        <v>231.49980500000004</v>
      </c>
      <c r="P62" s="6">
        <f t="shared" ref="P62:W62" si="115">+SUM(C61:C62)+SUM(B63:B72)</f>
        <v>230.53656199999998</v>
      </c>
      <c r="Q62" s="6">
        <f t="shared" si="115"/>
        <v>238.35649999999998</v>
      </c>
      <c r="R62" s="6">
        <f t="shared" si="115"/>
        <v>207.84380000000002</v>
      </c>
      <c r="S62" s="6">
        <f t="shared" si="115"/>
        <v>208.81670000000003</v>
      </c>
      <c r="T62" s="6">
        <f t="shared" si="115"/>
        <v>209.02760000000004</v>
      </c>
      <c r="U62" s="6">
        <f t="shared" si="115"/>
        <v>220.01149999999998</v>
      </c>
      <c r="V62" s="6">
        <f t="shared" si="115"/>
        <v>224.91069999999999</v>
      </c>
      <c r="W62" s="67">
        <f t="shared" si="115"/>
        <v>211.0915</v>
      </c>
      <c r="X62" s="37">
        <f t="shared" ref="X62" si="116">+SUM(K61:K62)+SUM(J63:J72)</f>
        <v>203.01790000000003</v>
      </c>
      <c r="Y62" s="78">
        <f>+X62/W62-1</f>
        <v>-3.8246921358747188E-2</v>
      </c>
      <c r="Z62" s="7">
        <f>+POWER(X62/S62,0.2)-1</f>
        <v>-5.6167032401402972E-3</v>
      </c>
    </row>
    <row r="63" spans="1:26" x14ac:dyDescent="0.25">
      <c r="A63" s="42" t="s">
        <v>0</v>
      </c>
      <c r="B63" s="193">
        <f>+'[2]CONSUMO EN ARGENTINA POR COLOR'!$K319/10000</f>
        <v>19.654761999999998</v>
      </c>
      <c r="C63" s="6">
        <f>+'[2]CONSUMO EN ARGENTINA POR COLOR'!$K331/10000</f>
        <v>19.466200000000001</v>
      </c>
      <c r="D63" s="6">
        <f>+'[2]CONSUMO EN ARGENTINA POR COLOR'!$K343/10000</f>
        <v>19.5869</v>
      </c>
      <c r="E63" s="6">
        <f>+'[2]CONSUMO EN ARGENTINA POR COLOR'!$K355/10000</f>
        <v>15.9079</v>
      </c>
      <c r="F63" s="6">
        <f>+'[2]CONSUMO EN ARGENTINA POR COLOR'!$K367/10000</f>
        <v>13.873699999999999</v>
      </c>
      <c r="G63" s="6">
        <f>+'[2]CONSUMO EN ARGENTINA POR COLOR'!$K379/10000</f>
        <v>14.1457</v>
      </c>
      <c r="H63" s="6">
        <f>+'[2]CONSUMO EN ARGENTINA POR COLOR'!$K391/10000</f>
        <v>22.128799999999998</v>
      </c>
      <c r="I63" s="6">
        <f>+'[2]CONSUMO EN ARGENTINA POR COLOR'!$K403/10000</f>
        <v>16.464500000000001</v>
      </c>
      <c r="J63" s="67">
        <f>+'[2]CONSUMO EN ARGENTINA POR COLOR'!$K415/10000</f>
        <v>17.8308</v>
      </c>
      <c r="K63" s="37">
        <f>+'[2]CONSUMO EN ARGENTINA POR COLOR'!$K427/10000</f>
        <v>13.2887</v>
      </c>
      <c r="L63" s="7">
        <f t="shared" ref="L63" si="117">+J63/I63-1</f>
        <v>8.2984603237268084E-2</v>
      </c>
      <c r="M63" s="2"/>
      <c r="N63" s="42" t="s">
        <v>0</v>
      </c>
      <c r="O63" s="193">
        <f>+'[2]CONSUMO EN ARGENTINA POR COLOR'!K1157*9</f>
        <v>235.73340100000001</v>
      </c>
      <c r="P63" s="6">
        <f t="shared" ref="P63:W63" si="118">+SUM(C61:C63)+SUM(B64:B72)</f>
        <v>230.34799999999998</v>
      </c>
      <c r="Q63" s="6">
        <f t="shared" si="118"/>
        <v>238.47719999999998</v>
      </c>
      <c r="R63" s="6">
        <f t="shared" si="118"/>
        <v>204.16480000000001</v>
      </c>
      <c r="S63" s="6">
        <f t="shared" si="118"/>
        <v>206.78250000000003</v>
      </c>
      <c r="T63" s="6">
        <f t="shared" si="118"/>
        <v>209.2996</v>
      </c>
      <c r="U63" s="6">
        <f t="shared" si="118"/>
        <v>227.99459999999999</v>
      </c>
      <c r="V63" s="6">
        <f t="shared" si="118"/>
        <v>219.24639999999999</v>
      </c>
      <c r="W63" s="67">
        <f t="shared" si="118"/>
        <v>212.45779999999999</v>
      </c>
      <c r="X63" s="67">
        <f t="shared" ref="X63" si="119">+SUM(K61:K63)+SUM(J64:J72)</f>
        <v>198.47580000000002</v>
      </c>
      <c r="Y63" s="78">
        <f>+X63/W63-1</f>
        <v>-6.5810716292835414E-2</v>
      </c>
      <c r="Z63" s="7">
        <f>+POWER(X63/S63,0.2)-1</f>
        <v>-8.1665387331461003E-3</v>
      </c>
    </row>
    <row r="64" spans="1:26" x14ac:dyDescent="0.25">
      <c r="A64" s="42" t="s">
        <v>1</v>
      </c>
      <c r="B64" s="193">
        <f>+'[2]CONSUMO EN ARGENTINA POR COLOR'!$K320/10000</f>
        <v>20.888500000000001</v>
      </c>
      <c r="C64" s="6">
        <f>+'[2]CONSUMO EN ARGENTINA POR COLOR'!$K332/10000</f>
        <v>20.062799999999999</v>
      </c>
      <c r="D64" s="6">
        <f>+'[2]CONSUMO EN ARGENTINA POR COLOR'!$K344/10000</f>
        <v>17.106400000000001</v>
      </c>
      <c r="E64" s="6">
        <f>+'[2]CONSUMO EN ARGENTINA POR COLOR'!$K356/10000</f>
        <v>15.8171</v>
      </c>
      <c r="F64" s="6">
        <f>+'[2]CONSUMO EN ARGENTINA POR COLOR'!$K368/10000</f>
        <v>14.457700000000001</v>
      </c>
      <c r="G64" s="6">
        <f>+'[2]CONSUMO EN ARGENTINA POR COLOR'!$K380/10000</f>
        <v>18.8245</v>
      </c>
      <c r="H64" s="6">
        <f>+'[2]CONSUMO EN ARGENTINA POR COLOR'!$K392/10000</f>
        <v>19.408300000000001</v>
      </c>
      <c r="I64" s="6">
        <f>+'[2]CONSUMO EN ARGENTINA POR COLOR'!$K404/10000</f>
        <v>20.1069</v>
      </c>
      <c r="J64" s="67">
        <f>+'[2]CONSUMO EN ARGENTINA POR COLOR'!$K416/10000</f>
        <v>17.434899999999999</v>
      </c>
      <c r="K64" s="37">
        <f>+'[2]CONSUMO EN ARGENTINA POR COLOR'!$K428/10000</f>
        <v>15.644</v>
      </c>
      <c r="L64" s="7">
        <f t="shared" ref="L64" si="120">+J64/I64-1</f>
        <v>-0.13288970452929094</v>
      </c>
      <c r="M64" s="2"/>
      <c r="N64" s="42" t="s">
        <v>1</v>
      </c>
      <c r="O64" s="193">
        <f>+'[2]CONSUMO EN ARGENTINA POR COLOR'!K1158*9</f>
        <v>239.68351899999999</v>
      </c>
      <c r="P64" s="6">
        <f t="shared" ref="P64:W64" si="121">+SUM(C61:C64)+SUM(B65:B72)</f>
        <v>229.52229999999997</v>
      </c>
      <c r="Q64" s="6">
        <f t="shared" si="121"/>
        <v>235.52080000000001</v>
      </c>
      <c r="R64" s="6">
        <f t="shared" si="121"/>
        <v>202.87549999999999</v>
      </c>
      <c r="S64" s="6">
        <f t="shared" si="121"/>
        <v>205.42309999999998</v>
      </c>
      <c r="T64" s="6">
        <f t="shared" si="121"/>
        <v>213.66640000000001</v>
      </c>
      <c r="U64" s="6">
        <f t="shared" si="121"/>
        <v>228.57839999999999</v>
      </c>
      <c r="V64" s="6">
        <f t="shared" si="121"/>
        <v>219.94499999999999</v>
      </c>
      <c r="W64" s="67">
        <f t="shared" si="121"/>
        <v>209.78580000000002</v>
      </c>
      <c r="X64" s="37">
        <f t="shared" ref="X64" si="122">+SUM(K61:K64)+SUM(J65:J72)</f>
        <v>196.6849</v>
      </c>
      <c r="Y64" s="78">
        <f>+X64/W64-1</f>
        <v>-6.244893600996837E-2</v>
      </c>
      <c r="Z64" s="7">
        <f>+POWER(X64/S64,0.2)-1</f>
        <v>-8.6560783190569035E-3</v>
      </c>
    </row>
    <row r="65" spans="1:26" x14ac:dyDescent="0.25">
      <c r="A65" s="42" t="s">
        <v>2</v>
      </c>
      <c r="B65" s="193">
        <f>+'[2]CONSUMO EN ARGENTINA POR COLOR'!$K321/10000</f>
        <v>19.275700000000001</v>
      </c>
      <c r="C65" s="6">
        <f>+'[2]CONSUMO EN ARGENTINA POR COLOR'!$K333/10000</f>
        <v>24.112100000000002</v>
      </c>
      <c r="D65" s="6">
        <f>+'[2]CONSUMO EN ARGENTINA POR COLOR'!$K345/10000</f>
        <v>15.4651</v>
      </c>
      <c r="E65" s="6">
        <f>+'[2]CONSUMO EN ARGENTINA POR COLOR'!$K357/10000</f>
        <v>19.655999999999999</v>
      </c>
      <c r="F65" s="6">
        <f>+'[2]CONSUMO EN ARGENTINA POR COLOR'!$K369/10000</f>
        <v>14.8873</v>
      </c>
      <c r="G65" s="6">
        <f>+'[2]CONSUMO EN ARGENTINA POR COLOR'!$K381/10000</f>
        <v>16.323699999999999</v>
      </c>
      <c r="H65" s="6">
        <f>+'[2]CONSUMO EN ARGENTINA POR COLOR'!$K393/10000</f>
        <v>19.043800000000001</v>
      </c>
      <c r="I65" s="6">
        <f>+'[2]CONSUMO EN ARGENTINA POR COLOR'!$K405/10000</f>
        <v>19.9221</v>
      </c>
      <c r="J65" s="67">
        <f>+'[2]CONSUMO EN ARGENTINA POR COLOR'!$K417/10000</f>
        <v>18.9192</v>
      </c>
      <c r="K65" s="37">
        <f>+'[2]CONSUMO EN ARGENTINA POR COLOR'!$K429/10000</f>
        <v>12.928900000000001</v>
      </c>
      <c r="L65" s="7">
        <f t="shared" ref="L65" si="123">+J65/I65-1</f>
        <v>-5.0341078500760528E-2</v>
      </c>
      <c r="M65" s="2"/>
      <c r="N65" s="42" t="s">
        <v>2</v>
      </c>
      <c r="O65" s="193">
        <f>+'[2]CONSUMO EN ARGENTINA POR COLOR'!K1159*9</f>
        <v>240.60805999999999</v>
      </c>
      <c r="P65" s="6">
        <f t="shared" ref="P65:W65" si="124">+SUM(C61:C65)+SUM(B66:B72)</f>
        <v>234.3587</v>
      </c>
      <c r="Q65" s="6">
        <f t="shared" si="124"/>
        <v>226.87379999999999</v>
      </c>
      <c r="R65" s="6">
        <f t="shared" si="124"/>
        <v>207.06640000000002</v>
      </c>
      <c r="S65" s="6">
        <f t="shared" si="124"/>
        <v>200.65439999999998</v>
      </c>
      <c r="T65" s="6">
        <f t="shared" si="124"/>
        <v>215.1028</v>
      </c>
      <c r="U65" s="6">
        <f t="shared" si="124"/>
        <v>231.29849999999999</v>
      </c>
      <c r="V65" s="6">
        <f t="shared" si="124"/>
        <v>220.82330000000002</v>
      </c>
      <c r="W65" s="67">
        <f t="shared" si="124"/>
        <v>208.78289999999998</v>
      </c>
      <c r="X65" s="37">
        <f t="shared" ref="X65" si="125">+SUM(K61:K65)+SUM(J66:J72)</f>
        <v>190.69460000000001</v>
      </c>
      <c r="Y65" s="78">
        <f>+X65/W65-1</f>
        <v>-8.6636884534125991E-2</v>
      </c>
      <c r="Z65" s="7">
        <f>+POWER(X65/S65,0.2)-1</f>
        <v>-1.0130503188570672E-2</v>
      </c>
    </row>
    <row r="66" spans="1:26" x14ac:dyDescent="0.25">
      <c r="A66" s="42" t="s">
        <v>3</v>
      </c>
      <c r="B66" s="193">
        <f>+'[2]CONSUMO EN ARGENTINA POR COLOR'!$K322/10000</f>
        <v>17.054300000000001</v>
      </c>
      <c r="C66" s="6">
        <f>+'[2]CONSUMO EN ARGENTINA POR COLOR'!$K334/10000</f>
        <v>19.036999999999999</v>
      </c>
      <c r="D66" s="6">
        <f>+'[2]CONSUMO EN ARGENTINA POR COLOR'!$K346/10000</f>
        <v>17.569600000000001</v>
      </c>
      <c r="E66" s="6">
        <f>+'[2]CONSUMO EN ARGENTINA POR COLOR'!$K358/10000</f>
        <v>16.027100000000001</v>
      </c>
      <c r="F66" s="6">
        <f>+'[2]CONSUMO EN ARGENTINA POR COLOR'!$K370/10000</f>
        <v>16.969200000000001</v>
      </c>
      <c r="G66" s="6">
        <f>+'[2]CONSUMO EN ARGENTINA POR COLOR'!$K382/10000</f>
        <v>16.997800000000002</v>
      </c>
      <c r="H66" s="6">
        <f>+'[2]CONSUMO EN ARGENTINA POR COLOR'!$K394/10000</f>
        <v>16.331700000000001</v>
      </c>
      <c r="I66" s="6">
        <f>+'[2]CONSUMO EN ARGENTINA POR COLOR'!$K406/10000</f>
        <v>14.0489</v>
      </c>
      <c r="J66" s="67">
        <f>+'[2]CONSUMO EN ARGENTINA POR COLOR'!$K418/10000</f>
        <v>13.989599999999999</v>
      </c>
      <c r="K66" s="37"/>
      <c r="L66" s="7"/>
      <c r="M66" s="2"/>
      <c r="N66" s="42" t="s">
        <v>3</v>
      </c>
      <c r="O66" s="193">
        <f>+'[2]CONSUMO EN ARGENTINA POR COLOR'!K1160*9</f>
        <v>242.25372599999997</v>
      </c>
      <c r="P66" s="6">
        <f t="shared" ref="P66:W66" si="126">+SUM(C61:C66)+SUM(B67:B72)</f>
        <v>236.34139999999999</v>
      </c>
      <c r="Q66" s="6">
        <f t="shared" si="126"/>
        <v>225.40640000000002</v>
      </c>
      <c r="R66" s="6">
        <f t="shared" si="126"/>
        <v>205.52390000000003</v>
      </c>
      <c r="S66" s="6">
        <f t="shared" si="126"/>
        <v>201.59649999999999</v>
      </c>
      <c r="T66" s="6">
        <f t="shared" si="126"/>
        <v>215.13139999999999</v>
      </c>
      <c r="U66" s="6">
        <f t="shared" si="126"/>
        <v>230.63239999999999</v>
      </c>
      <c r="V66" s="6">
        <f t="shared" si="126"/>
        <v>218.54050000000001</v>
      </c>
      <c r="W66" s="67">
        <f t="shared" si="126"/>
        <v>208.72360000000003</v>
      </c>
      <c r="X66" s="37"/>
      <c r="Y66" s="78"/>
      <c r="Z66" s="7"/>
    </row>
    <row r="67" spans="1:26" x14ac:dyDescent="0.25">
      <c r="A67" s="42" t="s">
        <v>4</v>
      </c>
      <c r="B67" s="193">
        <f>+'[2]CONSUMO EN ARGENTINA POR COLOR'!$K323/10000</f>
        <v>19.009499999999999</v>
      </c>
      <c r="C67" s="6">
        <f>+'[2]CONSUMO EN ARGENTINA POR COLOR'!$K335/10000</f>
        <v>20.801400000000001</v>
      </c>
      <c r="D67" s="6">
        <f>+'[2]CONSUMO EN ARGENTINA POR COLOR'!$K347/10000</f>
        <v>19.250800000000002</v>
      </c>
      <c r="E67" s="6">
        <f>+'[2]CONSUMO EN ARGENTINA POR COLOR'!$K359/10000</f>
        <v>19.047000000000001</v>
      </c>
      <c r="F67" s="6">
        <f>+'[2]CONSUMO EN ARGENTINA POR COLOR'!$K371/10000</f>
        <v>18.059999999999999</v>
      </c>
      <c r="G67" s="6">
        <f>+'[2]CONSUMO EN ARGENTINA POR COLOR'!$K383/10000</f>
        <v>19.857199999999999</v>
      </c>
      <c r="H67" s="6">
        <f>+'[2]CONSUMO EN ARGENTINA POR COLOR'!$K395/10000</f>
        <v>19.139900000000001</v>
      </c>
      <c r="I67" s="6">
        <f>+'[2]CONSUMO EN ARGENTINA POR COLOR'!$K407/10000</f>
        <v>14.8177</v>
      </c>
      <c r="J67" s="67">
        <f>+'[2]CONSUMO EN ARGENTINA POR COLOR'!$K419/10000</f>
        <v>16.7074</v>
      </c>
      <c r="K67" s="37"/>
      <c r="L67" s="7"/>
      <c r="M67" s="2"/>
      <c r="N67" s="42" t="s">
        <v>4</v>
      </c>
      <c r="O67" s="193">
        <f>+'[2]CONSUMO EN ARGENTINA POR COLOR'!K1161*9</f>
        <v>241.269519</v>
      </c>
      <c r="P67" s="6">
        <f t="shared" ref="P67:W67" si="127">+SUM(C61:C67)+SUM(B68:B72)</f>
        <v>238.13329999999999</v>
      </c>
      <c r="Q67" s="6">
        <f t="shared" si="127"/>
        <v>223.85580000000002</v>
      </c>
      <c r="R67" s="6">
        <f t="shared" si="127"/>
        <v>205.32010000000002</v>
      </c>
      <c r="S67" s="6">
        <f t="shared" si="127"/>
        <v>200.6095</v>
      </c>
      <c r="T67" s="6">
        <f t="shared" si="127"/>
        <v>216.92859999999999</v>
      </c>
      <c r="U67" s="6">
        <f t="shared" si="127"/>
        <v>229.91510000000002</v>
      </c>
      <c r="V67" s="6">
        <f t="shared" si="127"/>
        <v>214.2183</v>
      </c>
      <c r="W67" s="67">
        <f t="shared" si="127"/>
        <v>210.61330000000001</v>
      </c>
      <c r="X67" s="37"/>
      <c r="Y67" s="78"/>
      <c r="Z67" s="7"/>
    </row>
    <row r="68" spans="1:26" x14ac:dyDescent="0.25">
      <c r="A68" s="42" t="s">
        <v>5</v>
      </c>
      <c r="B68" s="193">
        <f>+'[2]CONSUMO EN ARGENTINA POR COLOR'!$K324/10000</f>
        <v>21.418299999999999</v>
      </c>
      <c r="C68" s="6">
        <f>+'[2]CONSUMO EN ARGENTINA POR COLOR'!$K336/10000</f>
        <v>21.281700000000001</v>
      </c>
      <c r="D68" s="6">
        <f>+'[2]CONSUMO EN ARGENTINA POR COLOR'!$K348/10000</f>
        <v>18.7835</v>
      </c>
      <c r="E68" s="6">
        <f>+'[2]CONSUMO EN ARGENTINA POR COLOR'!$K360/10000</f>
        <v>19.191099999999999</v>
      </c>
      <c r="F68" s="6">
        <f>+'[2]CONSUMO EN ARGENTINA POR COLOR'!$K372/10000</f>
        <v>16.5974</v>
      </c>
      <c r="G68" s="6">
        <f>+'[2]CONSUMO EN ARGENTINA POR COLOR'!$K384/10000</f>
        <v>18.089400000000001</v>
      </c>
      <c r="H68" s="6">
        <f>+'[2]CONSUMO EN ARGENTINA POR COLOR'!$K396/10000</f>
        <v>22.1568</v>
      </c>
      <c r="I68" s="6">
        <f>+'[2]CONSUMO EN ARGENTINA POR COLOR'!$K408/10000</f>
        <v>17.006399999999999</v>
      </c>
      <c r="J68" s="67">
        <f>+'[2]CONSUMO EN ARGENTINA POR COLOR'!$K420/10000</f>
        <v>20.506900000000002</v>
      </c>
      <c r="K68" s="37"/>
      <c r="L68" s="7"/>
      <c r="M68" s="2"/>
      <c r="N68" s="42" t="s">
        <v>5</v>
      </c>
      <c r="O68" s="193">
        <f>+'[2]CONSUMO EN ARGENTINA POR COLOR'!K1162*9</f>
        <v>241.34527299999996</v>
      </c>
      <c r="P68" s="6">
        <f t="shared" ref="P68:W68" si="128">+SUM(C61:C68)+SUM(B69:B72)</f>
        <v>237.9967</v>
      </c>
      <c r="Q68" s="6">
        <f t="shared" si="128"/>
        <v>221.35760000000002</v>
      </c>
      <c r="R68" s="6">
        <f t="shared" si="128"/>
        <v>205.7277</v>
      </c>
      <c r="S68" s="6">
        <f t="shared" si="128"/>
        <v>198.01579999999998</v>
      </c>
      <c r="T68" s="6">
        <f t="shared" si="128"/>
        <v>218.42060000000001</v>
      </c>
      <c r="U68" s="6">
        <f t="shared" si="128"/>
        <v>233.98250000000002</v>
      </c>
      <c r="V68" s="6">
        <f t="shared" si="128"/>
        <v>209.06790000000001</v>
      </c>
      <c r="W68" s="67">
        <f t="shared" si="128"/>
        <v>214.1138</v>
      </c>
      <c r="X68" s="37"/>
      <c r="Y68" s="78"/>
      <c r="Z68" s="7"/>
    </row>
    <row r="69" spans="1:26" x14ac:dyDescent="0.25">
      <c r="A69" s="42" t="s">
        <v>6</v>
      </c>
      <c r="B69" s="193">
        <f>+'[2]CONSUMO EN ARGENTINA POR COLOR'!$K325/10000</f>
        <v>22.254899999999999</v>
      </c>
      <c r="C69" s="6">
        <f>+'[2]CONSUMO EN ARGENTINA POR COLOR'!$K337/10000</f>
        <v>24.430299999999999</v>
      </c>
      <c r="D69" s="6">
        <f>+'[2]CONSUMO EN ARGENTINA POR COLOR'!$K349/10000</f>
        <v>17.6066</v>
      </c>
      <c r="E69" s="6">
        <f>+'[2]CONSUMO EN ARGENTINA POR COLOR'!$K361/10000</f>
        <v>17.7836</v>
      </c>
      <c r="F69" s="6">
        <f>+'[2]CONSUMO EN ARGENTINA POR COLOR'!$K373/10000</f>
        <v>20.909400000000002</v>
      </c>
      <c r="G69" s="6">
        <f>+'[2]CONSUMO EN ARGENTINA POR COLOR'!$K385/10000</f>
        <v>17.0336</v>
      </c>
      <c r="H69" s="6">
        <f>+'[2]CONSUMO EN ARGENTINA POR COLOR'!$K397/10000</f>
        <v>21.8001</v>
      </c>
      <c r="I69" s="6">
        <f>+'[2]CONSUMO EN ARGENTINA POR COLOR'!$K409/10000</f>
        <v>19.421800000000001</v>
      </c>
      <c r="J69" s="67">
        <f>+'[2]CONSUMO EN ARGENTINA POR COLOR'!$K421/10000</f>
        <v>17.067</v>
      </c>
      <c r="K69" s="37"/>
      <c r="L69" s="7"/>
      <c r="M69" s="2"/>
      <c r="N69" s="42" t="s">
        <v>6</v>
      </c>
      <c r="O69" s="193">
        <f>+'[2]CONSUMO EN ARGENTINA POR COLOR'!K1163*9</f>
        <v>241.561735</v>
      </c>
      <c r="P69" s="6">
        <f t="shared" ref="P69:W69" si="129">+SUM(C61:C69)+SUM(B70:B72)</f>
        <v>240.1721</v>
      </c>
      <c r="Q69" s="6">
        <f t="shared" si="129"/>
        <v>214.53390000000002</v>
      </c>
      <c r="R69" s="6">
        <f t="shared" si="129"/>
        <v>205.90469999999999</v>
      </c>
      <c r="S69" s="6">
        <f t="shared" si="129"/>
        <v>201.14159999999998</v>
      </c>
      <c r="T69" s="6">
        <f t="shared" si="129"/>
        <v>214.54480000000001</v>
      </c>
      <c r="U69" s="6">
        <f t="shared" si="129"/>
        <v>238.74900000000002</v>
      </c>
      <c r="V69" s="6">
        <f t="shared" si="129"/>
        <v>206.68959999999998</v>
      </c>
      <c r="W69" s="67">
        <f t="shared" si="129"/>
        <v>211.75900000000001</v>
      </c>
      <c r="X69" s="37"/>
      <c r="Y69" s="78"/>
      <c r="Z69" s="7"/>
    </row>
    <row r="70" spans="1:26" x14ac:dyDescent="0.25">
      <c r="A70" s="42" t="s">
        <v>7</v>
      </c>
      <c r="B70" s="193">
        <f>+'[2]CONSUMO EN ARGENTINA POR COLOR'!$K326/10000</f>
        <v>22.1052</v>
      </c>
      <c r="C70" s="6">
        <f>+'[2]CONSUMO EN ARGENTINA POR COLOR'!$K338/10000</f>
        <v>21.5154</v>
      </c>
      <c r="D70" s="6">
        <f>+'[2]CONSUMO EN ARGENTINA POR COLOR'!$K350/10000</f>
        <v>17.435600000000001</v>
      </c>
      <c r="E70" s="6">
        <f>+'[2]CONSUMO EN ARGENTINA POR COLOR'!$K362/10000</f>
        <v>18.594899999999999</v>
      </c>
      <c r="F70" s="6">
        <f>+'[2]CONSUMO EN ARGENTINA POR COLOR'!$K374/10000</f>
        <v>19.808499999999999</v>
      </c>
      <c r="G70" s="6">
        <f>+'[2]CONSUMO EN ARGENTINA POR COLOR'!$K386/10000</f>
        <v>17.348099999999999</v>
      </c>
      <c r="H70" s="6">
        <f>+'[2]CONSUMO EN ARGENTINA POR COLOR'!$K398/10000</f>
        <v>20.052800000000001</v>
      </c>
      <c r="I70" s="6">
        <f>+'[2]CONSUMO EN ARGENTINA POR COLOR'!$K410/10000</f>
        <v>22.4679</v>
      </c>
      <c r="J70" s="67">
        <f>+'[2]CONSUMO EN ARGENTINA POR COLOR'!$K422/10000</f>
        <v>17.944500000000001</v>
      </c>
      <c r="K70" s="37"/>
      <c r="L70" s="7"/>
      <c r="M70" s="2"/>
      <c r="N70" s="42" t="s">
        <v>7</v>
      </c>
      <c r="O70" s="193">
        <f>+'[2]CONSUMO EN ARGENTINA POR COLOR'!K1164*9</f>
        <v>241.17387399999998</v>
      </c>
      <c r="P70" s="6">
        <f t="shared" ref="P70:W70" si="130">+SUM(C61:C70)+SUM(B71:B72)</f>
        <v>239.58229999999998</v>
      </c>
      <c r="Q70" s="6">
        <f t="shared" si="130"/>
        <v>210.45410000000004</v>
      </c>
      <c r="R70" s="6">
        <f t="shared" si="130"/>
        <v>207.06399999999999</v>
      </c>
      <c r="S70" s="6">
        <f t="shared" si="130"/>
        <v>202.3552</v>
      </c>
      <c r="T70" s="6">
        <f t="shared" si="130"/>
        <v>212.08440000000002</v>
      </c>
      <c r="U70" s="6">
        <f t="shared" si="130"/>
        <v>241.45370000000003</v>
      </c>
      <c r="V70" s="6">
        <f t="shared" si="130"/>
        <v>209.10469999999998</v>
      </c>
      <c r="W70" s="67">
        <f t="shared" si="130"/>
        <v>207.23560000000001</v>
      </c>
      <c r="X70" s="37"/>
      <c r="Y70" s="78"/>
      <c r="Z70" s="7"/>
    </row>
    <row r="71" spans="1:26" x14ac:dyDescent="0.25">
      <c r="A71" s="42" t="s">
        <v>8</v>
      </c>
      <c r="B71" s="193">
        <f>+'[2]CONSUMO EN ARGENTINA POR COLOR'!$K327/10000</f>
        <v>21.259899999999998</v>
      </c>
      <c r="C71" s="6">
        <f>+'[2]CONSUMO EN ARGENTINA POR COLOR'!$K339/10000</f>
        <v>18.856000000000002</v>
      </c>
      <c r="D71" s="6">
        <f>+'[2]CONSUMO EN ARGENTINA POR COLOR'!$K351/10000</f>
        <v>17.413900000000002</v>
      </c>
      <c r="E71" s="6">
        <f>+'[2]CONSUMO EN ARGENTINA POR COLOR'!$K363/10000</f>
        <v>19.0715</v>
      </c>
      <c r="F71" s="6">
        <f>+'[2]CONSUMO EN ARGENTINA POR COLOR'!$K375/10000</f>
        <v>18.974599999999999</v>
      </c>
      <c r="G71" s="6">
        <f>+'[2]CONSUMO EN ARGENTINA POR COLOR'!$K387/10000</f>
        <v>23.852699999999999</v>
      </c>
      <c r="H71" s="6">
        <f>+'[2]CONSUMO EN ARGENTINA POR COLOR'!$K399/10000</f>
        <v>15.112500000000001</v>
      </c>
      <c r="I71" s="6">
        <f>+'[2]CONSUMO EN ARGENTINA POR COLOR'!$K411/10000</f>
        <v>19.7895</v>
      </c>
      <c r="J71" s="67">
        <f>+'[2]CONSUMO EN ARGENTINA POR COLOR'!$K423/10000</f>
        <v>18.6938</v>
      </c>
      <c r="K71" s="37"/>
      <c r="L71" s="7"/>
      <c r="M71" s="2"/>
      <c r="N71" s="42" t="s">
        <v>8</v>
      </c>
      <c r="O71" s="193">
        <f>+'[2]CONSUMO EN ARGENTINA POR COLOR'!K1165*9</f>
        <v>240.85421799999997</v>
      </c>
      <c r="P71" s="6">
        <f t="shared" ref="P71:W71" si="131">+SUM(C61:C71)+SUM(B72)</f>
        <v>237.17839999999998</v>
      </c>
      <c r="Q71" s="6">
        <f t="shared" si="131"/>
        <v>209.01200000000003</v>
      </c>
      <c r="R71" s="6">
        <f t="shared" si="131"/>
        <v>208.72159999999997</v>
      </c>
      <c r="S71" s="6">
        <f t="shared" si="131"/>
        <v>202.25830000000002</v>
      </c>
      <c r="T71" s="6">
        <f t="shared" si="131"/>
        <v>216.96250000000001</v>
      </c>
      <c r="U71" s="6">
        <f t="shared" si="131"/>
        <v>232.71350000000004</v>
      </c>
      <c r="V71" s="6">
        <f t="shared" si="131"/>
        <v>213.78169999999997</v>
      </c>
      <c r="W71" s="67">
        <f t="shared" si="131"/>
        <v>206.13990000000001</v>
      </c>
      <c r="X71" s="37"/>
      <c r="Y71" s="78"/>
      <c r="Z71" s="7"/>
    </row>
    <row r="72" spans="1:26" x14ac:dyDescent="0.25">
      <c r="A72" s="42" t="s">
        <v>9</v>
      </c>
      <c r="B72" s="193">
        <f>+'[2]CONSUMO EN ARGENTINA POR COLOR'!$K328/10000</f>
        <v>18.721499999999999</v>
      </c>
      <c r="C72" s="6">
        <f>+'[2]CONSUMO EN ARGENTINA POR COLOR'!$K340/10000</f>
        <v>16.927099999999999</v>
      </c>
      <c r="D72" s="6">
        <f>+'[2]CONSUMO EN ARGENTINA POR COLOR'!$K352/10000</f>
        <v>17.448399999999999</v>
      </c>
      <c r="E72" s="6">
        <f>+'[2]CONSUMO EN ARGENTINA POR COLOR'!$K364/10000</f>
        <v>17.806699999999999</v>
      </c>
      <c r="F72" s="6">
        <f>+'[2]CONSUMO EN ARGENTINA POR COLOR'!$K376/10000</f>
        <v>19.915400000000002</v>
      </c>
      <c r="G72" s="6">
        <f>+'[2]CONSUMO EN ARGENTINA POR COLOR'!$K388/10000</f>
        <v>20.9557</v>
      </c>
      <c r="H72" s="6">
        <f>+'[2]CONSUMO EN ARGENTINA POR COLOR'!$K400/10000</f>
        <v>19.242999999999999</v>
      </c>
      <c r="I72" s="6">
        <f>+'[2]CONSUMO EN ARGENTINA POR COLOR'!$K412/10000</f>
        <v>18.185600000000001</v>
      </c>
      <c r="J72" s="67">
        <f>+'[2]CONSUMO EN ARGENTINA POR COLOR'!$K424/10000</f>
        <v>15.6244</v>
      </c>
      <c r="K72" s="37"/>
      <c r="L72" s="7"/>
      <c r="M72" s="2"/>
      <c r="N72" s="42" t="s">
        <v>9</v>
      </c>
      <c r="O72" s="193">
        <f>+'[2]CONSUMO EN ARGENTINA POR COLOR'!K1166*9</f>
        <v>242.063185</v>
      </c>
      <c r="P72" s="6">
        <f t="shared" ref="P72:U72" si="132">+SUM(C61:C72)</f>
        <v>235.38399999999999</v>
      </c>
      <c r="Q72" s="6">
        <f t="shared" si="132"/>
        <v>209.53330000000003</v>
      </c>
      <c r="R72" s="6">
        <f t="shared" si="132"/>
        <v>209.07989999999998</v>
      </c>
      <c r="S72" s="6">
        <f t="shared" si="132"/>
        <v>204.36700000000002</v>
      </c>
      <c r="T72" s="6">
        <f t="shared" si="132"/>
        <v>218.00280000000001</v>
      </c>
      <c r="U72" s="6">
        <f t="shared" si="132"/>
        <v>231.00080000000003</v>
      </c>
      <c r="V72" s="6">
        <f t="shared" ref="V72:W72" si="133">+SUM(I61:I72)</f>
        <v>212.72429999999997</v>
      </c>
      <c r="W72" s="67">
        <f t="shared" si="133"/>
        <v>203.57870000000003</v>
      </c>
      <c r="X72" s="37"/>
      <c r="Y72" s="78"/>
      <c r="Z72" s="7"/>
    </row>
    <row r="73" spans="1:26" ht="25.5" x14ac:dyDescent="0.25">
      <c r="A73" s="53" t="s">
        <v>13</v>
      </c>
      <c r="B73" s="194">
        <f>SUM(B61:B72)</f>
        <v>233.44496199999998</v>
      </c>
      <c r="C73" s="54">
        <f t="shared" ref="C73:H73" si="134">SUM(C61:C72)</f>
        <v>235.38399999999999</v>
      </c>
      <c r="D73" s="54">
        <f t="shared" si="134"/>
        <v>209.53330000000003</v>
      </c>
      <c r="E73" s="54">
        <f t="shared" si="134"/>
        <v>209.07989999999998</v>
      </c>
      <c r="F73" s="54">
        <f t="shared" si="134"/>
        <v>204.36700000000002</v>
      </c>
      <c r="G73" s="54">
        <f t="shared" si="134"/>
        <v>218.00280000000001</v>
      </c>
      <c r="H73" s="54">
        <f t="shared" si="134"/>
        <v>231.00080000000003</v>
      </c>
      <c r="I73" s="54">
        <f t="shared" ref="I73:J73" si="135">SUM(I61:I72)</f>
        <v>212.72429999999997</v>
      </c>
      <c r="J73" s="186">
        <f t="shared" si="135"/>
        <v>203.57870000000003</v>
      </c>
      <c r="K73" s="186"/>
      <c r="L73" s="56"/>
      <c r="M73" s="3"/>
      <c r="N73" s="43" t="s">
        <v>14</v>
      </c>
      <c r="O73" s="238">
        <f>+AVERAGE(O61:O72)</f>
        <v>239.24184791666664</v>
      </c>
      <c r="P73" s="46">
        <f>+AVERAGE(P61:P72)</f>
        <v>235.31069366666665</v>
      </c>
      <c r="Q73" s="46">
        <f t="shared" ref="Q73:X73" si="136">+AVERAGE(Q61:Q72)</f>
        <v>224.17703333333336</v>
      </c>
      <c r="R73" s="46">
        <f t="shared" si="136"/>
        <v>206.46189999999999</v>
      </c>
      <c r="S73" s="46">
        <f t="shared" si="136"/>
        <v>203.47748333333334</v>
      </c>
      <c r="T73" s="46">
        <f t="shared" si="136"/>
        <v>213.83691666666672</v>
      </c>
      <c r="U73" s="226">
        <f t="shared" si="136"/>
        <v>230.32881666666663</v>
      </c>
      <c r="V73" s="226">
        <f t="shared" si="136"/>
        <v>216.50392499999998</v>
      </c>
      <c r="W73" s="220">
        <f t="shared" si="136"/>
        <v>209.7100916666667</v>
      </c>
      <c r="X73" s="197">
        <f t="shared" si="136"/>
        <v>198.08550000000002</v>
      </c>
      <c r="Y73" s="79">
        <f>+X73/W73-1</f>
        <v>-5.5431722785872939E-2</v>
      </c>
      <c r="Z73" s="75">
        <f>+POWER(X73/S73,0.2)-1</f>
        <v>-5.3569194744366166E-3</v>
      </c>
    </row>
    <row r="74" spans="1:26" ht="25.5" x14ac:dyDescent="0.25">
      <c r="A74" s="57" t="s">
        <v>15</v>
      </c>
      <c r="B74" s="195">
        <f t="shared" ref="B74:H74" si="137">+B73/B$163</f>
        <v>0.24791370144365457</v>
      </c>
      <c r="C74" s="58">
        <f t="shared" si="137"/>
        <v>0.26373468772653985</v>
      </c>
      <c r="D74" s="58">
        <f t="shared" si="137"/>
        <v>0.24956262019830586</v>
      </c>
      <c r="E74" s="58">
        <f t="shared" si="137"/>
        <v>0.23617927538293018</v>
      </c>
      <c r="F74" s="58">
        <f t="shared" si="137"/>
        <v>0.21672790253898921</v>
      </c>
      <c r="G74" s="58">
        <f t="shared" si="137"/>
        <v>0.26011692702286637</v>
      </c>
      <c r="H74" s="58">
        <f t="shared" si="137"/>
        <v>0.27911800947741322</v>
      </c>
      <c r="I74" s="58">
        <f t="shared" ref="I74:J74" si="138">+I73/I$163</f>
        <v>0.27439084322915069</v>
      </c>
      <c r="J74" s="189">
        <f t="shared" si="138"/>
        <v>0.26694204120878456</v>
      </c>
      <c r="K74" s="189"/>
      <c r="L74" s="59"/>
      <c r="M74" s="3"/>
      <c r="N74" s="44" t="s">
        <v>15</v>
      </c>
      <c r="O74" s="239">
        <f t="shared" ref="O74:W74" si="139">+O73/O$163</f>
        <v>0.23547558881083436</v>
      </c>
      <c r="P74" s="48">
        <f t="shared" si="139"/>
        <v>0.2579594047207715</v>
      </c>
      <c r="Q74" s="48">
        <f t="shared" si="139"/>
        <v>0.2575919908950326</v>
      </c>
      <c r="R74" s="48">
        <f t="shared" si="139"/>
        <v>0.24158711185300774</v>
      </c>
      <c r="S74" s="48">
        <f t="shared" si="139"/>
        <v>0.22149988416687136</v>
      </c>
      <c r="T74" s="48">
        <f t="shared" si="139"/>
        <v>0.24200335660387054</v>
      </c>
      <c r="U74" s="58">
        <f t="shared" si="139"/>
        <v>0.27337596532464492</v>
      </c>
      <c r="V74" s="58">
        <f t="shared" si="139"/>
        <v>0.27417773182763305</v>
      </c>
      <c r="W74" s="189">
        <f t="shared" si="139"/>
        <v>0.27385891397219014</v>
      </c>
      <c r="X74" s="188">
        <f t="shared" ref="X74" si="140">+X73/X$163</f>
        <v>0.25689793265663463</v>
      </c>
      <c r="Y74" s="72"/>
      <c r="Z74" s="76"/>
    </row>
    <row r="75" spans="1:26" ht="26.25" thickBot="1" x14ac:dyDescent="0.3">
      <c r="A75" s="60" t="s">
        <v>12</v>
      </c>
      <c r="B75" s="196"/>
      <c r="C75" s="62">
        <f>+C73/B73-1</f>
        <v>8.3061891050790759E-3</v>
      </c>
      <c r="D75" s="62">
        <f t="shared" ref="D75:J75" si="141">+D73/C73-1</f>
        <v>-0.10982352241443749</v>
      </c>
      <c r="E75" s="62">
        <f t="shared" si="141"/>
        <v>-2.1638565325895476E-3</v>
      </c>
      <c r="F75" s="62">
        <f t="shared" si="141"/>
        <v>-2.2541143361939464E-2</v>
      </c>
      <c r="G75" s="62">
        <f t="shared" si="141"/>
        <v>6.6722122456169375E-2</v>
      </c>
      <c r="H75" s="62">
        <f t="shared" si="141"/>
        <v>5.9623087409886644E-2</v>
      </c>
      <c r="I75" s="62">
        <f t="shared" si="141"/>
        <v>-7.9118773614637039E-2</v>
      </c>
      <c r="J75" s="190">
        <f t="shared" si="141"/>
        <v>-4.2992737548084303E-2</v>
      </c>
      <c r="K75" s="190"/>
      <c r="L75" s="63"/>
      <c r="M75" s="2"/>
      <c r="N75" s="45" t="s">
        <v>12</v>
      </c>
      <c r="O75" s="240"/>
      <c r="P75" s="50">
        <f>+P73/O73-1</f>
        <v>-1.6431716625802451E-2</v>
      </c>
      <c r="Q75" s="50">
        <f t="shared" ref="Q75:S75" si="142">+Q73/P73-1</f>
        <v>-4.7314723185104657E-2</v>
      </c>
      <c r="R75" s="50">
        <f t="shared" si="142"/>
        <v>-7.9022962655556195E-2</v>
      </c>
      <c r="S75" s="50">
        <f t="shared" si="142"/>
        <v>-1.4455047961229872E-2</v>
      </c>
      <c r="T75" s="50">
        <f t="shared" ref="T75" si="143">+T73/S73-1</f>
        <v>5.0911939560225106E-2</v>
      </c>
      <c r="U75" s="62">
        <f t="shared" ref="U75" si="144">+U73/T73-1</f>
        <v>7.7123727077059501E-2</v>
      </c>
      <c r="V75" s="62">
        <f t="shared" ref="V75" si="145">+V73/U73-1</f>
        <v>-6.0022414332437268E-2</v>
      </c>
      <c r="W75" s="190">
        <f t="shared" ref="W75:X75" si="146">+W73/V73-1</f>
        <v>-3.1379723639344048E-2</v>
      </c>
      <c r="X75" s="187">
        <f t="shared" si="146"/>
        <v>-5.5431722785872939E-2</v>
      </c>
      <c r="Y75" s="73"/>
      <c r="Z75" s="52"/>
    </row>
    <row r="76" spans="1:26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6" ht="15.75" thickBot="1" x14ac:dyDescent="0.3">
      <c r="A77" s="335" t="s">
        <v>251</v>
      </c>
      <c r="B77" s="336"/>
      <c r="C77" s="336"/>
      <c r="D77" s="336"/>
      <c r="E77" s="336"/>
      <c r="F77" s="336"/>
      <c r="G77" s="336"/>
      <c r="H77" s="336"/>
      <c r="I77" s="336"/>
      <c r="J77" s="336"/>
      <c r="K77" s="336"/>
      <c r="L77" s="337"/>
      <c r="M77" s="2"/>
      <c r="N77" s="335" t="s">
        <v>252</v>
      </c>
      <c r="O77" s="336"/>
      <c r="P77" s="336"/>
      <c r="Q77" s="336"/>
      <c r="R77" s="336"/>
      <c r="S77" s="336"/>
      <c r="T77" s="336"/>
      <c r="U77" s="336"/>
      <c r="V77" s="336"/>
      <c r="W77" s="336"/>
      <c r="X77" s="336"/>
      <c r="Y77" s="336"/>
      <c r="Z77" s="337"/>
    </row>
    <row r="78" spans="1:26" ht="51" x14ac:dyDescent="0.25">
      <c r="A78" s="86"/>
      <c r="B78" s="102">
        <v>2016</v>
      </c>
      <c r="C78" s="82">
        <f>+B78+1</f>
        <v>2017</v>
      </c>
      <c r="D78" s="82">
        <f t="shared" ref="D78:G78" si="147">+C78+1</f>
        <v>2018</v>
      </c>
      <c r="E78" s="82">
        <f t="shared" si="147"/>
        <v>2019</v>
      </c>
      <c r="F78" s="82">
        <f t="shared" si="147"/>
        <v>2020</v>
      </c>
      <c r="G78" s="82">
        <f t="shared" si="147"/>
        <v>2021</v>
      </c>
      <c r="H78" s="82">
        <v>2022</v>
      </c>
      <c r="I78" s="82">
        <v>2023</v>
      </c>
      <c r="J78" s="82">
        <v>2024</v>
      </c>
      <c r="K78" s="102">
        <v>2025</v>
      </c>
      <c r="L78" s="88" t="s">
        <v>16</v>
      </c>
      <c r="M78" s="2"/>
      <c r="N78" s="86"/>
      <c r="O78" s="102">
        <v>2016</v>
      </c>
      <c r="P78" s="82">
        <f>+O78+1</f>
        <v>2017</v>
      </c>
      <c r="Q78" s="82">
        <f t="shared" ref="Q78:S78" si="148">+P78+1</f>
        <v>2018</v>
      </c>
      <c r="R78" s="82">
        <f t="shared" si="148"/>
        <v>2019</v>
      </c>
      <c r="S78" s="82">
        <f t="shared" si="148"/>
        <v>2020</v>
      </c>
      <c r="T78" s="82">
        <f t="shared" ref="T78" si="149">+S78+1</f>
        <v>2021</v>
      </c>
      <c r="U78" s="82">
        <v>2022</v>
      </c>
      <c r="V78" s="82">
        <v>2023</v>
      </c>
      <c r="W78" s="103">
        <v>2024</v>
      </c>
      <c r="X78" s="87">
        <v>2025</v>
      </c>
      <c r="Y78" s="116" t="s">
        <v>16</v>
      </c>
      <c r="Z78" s="112" t="s">
        <v>21</v>
      </c>
    </row>
    <row r="79" spans="1:26" x14ac:dyDescent="0.25">
      <c r="A79" s="89" t="s">
        <v>10</v>
      </c>
      <c r="B79" s="104">
        <f>+'[2]CONSUMO EN ARGENTINA POR COLOR'!$C317/10000</f>
        <v>42.8033</v>
      </c>
      <c r="C79" s="6">
        <f>+'[2]CONSUMO EN ARGENTINA POR COLOR'!$C329/10000</f>
        <v>34.8887</v>
      </c>
      <c r="D79" s="6">
        <f>+'[2]CONSUMO EN ARGENTINA POR COLOR'!$C341/10000</f>
        <v>34.824199999999998</v>
      </c>
      <c r="E79" s="6">
        <f>+'[2]CONSUMO EN ARGENTINA POR COLOR'!$C353/10000</f>
        <v>34.807600000000001</v>
      </c>
      <c r="F79" s="6">
        <f>+'[2]CONSUMO EN ARGENTINA POR COLOR'!$C365/10000</f>
        <v>42.286499999999997</v>
      </c>
      <c r="G79" s="6">
        <f>+'[2]CONSUMO EN ARGENTINA POR COLOR'!$C377/10000</f>
        <v>30.4208</v>
      </c>
      <c r="H79" s="6">
        <f>+'[2]CONSUMO EN ARGENTINA POR COLOR'!$C389/10000</f>
        <v>24.898700000000002</v>
      </c>
      <c r="I79" s="6">
        <f>+'[2]CONSUMO EN ARGENTINA POR COLOR'!$C401/10000</f>
        <v>26.297499999999999</v>
      </c>
      <c r="J79" s="6">
        <f>+'[2]CONSUMO EN ARGENTINA POR COLOR'!$C413/10000</f>
        <v>24.3826</v>
      </c>
      <c r="K79" s="104">
        <f>+'[2]CONSUMO EN ARGENTINA POR COLOR'!$C425/10000</f>
        <v>29.133700000000001</v>
      </c>
      <c r="L79" s="91">
        <f t="shared" ref="L79" si="150">+J79/I79-1</f>
        <v>-7.2816807681338469E-2</v>
      </c>
      <c r="M79" s="2"/>
      <c r="N79" s="89" t="s">
        <v>10</v>
      </c>
      <c r="O79" s="104">
        <f>+'[2]CONSUMO EN ARGENTINA POR COLOR'!C1155*9</f>
        <v>587.98144900000011</v>
      </c>
      <c r="P79" s="6">
        <f t="shared" ref="P79:X79" si="151">+SUM(C79)+SUM(B80:B90)</f>
        <v>521.68769999999995</v>
      </c>
      <c r="Q79" s="6">
        <f t="shared" si="151"/>
        <v>488.91809999999998</v>
      </c>
      <c r="R79" s="6">
        <f t="shared" si="151"/>
        <v>470.95859999999993</v>
      </c>
      <c r="S79" s="6">
        <f t="shared" si="151"/>
        <v>498.19559999999996</v>
      </c>
      <c r="T79" s="6">
        <f t="shared" si="151"/>
        <v>510.40219999999999</v>
      </c>
      <c r="U79" s="6">
        <f t="shared" si="151"/>
        <v>394.428</v>
      </c>
      <c r="V79" s="6">
        <f t="shared" si="151"/>
        <v>361.15440000000001</v>
      </c>
      <c r="W79" s="105">
        <f t="shared" si="151"/>
        <v>356.04290000000003</v>
      </c>
      <c r="X79" s="90">
        <f t="shared" si="151"/>
        <v>368.70849999999996</v>
      </c>
      <c r="Y79" s="117">
        <f>+X79/W79-1</f>
        <v>3.5573241314459381E-2</v>
      </c>
      <c r="Z79" s="113">
        <f>+POWER(X79/S79,0.2)-1</f>
        <v>-5.8421241666296919E-2</v>
      </c>
    </row>
    <row r="80" spans="1:26" x14ac:dyDescent="0.25">
      <c r="A80" s="89" t="s">
        <v>11</v>
      </c>
      <c r="B80" s="104">
        <f>+'[2]CONSUMO EN ARGENTINA POR COLOR'!$C318/10000</f>
        <v>38.200200000000002</v>
      </c>
      <c r="C80" s="6">
        <f>+'[2]CONSUMO EN ARGENTINA POR COLOR'!$C330/10000</f>
        <v>34.707000000000001</v>
      </c>
      <c r="D80" s="6">
        <f>+'[2]CONSUMO EN ARGENTINA POR COLOR'!$C342/10000</f>
        <v>31.557500000000001</v>
      </c>
      <c r="E80" s="6">
        <f>+'[2]CONSUMO EN ARGENTINA POR COLOR'!$C354/10000</f>
        <v>34.5242</v>
      </c>
      <c r="F80" s="6">
        <f>+'[2]CONSUMO EN ARGENTINA POR COLOR'!$C366/10000</f>
        <v>39.205599999999997</v>
      </c>
      <c r="G80" s="6">
        <f>+'[2]CONSUMO EN ARGENTINA POR COLOR'!$C378/10000</f>
        <v>27.327200000000001</v>
      </c>
      <c r="H80" s="6">
        <f>+'[2]CONSUMO EN ARGENTINA POR COLOR'!$C390/10000</f>
        <v>23.027000000000001</v>
      </c>
      <c r="I80" s="6">
        <f>+'[2]CONSUMO EN ARGENTINA POR COLOR'!$C402/10000</f>
        <v>22.861000000000001</v>
      </c>
      <c r="J80" s="6">
        <f>+'[2]CONSUMO EN ARGENTINA POR COLOR'!$C414/10000</f>
        <v>24.6905</v>
      </c>
      <c r="K80" s="104">
        <f>+'[2]CONSUMO EN ARGENTINA POR COLOR'!$C426/10000</f>
        <v>27.055900000000001</v>
      </c>
      <c r="L80" s="91">
        <f t="shared" ref="L80" si="152">+J80/I80-1</f>
        <v>8.0027120423428411E-2</v>
      </c>
      <c r="M80" s="2"/>
      <c r="N80" s="89" t="s">
        <v>11</v>
      </c>
      <c r="O80" s="104">
        <f>+'[2]CONSUMO EN ARGENTINA POR COLOR'!C1156*9</f>
        <v>590.34682399999997</v>
      </c>
      <c r="P80" s="6">
        <f t="shared" ref="P80:W80" si="153">+SUM(C79:C80)+SUM(B81:B90)</f>
        <v>518.19449999999995</v>
      </c>
      <c r="Q80" s="6">
        <f t="shared" si="153"/>
        <v>485.76859999999999</v>
      </c>
      <c r="R80" s="6">
        <f t="shared" si="153"/>
        <v>473.92529999999994</v>
      </c>
      <c r="S80" s="6">
        <f t="shared" si="153"/>
        <v>502.87700000000001</v>
      </c>
      <c r="T80" s="6">
        <f t="shared" si="153"/>
        <v>498.52379999999999</v>
      </c>
      <c r="U80" s="6">
        <f t="shared" si="153"/>
        <v>390.12779999999998</v>
      </c>
      <c r="V80" s="6">
        <f t="shared" si="153"/>
        <v>360.98840000000001</v>
      </c>
      <c r="W80" s="105">
        <f t="shared" si="153"/>
        <v>357.87240000000003</v>
      </c>
      <c r="X80" s="90">
        <f t="shared" ref="X80" si="154">+SUM(K79:K80)+SUM(J81:J90)</f>
        <v>371.07389999999998</v>
      </c>
      <c r="Y80" s="117">
        <f>+X80/W80-1</f>
        <v>3.6888846415649601E-2</v>
      </c>
      <c r="Z80" s="113">
        <f>+POWER(X80/S80,0.2)-1</f>
        <v>-5.8978107618153919E-2</v>
      </c>
    </row>
    <row r="81" spans="1:26" x14ac:dyDescent="0.25">
      <c r="A81" s="89" t="s">
        <v>0</v>
      </c>
      <c r="B81" s="104">
        <f>+'[2]CONSUMO EN ARGENTINA POR COLOR'!$C319/10000</f>
        <v>44.208300000000001</v>
      </c>
      <c r="C81" s="6">
        <f>+'[2]CONSUMO EN ARGENTINA POR COLOR'!$C331/10000</f>
        <v>39.891800000000003</v>
      </c>
      <c r="D81" s="6">
        <f>+'[2]CONSUMO EN ARGENTINA POR COLOR'!$C343/10000</f>
        <v>38.870800000000003</v>
      </c>
      <c r="E81" s="6">
        <f>+'[2]CONSUMO EN ARGENTINA POR COLOR'!$C355/10000</f>
        <v>39.555500000000002</v>
      </c>
      <c r="F81" s="6">
        <f>+'[2]CONSUMO EN ARGENTINA POR COLOR'!$C367/10000</f>
        <v>36.549700000000001</v>
      </c>
      <c r="G81" s="6">
        <f>+'[2]CONSUMO EN ARGENTINA POR COLOR'!$C379/10000</f>
        <v>26.874500000000001</v>
      </c>
      <c r="H81" s="6">
        <f>+'[2]CONSUMO EN ARGENTINA POR COLOR'!$C391/10000</f>
        <v>31.567499999999999</v>
      </c>
      <c r="I81" s="6">
        <f>+'[2]CONSUMO EN ARGENTINA POR COLOR'!$C403/10000</f>
        <v>25.1844</v>
      </c>
      <c r="J81" s="6">
        <f>+'[2]CONSUMO EN ARGENTINA POR COLOR'!$C415/10000</f>
        <v>23.4741</v>
      </c>
      <c r="K81" s="104">
        <f>+'[2]CONSUMO EN ARGENTINA POR COLOR'!$C427/10000</f>
        <v>27.485499999999998</v>
      </c>
      <c r="L81" s="91">
        <f t="shared" ref="L81" si="155">+J81/I81-1</f>
        <v>-6.7911087816267202E-2</v>
      </c>
      <c r="M81" s="2"/>
      <c r="N81" s="89" t="s">
        <v>0</v>
      </c>
      <c r="O81" s="104">
        <f>+'[2]CONSUMO EN ARGENTINA POR COLOR'!C1157*9</f>
        <v>595.03469100000007</v>
      </c>
      <c r="P81" s="6">
        <f t="shared" ref="P81:W81" si="156">+SUM(C79:C81)+SUM(B82:B90)</f>
        <v>513.87799999999993</v>
      </c>
      <c r="Q81" s="6">
        <f t="shared" si="156"/>
        <v>484.74759999999998</v>
      </c>
      <c r="R81" s="6">
        <f t="shared" si="156"/>
        <v>474.61</v>
      </c>
      <c r="S81" s="6">
        <f t="shared" si="156"/>
        <v>499.87120000000004</v>
      </c>
      <c r="T81" s="6">
        <f t="shared" si="156"/>
        <v>488.84859999999998</v>
      </c>
      <c r="U81" s="6">
        <f t="shared" si="156"/>
        <v>394.82080000000002</v>
      </c>
      <c r="V81" s="6">
        <f t="shared" si="156"/>
        <v>354.6053</v>
      </c>
      <c r="W81" s="105">
        <f t="shared" si="156"/>
        <v>356.16210000000001</v>
      </c>
      <c r="X81" s="90">
        <f t="shared" ref="X81" si="157">+SUM(K79:K81)+SUM(J82:J90)</f>
        <v>375.08529999999996</v>
      </c>
      <c r="Y81" s="117">
        <f>+X81/W81-1</f>
        <v>5.31308637274992E-2</v>
      </c>
      <c r="Z81" s="113">
        <f>+POWER(X81/S81,0.2)-1</f>
        <v>-5.582089380395161E-2</v>
      </c>
    </row>
    <row r="82" spans="1:26" x14ac:dyDescent="0.25">
      <c r="A82" s="89" t="s">
        <v>1</v>
      </c>
      <c r="B82" s="104">
        <f>+'[2]CONSUMO EN ARGENTINA POR COLOR'!$C320/10000</f>
        <v>46.321399999999997</v>
      </c>
      <c r="C82" s="6">
        <f>+'[2]CONSUMO EN ARGENTINA POR COLOR'!$C332/10000</f>
        <v>35.515500000000003</v>
      </c>
      <c r="D82" s="6">
        <f>+'[2]CONSUMO EN ARGENTINA POR COLOR'!$C344/10000</f>
        <v>36.796599999999998</v>
      </c>
      <c r="E82" s="6">
        <f>+'[2]CONSUMO EN ARGENTINA POR COLOR'!$C356/10000</f>
        <v>37.594999999999999</v>
      </c>
      <c r="F82" s="6">
        <f>+'[2]CONSUMO EN ARGENTINA POR COLOR'!$C368/10000</f>
        <v>38.959299999999999</v>
      </c>
      <c r="G82" s="6">
        <f>+'[2]CONSUMO EN ARGENTINA POR COLOR'!$C380/10000</f>
        <v>26.936499999999999</v>
      </c>
      <c r="H82" s="6">
        <f>+'[2]CONSUMO EN ARGENTINA POR COLOR'!$C392/10000</f>
        <v>25.973800000000001</v>
      </c>
      <c r="I82" s="6">
        <f>+'[2]CONSUMO EN ARGENTINA POR COLOR'!$C404/10000</f>
        <v>25.536000000000001</v>
      </c>
      <c r="J82" s="6">
        <f>+'[2]CONSUMO EN ARGENTINA POR COLOR'!$C416/10000</f>
        <v>21.150300000000001</v>
      </c>
      <c r="K82" s="104">
        <f>+'[2]CONSUMO EN ARGENTINA POR COLOR'!$C428/10000</f>
        <v>24.7896</v>
      </c>
      <c r="L82" s="91">
        <f t="shared" ref="L82" si="158">+J82/I82-1</f>
        <v>-0.17174577067669172</v>
      </c>
      <c r="M82" s="2"/>
      <c r="N82" s="89" t="s">
        <v>1</v>
      </c>
      <c r="O82" s="104">
        <f>+'[2]CONSUMO EN ARGENTINA POR COLOR'!C1158*9</f>
        <v>599.21755800000005</v>
      </c>
      <c r="P82" s="6">
        <f t="shared" ref="P82:W82" si="159">+SUM(C79:C82)+SUM(B83:B90)</f>
        <v>503.07210000000003</v>
      </c>
      <c r="Q82" s="6">
        <f t="shared" si="159"/>
        <v>486.02870000000001</v>
      </c>
      <c r="R82" s="6">
        <f t="shared" si="159"/>
        <v>475.40840000000003</v>
      </c>
      <c r="S82" s="6">
        <f t="shared" si="159"/>
        <v>501.23549999999994</v>
      </c>
      <c r="T82" s="6">
        <f t="shared" si="159"/>
        <v>476.82579999999996</v>
      </c>
      <c r="U82" s="6">
        <f t="shared" si="159"/>
        <v>393.85809999999998</v>
      </c>
      <c r="V82" s="6">
        <f t="shared" si="159"/>
        <v>354.16750000000002</v>
      </c>
      <c r="W82" s="105">
        <f t="shared" si="159"/>
        <v>351.77639999999997</v>
      </c>
      <c r="X82" s="90">
        <f t="shared" ref="X82" si="160">+SUM(K79:K82)+SUM(J83:J90)</f>
        <v>378.72459999999995</v>
      </c>
      <c r="Y82" s="117">
        <f>+X82/W82-1</f>
        <v>7.6606048614972444E-2</v>
      </c>
      <c r="Z82" s="113">
        <f>+POWER(X82/S82,0.2)-1</f>
        <v>-5.4511308913194667E-2</v>
      </c>
    </row>
    <row r="83" spans="1:26" x14ac:dyDescent="0.25">
      <c r="A83" s="89" t="s">
        <v>2</v>
      </c>
      <c r="B83" s="104">
        <f>+'[2]CONSUMO EN ARGENTINA POR COLOR'!$C321/10000</f>
        <v>44.791400000000003</v>
      </c>
      <c r="C83" s="6">
        <f>+'[2]CONSUMO EN ARGENTINA POR COLOR'!$C333/10000</f>
        <v>45.171399999999998</v>
      </c>
      <c r="D83" s="6">
        <f>+'[2]CONSUMO EN ARGENTINA POR COLOR'!$C345/10000</f>
        <v>48.549900000000001</v>
      </c>
      <c r="E83" s="6">
        <f>+'[2]CONSUMO EN ARGENTINA POR COLOR'!$C357/10000</f>
        <v>46.821100000000001</v>
      </c>
      <c r="F83" s="6">
        <f>+'[2]CONSUMO EN ARGENTINA POR COLOR'!$C369/10000</f>
        <v>47.104300000000002</v>
      </c>
      <c r="G83" s="6">
        <f>+'[2]CONSUMO EN ARGENTINA POR COLOR'!$C381/10000</f>
        <v>25.442699999999999</v>
      </c>
      <c r="H83" s="6">
        <f>+'[2]CONSUMO EN ARGENTINA POR COLOR'!$C393/10000</f>
        <v>27.0608</v>
      </c>
      <c r="I83" s="6">
        <f>+'[2]CONSUMO EN ARGENTINA POR COLOR'!$C405/10000</f>
        <v>24.625699999999998</v>
      </c>
      <c r="J83" s="6">
        <f>+'[2]CONSUMO EN ARGENTINA POR COLOR'!$C417/10000</f>
        <v>26.4846</v>
      </c>
      <c r="K83" s="104">
        <f>+'[2]CONSUMO EN ARGENTINA POR COLOR'!$C429/10000</f>
        <v>22.610099999999999</v>
      </c>
      <c r="L83" s="91">
        <f t="shared" ref="L83" si="161">+J83/I83-1</f>
        <v>7.5486179073082305E-2</v>
      </c>
      <c r="M83" s="2"/>
      <c r="N83" s="89" t="s">
        <v>2</v>
      </c>
      <c r="O83" s="104">
        <f>+'[2]CONSUMO EN ARGENTINA POR COLOR'!C1159*9</f>
        <v>595.74733299999991</v>
      </c>
      <c r="P83" s="6">
        <f t="shared" ref="P83:W83" si="162">+SUM(C79:C83)+SUM(B84:B90)</f>
        <v>503.45209999999997</v>
      </c>
      <c r="Q83" s="6">
        <f t="shared" si="162"/>
        <v>489.40719999999999</v>
      </c>
      <c r="R83" s="6">
        <f t="shared" si="162"/>
        <v>473.67960000000005</v>
      </c>
      <c r="S83" s="6">
        <f t="shared" si="162"/>
        <v>501.51869999999997</v>
      </c>
      <c r="T83" s="6">
        <f t="shared" si="162"/>
        <v>455.16420000000005</v>
      </c>
      <c r="U83" s="6">
        <f t="shared" si="162"/>
        <v>395.47620000000001</v>
      </c>
      <c r="V83" s="6">
        <f t="shared" si="162"/>
        <v>351.73239999999998</v>
      </c>
      <c r="W83" s="105">
        <f t="shared" si="162"/>
        <v>353.63529999999997</v>
      </c>
      <c r="X83" s="90">
        <f t="shared" ref="X83" si="163">+SUM(K79:K83)+SUM(J84:J90)</f>
        <v>374.8501</v>
      </c>
      <c r="Y83" s="117">
        <f>+X83/W83-1</f>
        <v>5.9990617452499784E-2</v>
      </c>
      <c r="Z83" s="113">
        <f>+POWER(X83/S83,0.2)-1</f>
        <v>-5.6560403059723319E-2</v>
      </c>
    </row>
    <row r="84" spans="1:26" x14ac:dyDescent="0.25">
      <c r="A84" s="89" t="s">
        <v>3</v>
      </c>
      <c r="B84" s="104">
        <f>+'[2]CONSUMO EN ARGENTINA POR COLOR'!$C322/10000</f>
        <v>44.365099999999998</v>
      </c>
      <c r="C84" s="6">
        <f>+'[2]CONSUMO EN ARGENTINA POR COLOR'!$C334/10000</f>
        <v>50.685600000000001</v>
      </c>
      <c r="D84" s="6">
        <f>+'[2]CONSUMO EN ARGENTINA POR COLOR'!$C346/10000</f>
        <v>46.604799999999997</v>
      </c>
      <c r="E84" s="6">
        <f>+'[2]CONSUMO EN ARGENTINA POR COLOR'!$C358/10000</f>
        <v>40.713000000000001</v>
      </c>
      <c r="F84" s="6">
        <f>+'[2]CONSUMO EN ARGENTINA POR COLOR'!$C370/10000</f>
        <v>55.051099999999998</v>
      </c>
      <c r="G84" s="6">
        <f>+'[2]CONSUMO EN ARGENTINA POR COLOR'!$C382/10000</f>
        <v>42.106400000000001</v>
      </c>
      <c r="H84" s="6">
        <f>+'[2]CONSUMO EN ARGENTINA POR COLOR'!$C394/10000</f>
        <v>30.046600000000002</v>
      </c>
      <c r="I84" s="6">
        <f>+'[2]CONSUMO EN ARGENTINA POR COLOR'!$C406/10000</f>
        <v>34.025300000000001</v>
      </c>
      <c r="J84" s="6">
        <f>+'[2]CONSUMO EN ARGENTINA POR COLOR'!$C418/10000</f>
        <v>30.365200000000002</v>
      </c>
      <c r="K84" s="104"/>
      <c r="L84" s="91"/>
      <c r="M84" s="2"/>
      <c r="N84" s="89" t="s">
        <v>3</v>
      </c>
      <c r="O84" s="104">
        <f>+'[2]CONSUMO EN ARGENTINA POR COLOR'!C1160*9</f>
        <v>600.12473999999997</v>
      </c>
      <c r="P84" s="6">
        <f t="shared" ref="P84:W84" si="164">+SUM(C79:C84)+SUM(B85:B90)</f>
        <v>509.77260000000001</v>
      </c>
      <c r="Q84" s="6">
        <f t="shared" si="164"/>
        <v>485.32640000000004</v>
      </c>
      <c r="R84" s="6">
        <f t="shared" si="164"/>
        <v>467.7878</v>
      </c>
      <c r="S84" s="6">
        <f t="shared" si="164"/>
        <v>515.85680000000002</v>
      </c>
      <c r="T84" s="6">
        <f t="shared" si="164"/>
        <v>442.21950000000004</v>
      </c>
      <c r="U84" s="6">
        <f t="shared" si="164"/>
        <v>383.41640000000001</v>
      </c>
      <c r="V84" s="6">
        <f t="shared" si="164"/>
        <v>355.71109999999999</v>
      </c>
      <c r="W84" s="105">
        <f t="shared" si="164"/>
        <v>349.97519999999997</v>
      </c>
      <c r="X84" s="90"/>
      <c r="Y84" s="117"/>
      <c r="Z84" s="113"/>
    </row>
    <row r="85" spans="1:26" x14ac:dyDescent="0.25">
      <c r="A85" s="89" t="s">
        <v>4</v>
      </c>
      <c r="B85" s="104">
        <f>+'[2]CONSUMO EN ARGENTINA POR COLOR'!$C323/10000</f>
        <v>45.4298</v>
      </c>
      <c r="C85" s="6">
        <f>+'[2]CONSUMO EN ARGENTINA POR COLOR'!$C335/10000</f>
        <v>44.069499999999998</v>
      </c>
      <c r="D85" s="6">
        <f>+'[2]CONSUMO EN ARGENTINA POR COLOR'!$C347/10000</f>
        <v>43.114400000000003</v>
      </c>
      <c r="E85" s="6">
        <f>+'[2]CONSUMO EN ARGENTINA POR COLOR'!$C359/10000</f>
        <v>43.538899999999998</v>
      </c>
      <c r="F85" s="6">
        <f>+'[2]CONSUMO EN ARGENTINA POR COLOR'!$C371/10000</f>
        <v>56.705300000000001</v>
      </c>
      <c r="G85" s="6">
        <f>+'[2]CONSUMO EN ARGENTINA POR COLOR'!$C383/10000</f>
        <v>39.083799999999997</v>
      </c>
      <c r="H85" s="6">
        <f>+'[2]CONSUMO EN ARGENTINA POR COLOR'!$C395/10000</f>
        <v>37.3613</v>
      </c>
      <c r="I85" s="6">
        <f>+'[2]CONSUMO EN ARGENTINA POR COLOR'!$C407/10000</f>
        <v>38.167200000000001</v>
      </c>
      <c r="J85" s="6">
        <f>+'[2]CONSUMO EN ARGENTINA POR COLOR'!$C419/10000</f>
        <v>39.670999999999999</v>
      </c>
      <c r="K85" s="104"/>
      <c r="L85" s="91"/>
      <c r="M85" s="2"/>
      <c r="N85" s="89" t="s">
        <v>4</v>
      </c>
      <c r="O85" s="104">
        <f>+'[2]CONSUMO EN ARGENTINA POR COLOR'!C1161*9</f>
        <v>601.05201800000009</v>
      </c>
      <c r="P85" s="6">
        <f t="shared" ref="P85:W85" si="165">+SUM(C79:C85)+SUM(B86:B90)</f>
        <v>508.41229999999996</v>
      </c>
      <c r="Q85" s="6">
        <f t="shared" si="165"/>
        <v>484.37130000000002</v>
      </c>
      <c r="R85" s="6">
        <f t="shared" si="165"/>
        <v>468.21230000000003</v>
      </c>
      <c r="S85" s="6">
        <f t="shared" si="165"/>
        <v>529.02319999999997</v>
      </c>
      <c r="T85" s="6">
        <f t="shared" si="165"/>
        <v>424.59800000000001</v>
      </c>
      <c r="U85" s="6">
        <f t="shared" si="165"/>
        <v>381.69389999999999</v>
      </c>
      <c r="V85" s="6">
        <f t="shared" si="165"/>
        <v>356.51700000000005</v>
      </c>
      <c r="W85" s="105">
        <f t="shared" si="165"/>
        <v>351.47899999999998</v>
      </c>
      <c r="X85" s="90"/>
      <c r="Y85" s="117"/>
      <c r="Z85" s="113"/>
    </row>
    <row r="86" spans="1:26" x14ac:dyDescent="0.25">
      <c r="A86" s="89" t="s">
        <v>5</v>
      </c>
      <c r="B86" s="104">
        <f>+'[2]CONSUMO EN ARGENTINA POR COLOR'!$C324/10000</f>
        <v>46.504399999999997</v>
      </c>
      <c r="C86" s="6">
        <f>+'[2]CONSUMO EN ARGENTINA POR COLOR'!$C336/10000</f>
        <v>43.460799999999999</v>
      </c>
      <c r="D86" s="6">
        <f>+'[2]CONSUMO EN ARGENTINA POR COLOR'!$C348/10000</f>
        <v>43.017400000000002</v>
      </c>
      <c r="E86" s="6">
        <f>+'[2]CONSUMO EN ARGENTINA POR COLOR'!$C360/10000</f>
        <v>46.365600000000001</v>
      </c>
      <c r="F86" s="6">
        <f>+'[2]CONSUMO EN ARGENTINA POR COLOR'!$C372/10000</f>
        <v>46.955800000000004</v>
      </c>
      <c r="G86" s="6">
        <f>+'[2]CONSUMO EN ARGENTINA POR COLOR'!$C384/10000</f>
        <v>39.679900000000004</v>
      </c>
      <c r="H86" s="6">
        <f>+'[2]CONSUMO EN ARGENTINA POR COLOR'!$C396/10000</f>
        <v>37.202399999999997</v>
      </c>
      <c r="I86" s="6">
        <f>+'[2]CONSUMO EN ARGENTINA POR COLOR'!$C408/10000</f>
        <v>38.650199999999998</v>
      </c>
      <c r="J86" s="6">
        <f>+'[2]CONSUMO EN ARGENTINA POR COLOR'!$C420/10000</f>
        <v>40.913499999999999</v>
      </c>
      <c r="K86" s="104"/>
      <c r="L86" s="91"/>
      <c r="M86" s="2"/>
      <c r="N86" s="89" t="s">
        <v>5</v>
      </c>
      <c r="O86" s="104">
        <f>+'[2]CONSUMO EN ARGENTINA POR COLOR'!C1162*9</f>
        <v>594.50549699999999</v>
      </c>
      <c r="P86" s="6">
        <f t="shared" ref="P86:W86" si="166">+SUM(C79:C86)+SUM(B87:B90)</f>
        <v>505.36869999999999</v>
      </c>
      <c r="Q86" s="6">
        <f t="shared" si="166"/>
        <v>483.92790000000002</v>
      </c>
      <c r="R86" s="6">
        <f t="shared" si="166"/>
        <v>471.56049999999993</v>
      </c>
      <c r="S86" s="6">
        <f t="shared" si="166"/>
        <v>529.61340000000007</v>
      </c>
      <c r="T86" s="6">
        <f t="shared" si="166"/>
        <v>417.32209999999998</v>
      </c>
      <c r="U86" s="6">
        <f t="shared" si="166"/>
        <v>379.21640000000002</v>
      </c>
      <c r="V86" s="6">
        <f t="shared" si="166"/>
        <v>357.96480000000003</v>
      </c>
      <c r="W86" s="105">
        <f t="shared" si="166"/>
        <v>353.7423</v>
      </c>
      <c r="X86" s="90"/>
      <c r="Y86" s="117"/>
      <c r="Z86" s="113"/>
    </row>
    <row r="87" spans="1:26" x14ac:dyDescent="0.25">
      <c r="A87" s="89" t="s">
        <v>6</v>
      </c>
      <c r="B87" s="104">
        <f>+'[2]CONSUMO EN ARGENTINA POR COLOR'!$C325/10000</f>
        <v>48.815399999999997</v>
      </c>
      <c r="C87" s="6">
        <f>+'[2]CONSUMO EN ARGENTINA POR COLOR'!$C337/10000</f>
        <v>44.608400000000003</v>
      </c>
      <c r="D87" s="6">
        <f>+'[2]CONSUMO EN ARGENTINA POR COLOR'!$C349/10000</f>
        <v>38.701799999999999</v>
      </c>
      <c r="E87" s="6">
        <f>+'[2]CONSUMO EN ARGENTINA POR COLOR'!$C361/10000</f>
        <v>43.197499999999998</v>
      </c>
      <c r="F87" s="6">
        <f>+'[2]CONSUMO EN ARGENTINA POR COLOR'!$C373/10000</f>
        <v>42.791600000000003</v>
      </c>
      <c r="G87" s="6">
        <f>+'[2]CONSUMO EN ARGENTINA POR COLOR'!$C385/10000</f>
        <v>39.444000000000003</v>
      </c>
      <c r="H87" s="6">
        <f>+'[2]CONSUMO EN ARGENTINA POR COLOR'!$C397/10000</f>
        <v>33.616500000000002</v>
      </c>
      <c r="I87" s="6">
        <f>+'[2]CONSUMO EN ARGENTINA POR COLOR'!$C409/10000</f>
        <v>32.282800000000002</v>
      </c>
      <c r="J87" s="6">
        <f>+'[2]CONSUMO EN ARGENTINA POR COLOR'!$C421/10000</f>
        <v>33.348500000000001</v>
      </c>
      <c r="K87" s="104"/>
      <c r="L87" s="91"/>
      <c r="M87" s="2"/>
      <c r="N87" s="89" t="s">
        <v>6</v>
      </c>
      <c r="O87" s="104">
        <f>+'[2]CONSUMO EN ARGENTINA POR COLOR'!C1163*9</f>
        <v>591.67444699999999</v>
      </c>
      <c r="P87" s="6">
        <f t="shared" ref="P87:W87" si="167">+SUM(C79:C87)+SUM(B88:B90)</f>
        <v>501.1617</v>
      </c>
      <c r="Q87" s="6">
        <f t="shared" si="167"/>
        <v>478.0213</v>
      </c>
      <c r="R87" s="6">
        <f t="shared" si="167"/>
        <v>476.05619999999999</v>
      </c>
      <c r="S87" s="6">
        <f t="shared" si="167"/>
        <v>529.20749999999998</v>
      </c>
      <c r="T87" s="6">
        <f t="shared" si="167"/>
        <v>413.97450000000003</v>
      </c>
      <c r="U87" s="6">
        <f t="shared" si="167"/>
        <v>373.38889999999998</v>
      </c>
      <c r="V87" s="6">
        <f t="shared" si="167"/>
        <v>356.63110000000006</v>
      </c>
      <c r="W87" s="67">
        <f t="shared" si="167"/>
        <v>354.80799999999999</v>
      </c>
      <c r="X87" s="37"/>
      <c r="Y87" s="78"/>
      <c r="Z87" s="7"/>
    </row>
    <row r="88" spans="1:26" x14ac:dyDescent="0.25">
      <c r="A88" s="89" t="s">
        <v>7</v>
      </c>
      <c r="B88" s="104">
        <f>+'[2]CONSUMO EN ARGENTINA POR COLOR'!$C326/10000</f>
        <v>43.148200000000003</v>
      </c>
      <c r="C88" s="6">
        <f>+'[2]CONSUMO EN ARGENTINA POR COLOR'!$C338/10000</f>
        <v>36.921900000000001</v>
      </c>
      <c r="D88" s="6">
        <f>+'[2]CONSUMO EN ARGENTINA POR COLOR'!$C350/10000</f>
        <v>35.654000000000003</v>
      </c>
      <c r="E88" s="6">
        <f>+'[2]CONSUMO EN ARGENTINA POR COLOR'!$C362/10000</f>
        <v>43.307200000000002</v>
      </c>
      <c r="F88" s="6">
        <f>+'[2]CONSUMO EN ARGENTINA POR COLOR'!$C374/10000</f>
        <v>41.8735</v>
      </c>
      <c r="G88" s="6">
        <f>+'[2]CONSUMO EN ARGENTINA POR COLOR'!$C386/10000</f>
        <v>34.075499999999998</v>
      </c>
      <c r="H88" s="6">
        <f>+'[2]CONSUMO EN ARGENTINA POR COLOR'!$C398/10000</f>
        <v>34.466000000000001</v>
      </c>
      <c r="I88" s="6">
        <f>+'[2]CONSUMO EN ARGENTINA POR COLOR'!$C410/10000</f>
        <v>33.641199999999998</v>
      </c>
      <c r="J88" s="6">
        <f>+'[2]CONSUMO EN ARGENTINA POR COLOR'!$C422/10000</f>
        <v>34.801900000000003</v>
      </c>
      <c r="K88" s="104"/>
      <c r="L88" s="91"/>
      <c r="M88" s="2"/>
      <c r="N88" s="89" t="s">
        <v>7</v>
      </c>
      <c r="O88" s="104">
        <f>+'[2]CONSUMO EN ARGENTINA POR COLOR'!C1164*9</f>
        <v>591.90184199999999</v>
      </c>
      <c r="P88" s="6">
        <f t="shared" ref="P88:W88" si="168">+SUM(C79:C88)+SUM(B89:B90)</f>
        <v>494.93539999999996</v>
      </c>
      <c r="Q88" s="6">
        <f t="shared" si="168"/>
        <v>476.7534</v>
      </c>
      <c r="R88" s="6">
        <f t="shared" si="168"/>
        <v>483.70939999999996</v>
      </c>
      <c r="S88" s="6">
        <f t="shared" si="168"/>
        <v>527.77380000000005</v>
      </c>
      <c r="T88" s="6">
        <f t="shared" si="168"/>
        <v>406.17650000000003</v>
      </c>
      <c r="U88" s="6">
        <f t="shared" si="168"/>
        <v>373.77940000000001</v>
      </c>
      <c r="V88" s="6">
        <f t="shared" si="168"/>
        <v>355.80629999999996</v>
      </c>
      <c r="W88" s="105">
        <f t="shared" si="168"/>
        <v>355.96870000000001</v>
      </c>
      <c r="X88" s="105"/>
      <c r="Y88" s="117"/>
      <c r="Z88" s="113"/>
    </row>
    <row r="89" spans="1:26" x14ac:dyDescent="0.25">
      <c r="A89" s="89" t="s">
        <v>8</v>
      </c>
      <c r="B89" s="104">
        <f>+'[2]CONSUMO EN ARGENTINA POR COLOR'!$C327/10000</f>
        <v>41.896000000000001</v>
      </c>
      <c r="C89" s="6">
        <f>+'[2]CONSUMO EN ARGENTINA POR COLOR'!$C339/10000</f>
        <v>41.0655</v>
      </c>
      <c r="D89" s="6">
        <f>+'[2]CONSUMO EN ARGENTINA POR COLOR'!$C351/10000</f>
        <v>36.193800000000003</v>
      </c>
      <c r="E89" s="6">
        <f>+'[2]CONSUMO EN ARGENTINA POR COLOR'!$C363/10000</f>
        <v>40.411499999999997</v>
      </c>
      <c r="F89" s="6">
        <f>+'[2]CONSUMO EN ARGENTINA POR COLOR'!$C375/10000</f>
        <v>36.808399999999999</v>
      </c>
      <c r="G89" s="6">
        <f>+'[2]CONSUMO EN ARGENTINA POR COLOR'!$C387/10000</f>
        <v>34.2928</v>
      </c>
      <c r="H89" s="6">
        <f>+'[2]CONSUMO EN ARGENTINA POR COLOR'!$C399/10000</f>
        <v>30.3462</v>
      </c>
      <c r="I89" s="6">
        <f>+'[2]CONSUMO EN ARGENTINA POR COLOR'!$C411/10000</f>
        <v>29.0871</v>
      </c>
      <c r="J89" s="6">
        <f>+'[2]CONSUMO EN ARGENTINA POR COLOR'!$C423/10000</f>
        <v>34.806899999999999</v>
      </c>
      <c r="K89" s="104"/>
      <c r="L89" s="91"/>
      <c r="M89" s="2"/>
      <c r="N89" s="89" t="s">
        <v>8</v>
      </c>
      <c r="O89" s="104">
        <f>+'[2]CONSUMO EN ARGENTINA POR COLOR'!C1165*9</f>
        <v>591.30177800000001</v>
      </c>
      <c r="P89" s="6">
        <f t="shared" ref="P89:W89" si="169">+SUM(C79:C89)+SUM(B90)</f>
        <v>494.10489999999999</v>
      </c>
      <c r="Q89" s="6">
        <f t="shared" si="169"/>
        <v>471.88170000000002</v>
      </c>
      <c r="R89" s="6">
        <f t="shared" si="169"/>
        <v>487.9271</v>
      </c>
      <c r="S89" s="6">
        <f t="shared" si="169"/>
        <v>524.17070000000001</v>
      </c>
      <c r="T89" s="6">
        <f t="shared" si="169"/>
        <v>403.66089999999997</v>
      </c>
      <c r="U89" s="6">
        <f t="shared" si="169"/>
        <v>369.83280000000002</v>
      </c>
      <c r="V89" s="6">
        <f t="shared" si="169"/>
        <v>354.54720000000003</v>
      </c>
      <c r="W89" s="105">
        <f t="shared" si="169"/>
        <v>361.68849999999998</v>
      </c>
      <c r="X89" s="90"/>
      <c r="Y89" s="117"/>
      <c r="Z89" s="113"/>
    </row>
    <row r="90" spans="1:26" x14ac:dyDescent="0.25">
      <c r="A90" s="89" t="s">
        <v>9</v>
      </c>
      <c r="B90" s="104">
        <f>+'[2]CONSUMO EN ARGENTINA POR COLOR'!$C328/10000</f>
        <v>43.1188</v>
      </c>
      <c r="C90" s="6">
        <f>+'[2]CONSUMO EN ARGENTINA POR COLOR'!$C340/10000</f>
        <v>37.996499999999997</v>
      </c>
      <c r="D90" s="6">
        <f>+'[2]CONSUMO EN ARGENTINA POR COLOR'!$C352/10000</f>
        <v>37.090000000000003</v>
      </c>
      <c r="E90" s="6">
        <f>+'[2]CONSUMO EN ARGENTINA POR COLOR'!$C364/10000</f>
        <v>39.879600000000003</v>
      </c>
      <c r="F90" s="6">
        <f>+'[2]CONSUMO EN ARGENTINA POR COLOR'!$C376/10000</f>
        <v>37.976799999999997</v>
      </c>
      <c r="G90" s="6">
        <f>+'[2]CONSUMO EN ARGENTINA POR COLOR'!$C388/10000</f>
        <v>34.265999999999998</v>
      </c>
      <c r="H90" s="6">
        <f>+'[2]CONSUMO EN ARGENTINA POR COLOR'!$C400/10000</f>
        <v>24.188800000000001</v>
      </c>
      <c r="I90" s="6">
        <f>+'[2]CONSUMO EN ARGENTINA POR COLOR'!$C412/10000</f>
        <v>27.599399999999999</v>
      </c>
      <c r="J90" s="6">
        <f>+'[2]CONSUMO EN ARGENTINA POR COLOR'!$C424/10000</f>
        <v>29.868300000000001</v>
      </c>
      <c r="K90" s="104"/>
      <c r="L90" s="91"/>
      <c r="M90" s="2"/>
      <c r="N90" s="89" t="s">
        <v>9</v>
      </c>
      <c r="O90" s="104">
        <f>+'[2]CONSUMO EN ARGENTINA POR COLOR'!C1166*9</f>
        <v>589.46625400000016</v>
      </c>
      <c r="P90" s="6">
        <f t="shared" ref="P90:U90" si="170">+SUM(C79:C90)</f>
        <v>488.98259999999993</v>
      </c>
      <c r="Q90" s="6">
        <f t="shared" si="170"/>
        <v>470.97519999999997</v>
      </c>
      <c r="R90" s="6">
        <f t="shared" si="170"/>
        <v>490.71669999999995</v>
      </c>
      <c r="S90" s="6">
        <f t="shared" si="170"/>
        <v>522.26790000000005</v>
      </c>
      <c r="T90" s="6">
        <f t="shared" si="170"/>
        <v>399.95010000000002</v>
      </c>
      <c r="U90" s="6">
        <f t="shared" si="170"/>
        <v>359.75560000000002</v>
      </c>
      <c r="V90" s="6">
        <f t="shared" ref="V90:W90" si="171">+SUM(I79:I90)</f>
        <v>357.95780000000002</v>
      </c>
      <c r="W90" s="105">
        <f t="shared" si="171"/>
        <v>363.95739999999995</v>
      </c>
      <c r="X90" s="90"/>
      <c r="Y90" s="117"/>
      <c r="Z90" s="113"/>
    </row>
    <row r="91" spans="1:26" ht="25.5" x14ac:dyDescent="0.25">
      <c r="A91" s="92" t="s">
        <v>13</v>
      </c>
      <c r="B91" s="106">
        <f>SUM(B79:B90)</f>
        <v>529.60230000000001</v>
      </c>
      <c r="C91" s="83">
        <f t="shared" ref="C91" si="172">SUM(C79:C90)</f>
        <v>488.98259999999993</v>
      </c>
      <c r="D91" s="83">
        <f t="shared" ref="D91" si="173">SUM(D79:D90)</f>
        <v>470.97519999999997</v>
      </c>
      <c r="E91" s="83">
        <f t="shared" ref="E91" si="174">SUM(E79:E90)</f>
        <v>490.71669999999995</v>
      </c>
      <c r="F91" s="83">
        <f t="shared" ref="F91:G91" si="175">SUM(F79:F90)</f>
        <v>522.26790000000005</v>
      </c>
      <c r="G91" s="83">
        <f t="shared" si="175"/>
        <v>399.95010000000002</v>
      </c>
      <c r="H91" s="83">
        <f t="shared" ref="H91:I91" si="176">SUM(H79:H90)</f>
        <v>359.75560000000002</v>
      </c>
      <c r="I91" s="83">
        <f t="shared" si="176"/>
        <v>357.95780000000002</v>
      </c>
      <c r="J91" s="107">
        <f t="shared" ref="J91" si="177">SUM(J79:J90)</f>
        <v>363.95739999999995</v>
      </c>
      <c r="K91" s="107"/>
      <c r="L91" s="94"/>
      <c r="M91" s="3"/>
      <c r="N91" s="92" t="s">
        <v>14</v>
      </c>
      <c r="O91" s="106">
        <f t="shared" ref="O91" si="178">+AVERAGE(O79:O90)</f>
        <v>594.02953591666676</v>
      </c>
      <c r="P91" s="83">
        <f>+AVERAGE(P79:P90)</f>
        <v>505.25188333333335</v>
      </c>
      <c r="Q91" s="83">
        <f t="shared" ref="Q91" si="179">+AVERAGE(Q79:Q90)</f>
        <v>482.17728333333326</v>
      </c>
      <c r="R91" s="83">
        <f t="shared" ref="R91" si="180">+AVERAGE(R79:R90)</f>
        <v>476.21265833333337</v>
      </c>
      <c r="S91" s="83">
        <f t="shared" ref="S91:X91" si="181">+AVERAGE(S79:S90)</f>
        <v>515.134275</v>
      </c>
      <c r="T91" s="83">
        <f t="shared" si="181"/>
        <v>444.80551666666673</v>
      </c>
      <c r="U91" s="83">
        <f t="shared" si="181"/>
        <v>382.48285833333335</v>
      </c>
      <c r="V91" s="83">
        <f t="shared" si="181"/>
        <v>356.48194166666673</v>
      </c>
      <c r="W91" s="107">
        <f t="shared" si="181"/>
        <v>355.59234999999995</v>
      </c>
      <c r="X91" s="93">
        <f t="shared" si="181"/>
        <v>373.68847999999997</v>
      </c>
      <c r="Y91" s="119">
        <f>+X91/W91-1</f>
        <v>5.0890099294880864E-2</v>
      </c>
      <c r="Z91" s="173">
        <f>+POWER(X91/S91,0.2)-1</f>
        <v>-6.2183536598746647E-2</v>
      </c>
    </row>
    <row r="92" spans="1:26" ht="25.5" x14ac:dyDescent="0.25">
      <c r="A92" s="95" t="s">
        <v>15</v>
      </c>
      <c r="B92" s="108">
        <f t="shared" ref="B92:G92" si="182">+B91/B$163</f>
        <v>0.5624266437845542</v>
      </c>
      <c r="C92" s="84">
        <f t="shared" si="182"/>
        <v>0.54787782225942094</v>
      </c>
      <c r="D92" s="84">
        <f t="shared" si="182"/>
        <v>0.56095047880418591</v>
      </c>
      <c r="E92" s="84">
        <f t="shared" si="182"/>
        <v>0.55431973434224302</v>
      </c>
      <c r="F92" s="84">
        <f t="shared" si="182"/>
        <v>0.55385667221441115</v>
      </c>
      <c r="G92" s="84">
        <f t="shared" si="182"/>
        <v>0.47721309531110662</v>
      </c>
      <c r="H92" s="84">
        <f t="shared" ref="H92:I92" si="183">+H91/H$163</f>
        <v>0.43469229098060469</v>
      </c>
      <c r="I92" s="84">
        <f t="shared" si="183"/>
        <v>0.46172601147330933</v>
      </c>
      <c r="J92" s="109">
        <f t="shared" ref="J92" si="184">+J91/J$163</f>
        <v>0.47723819470819911</v>
      </c>
      <c r="K92" s="109"/>
      <c r="L92" s="97"/>
      <c r="M92" s="3"/>
      <c r="N92" s="95" t="s">
        <v>15</v>
      </c>
      <c r="O92" s="108">
        <f t="shared" ref="O92:W92" si="185">+O91/O$163</f>
        <v>0.58467804006315383</v>
      </c>
      <c r="P92" s="84">
        <f t="shared" si="185"/>
        <v>0.55388249903909115</v>
      </c>
      <c r="Q92" s="84">
        <f t="shared" si="185"/>
        <v>0.55404875571490231</v>
      </c>
      <c r="R92" s="84">
        <f t="shared" si="185"/>
        <v>0.55723036916057234</v>
      </c>
      <c r="S92" s="84">
        <f t="shared" si="185"/>
        <v>0.56076073073876687</v>
      </c>
      <c r="T92" s="84">
        <f t="shared" si="185"/>
        <v>0.50339496915329418</v>
      </c>
      <c r="U92" s="84">
        <f t="shared" si="185"/>
        <v>0.45396673386433739</v>
      </c>
      <c r="V92" s="84">
        <f t="shared" si="185"/>
        <v>0.45144405674713423</v>
      </c>
      <c r="W92" s="109">
        <f t="shared" si="185"/>
        <v>0.46436551533536785</v>
      </c>
      <c r="X92" s="96">
        <f t="shared" ref="X92" si="186">+X91/X$163</f>
        <v>0.48463818891135457</v>
      </c>
      <c r="Y92" s="118"/>
      <c r="Z92" s="114"/>
    </row>
    <row r="93" spans="1:26" ht="26.25" thickBot="1" x14ac:dyDescent="0.3">
      <c r="A93" s="98" t="s">
        <v>12</v>
      </c>
      <c r="B93" s="110"/>
      <c r="C93" s="85">
        <f>+C91/B91-1</f>
        <v>-7.6698496211213718E-2</v>
      </c>
      <c r="D93" s="85">
        <f t="shared" ref="D93" si="187">+D91/C91-1</f>
        <v>-3.6826259257486837E-2</v>
      </c>
      <c r="E93" s="85">
        <f t="shared" ref="E93" si="188">+E91/D91-1</f>
        <v>4.1916219792464515E-2</v>
      </c>
      <c r="F93" s="85">
        <f t="shared" ref="F93:J93" si="189">+F91/E91-1</f>
        <v>6.4296161104768101E-2</v>
      </c>
      <c r="G93" s="85">
        <f t="shared" si="189"/>
        <v>-0.23420508899742842</v>
      </c>
      <c r="H93" s="85">
        <f t="shared" si="189"/>
        <v>-0.1004987872237062</v>
      </c>
      <c r="I93" s="85">
        <f t="shared" si="189"/>
        <v>-4.9972814877655702E-3</v>
      </c>
      <c r="J93" s="111">
        <f t="shared" si="189"/>
        <v>1.6760634912830419E-2</v>
      </c>
      <c r="K93" s="111"/>
      <c r="L93" s="101"/>
      <c r="M93" s="2"/>
      <c r="N93" s="98" t="s">
        <v>12</v>
      </c>
      <c r="O93" s="110"/>
      <c r="P93" s="85">
        <f>+P91/O91-1</f>
        <v>-0.14944989636977846</v>
      </c>
      <c r="Q93" s="85">
        <f t="shared" ref="Q93" si="190">+Q91/P91-1</f>
        <v>-4.56694982466338E-2</v>
      </c>
      <c r="R93" s="85">
        <f t="shared" ref="R93" si="191">+R91/Q91-1</f>
        <v>-1.2370190811906268E-2</v>
      </c>
      <c r="S93" s="85">
        <f t="shared" ref="S93" si="192">+S91/R91-1</f>
        <v>8.1731587738314015E-2</v>
      </c>
      <c r="T93" s="85">
        <f t="shared" ref="T93" si="193">+T91/S91-1</f>
        <v>-0.13652509985543726</v>
      </c>
      <c r="U93" s="85">
        <f t="shared" ref="U93" si="194">+U91/T91-1</f>
        <v>-0.14011215238599983</v>
      </c>
      <c r="V93" s="85">
        <f t="shared" ref="V93" si="195">+V91/U91-1</f>
        <v>-6.7979299203016486E-2</v>
      </c>
      <c r="W93" s="111">
        <f t="shared" ref="W93:X93" si="196">+W91/V91-1</f>
        <v>-2.49547470064726E-3</v>
      </c>
      <c r="X93" s="100">
        <f t="shared" si="196"/>
        <v>5.0890099294880864E-2</v>
      </c>
      <c r="Y93" s="99"/>
      <c r="Z93" s="115"/>
    </row>
    <row r="94" spans="1:26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6" ht="15.75" thickBot="1" x14ac:dyDescent="0.3">
      <c r="A95" s="335" t="s">
        <v>253</v>
      </c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7"/>
      <c r="M95" s="2"/>
      <c r="N95" s="335" t="s">
        <v>254</v>
      </c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7"/>
    </row>
    <row r="96" spans="1:26" ht="51" x14ac:dyDescent="0.25">
      <c r="A96" s="86"/>
      <c r="B96" s="102">
        <v>2016</v>
      </c>
      <c r="C96" s="82">
        <f>+B96+1</f>
        <v>2017</v>
      </c>
      <c r="D96" s="82">
        <f t="shared" ref="D96:G96" si="197">+C96+1</f>
        <v>2018</v>
      </c>
      <c r="E96" s="82">
        <f t="shared" si="197"/>
        <v>2019</v>
      </c>
      <c r="F96" s="82">
        <f t="shared" si="197"/>
        <v>2020</v>
      </c>
      <c r="G96" s="82">
        <f t="shared" si="197"/>
        <v>2021</v>
      </c>
      <c r="H96" s="82">
        <f>+H78</f>
        <v>2022</v>
      </c>
      <c r="I96" s="82">
        <v>2023</v>
      </c>
      <c r="J96" s="82">
        <v>2024</v>
      </c>
      <c r="K96" s="102">
        <v>2025</v>
      </c>
      <c r="L96" s="88" t="s">
        <v>16</v>
      </c>
      <c r="M96" s="2"/>
      <c r="N96" s="86"/>
      <c r="O96" s="102">
        <v>2016</v>
      </c>
      <c r="P96" s="82">
        <f>+O96+1</f>
        <v>2017</v>
      </c>
      <c r="Q96" s="82">
        <f t="shared" ref="Q96:S96" si="198">+P96+1</f>
        <v>2018</v>
      </c>
      <c r="R96" s="82">
        <f t="shared" si="198"/>
        <v>2019</v>
      </c>
      <c r="S96" s="82">
        <f t="shared" si="198"/>
        <v>2020</v>
      </c>
      <c r="T96" s="82">
        <f t="shared" ref="T96" si="199">+S96+1</f>
        <v>2021</v>
      </c>
      <c r="U96" s="82">
        <v>2022</v>
      </c>
      <c r="V96" s="82">
        <v>2023</v>
      </c>
      <c r="W96" s="103">
        <v>2024</v>
      </c>
      <c r="X96" s="87">
        <v>2025</v>
      </c>
      <c r="Y96" s="116" t="s">
        <v>16</v>
      </c>
      <c r="Z96" s="112" t="s">
        <v>21</v>
      </c>
    </row>
    <row r="97" spans="1:26" x14ac:dyDescent="0.25">
      <c r="A97" s="89" t="s">
        <v>10</v>
      </c>
      <c r="B97" s="104">
        <f>+'[2]CONSUMO EN ARGENTINA POR COLOR'!$F317/10000</f>
        <v>10.484500000000001</v>
      </c>
      <c r="C97" s="6">
        <f>+'[2]CONSUMO EN ARGENTINA POR COLOR'!$F329/10000</f>
        <v>8.7638999999999996</v>
      </c>
      <c r="D97" s="6">
        <f>+'[2]CONSUMO EN ARGENTINA POR COLOR'!$F341/10000</f>
        <v>8.3872</v>
      </c>
      <c r="E97" s="6">
        <f>+'[2]CONSUMO EN ARGENTINA POR COLOR'!$F353/10000</f>
        <v>10.600199999999999</v>
      </c>
      <c r="F97" s="6">
        <f>+'[2]CONSUMO EN ARGENTINA POR COLOR'!$F365/10000</f>
        <v>10.8309</v>
      </c>
      <c r="G97" s="6">
        <f>+'[2]CONSUMO EN ARGENTINA POR COLOR'!$F377/10000</f>
        <v>15.882300000000001</v>
      </c>
      <c r="H97" s="6">
        <f>+'[2]CONSUMO EN ARGENTINA POR COLOR'!$F389/10000</f>
        <v>13.8683</v>
      </c>
      <c r="I97" s="6">
        <f>+'[2]CONSUMO EN ARGENTINA POR COLOR'!$F401/10000</f>
        <v>12.3621</v>
      </c>
      <c r="J97" s="6">
        <f>+'[2]CONSUMO EN ARGENTINA POR COLOR'!$F413/10000</f>
        <v>9.8062000000000005</v>
      </c>
      <c r="K97" s="104">
        <f>+'[2]CONSUMO EN ARGENTINA POR COLOR'!$F425/10000</f>
        <v>11.8903</v>
      </c>
      <c r="L97" s="91">
        <f t="shared" ref="L97" si="200">+J97/I97-1</f>
        <v>-0.20675289797040952</v>
      </c>
      <c r="M97" s="2"/>
      <c r="N97" s="89" t="s">
        <v>10</v>
      </c>
      <c r="O97" s="104">
        <f>+'[2]CONSUMO EN ARGENTINA POR COLOR'!F1155*9</f>
        <v>170.55684299999999</v>
      </c>
      <c r="P97" s="6">
        <f t="shared" ref="P97:X97" si="201">+SUM(C97)+SUM(B98:B108)</f>
        <v>171.86430000000001</v>
      </c>
      <c r="Q97" s="6">
        <f t="shared" si="201"/>
        <v>162.4</v>
      </c>
      <c r="R97" s="6">
        <f t="shared" si="201"/>
        <v>156.39620000000002</v>
      </c>
      <c r="S97" s="6">
        <f t="shared" si="201"/>
        <v>181.19389999999999</v>
      </c>
      <c r="T97" s="6">
        <f t="shared" si="201"/>
        <v>216.00779999999997</v>
      </c>
      <c r="U97" s="6">
        <f t="shared" si="201"/>
        <v>210.71360000000001</v>
      </c>
      <c r="V97" s="6">
        <f t="shared" si="201"/>
        <v>226.5496</v>
      </c>
      <c r="W97" s="105">
        <f t="shared" si="201"/>
        <v>193.16030000000001</v>
      </c>
      <c r="X97" s="90">
        <f t="shared" si="201"/>
        <v>190.8888</v>
      </c>
      <c r="Y97" s="117">
        <f>+X97/W97-1</f>
        <v>-1.1759662829266659E-2</v>
      </c>
      <c r="Z97" s="113">
        <f>+POWER(X97/S97,0.2)-1</f>
        <v>1.0479192333593845E-2</v>
      </c>
    </row>
    <row r="98" spans="1:26" x14ac:dyDescent="0.25">
      <c r="A98" s="89" t="s">
        <v>11</v>
      </c>
      <c r="B98" s="104">
        <f>+'[2]CONSUMO EN ARGENTINA POR COLOR'!$F318/10000</f>
        <v>10.419499999999999</v>
      </c>
      <c r="C98" s="6">
        <f>+'[2]CONSUMO EN ARGENTINA POR COLOR'!$F330/10000</f>
        <v>8.2722999999999995</v>
      </c>
      <c r="D98" s="6">
        <f>+'[2]CONSUMO EN ARGENTINA POR COLOR'!$F342/10000</f>
        <v>9.3752999999999993</v>
      </c>
      <c r="E98" s="6">
        <f>+'[2]CONSUMO EN ARGENTINA POR COLOR'!$F354/10000</f>
        <v>9.4534000000000002</v>
      </c>
      <c r="F98" s="6">
        <f>+'[2]CONSUMO EN ARGENTINA POR COLOR'!$F366/10000</f>
        <v>10.3095</v>
      </c>
      <c r="G98" s="6">
        <f>+'[2]CONSUMO EN ARGENTINA POR COLOR'!$F378/10000</f>
        <v>13.8736</v>
      </c>
      <c r="H98" s="6">
        <f>+'[2]CONSUMO EN ARGENTINA POR COLOR'!$F390/10000</f>
        <v>15.1761</v>
      </c>
      <c r="I98" s="6">
        <f>+'[2]CONSUMO EN ARGENTINA POR COLOR'!$F402/10000</f>
        <v>11.973100000000001</v>
      </c>
      <c r="J98" s="6">
        <f>+'[2]CONSUMO EN ARGENTINA POR COLOR'!$F414/10000</f>
        <v>12.1469</v>
      </c>
      <c r="K98" s="104">
        <f>+'[2]CONSUMO EN ARGENTINA POR COLOR'!$F426/10000</f>
        <v>11.2949</v>
      </c>
      <c r="L98" s="91">
        <f t="shared" ref="L98" si="202">+J98/I98-1</f>
        <v>1.451587308215907E-2</v>
      </c>
      <c r="M98" s="2"/>
      <c r="N98" s="89" t="s">
        <v>11</v>
      </c>
      <c r="O98" s="104">
        <f>+'[2]CONSUMO EN ARGENTINA POR COLOR'!F1156*9</f>
        <v>171.82293099999998</v>
      </c>
      <c r="P98" s="6">
        <f t="shared" ref="P98:W98" si="203">+SUM(C97:C98)+SUM(B99:B108)</f>
        <v>169.71710000000002</v>
      </c>
      <c r="Q98" s="6">
        <f t="shared" si="203"/>
        <v>163.50299999999999</v>
      </c>
      <c r="R98" s="6">
        <f t="shared" si="203"/>
        <v>156.4743</v>
      </c>
      <c r="S98" s="6">
        <f t="shared" si="203"/>
        <v>182.05</v>
      </c>
      <c r="T98" s="6">
        <f t="shared" si="203"/>
        <v>219.5719</v>
      </c>
      <c r="U98" s="6">
        <f t="shared" si="203"/>
        <v>212.01609999999999</v>
      </c>
      <c r="V98" s="6">
        <f t="shared" si="203"/>
        <v>223.34660000000002</v>
      </c>
      <c r="W98" s="105">
        <f t="shared" si="203"/>
        <v>193.33410000000003</v>
      </c>
      <c r="X98" s="90">
        <f t="shared" ref="X98" si="204">+SUM(K97:K98)+SUM(J99:J108)</f>
        <v>190.0368</v>
      </c>
      <c r="Y98" s="117">
        <f>+X98/W98-1</f>
        <v>-1.7054932368371856E-2</v>
      </c>
      <c r="Z98" s="113">
        <f>+POWER(X98/S98,0.2)-1</f>
        <v>8.624248990719785E-3</v>
      </c>
    </row>
    <row r="99" spans="1:26" x14ac:dyDescent="0.25">
      <c r="A99" s="89" t="s">
        <v>0</v>
      </c>
      <c r="B99" s="104">
        <f>+'[2]CONSUMO EN ARGENTINA POR COLOR'!$F319/10000</f>
        <v>11.731999999999999</v>
      </c>
      <c r="C99" s="6">
        <f>+'[2]CONSUMO EN ARGENTINA POR COLOR'!$F331/10000</f>
        <v>10.9542</v>
      </c>
      <c r="D99" s="6">
        <f>+'[2]CONSUMO EN ARGENTINA POR COLOR'!$F343/10000</f>
        <v>10.0967</v>
      </c>
      <c r="E99" s="6">
        <f>+'[2]CONSUMO EN ARGENTINA POR COLOR'!$F355/10000</f>
        <v>11.642799999999999</v>
      </c>
      <c r="F99" s="6">
        <f>+'[2]CONSUMO EN ARGENTINA POR COLOR'!$F367/10000</f>
        <v>13.1829</v>
      </c>
      <c r="G99" s="6">
        <f>+'[2]CONSUMO EN ARGENTINA POR COLOR'!$F379/10000</f>
        <v>15.1363</v>
      </c>
      <c r="H99" s="6">
        <f>+'[2]CONSUMO EN ARGENTINA POR COLOR'!$F391/10000</f>
        <v>17.737200000000001</v>
      </c>
      <c r="I99" s="6">
        <f>+'[2]CONSUMO EN ARGENTINA POR COLOR'!$F403/10000</f>
        <v>14.875500000000001</v>
      </c>
      <c r="J99" s="6">
        <f>+'[2]CONSUMO EN ARGENTINA POR COLOR'!$F415/10000</f>
        <v>12.831899999999999</v>
      </c>
      <c r="K99" s="104">
        <f>+'[2]CONSUMO EN ARGENTINA POR COLOR'!$F427/10000</f>
        <v>14.3688</v>
      </c>
      <c r="L99" s="91">
        <f t="shared" ref="L99" si="205">+J99/I99-1</f>
        <v>-0.13738025612584459</v>
      </c>
      <c r="M99" s="2"/>
      <c r="N99" s="89" t="s">
        <v>0</v>
      </c>
      <c r="O99" s="104">
        <f>+'[2]CONSUMO EN ARGENTINA POR COLOR'!F1157*9</f>
        <v>173.55018400000003</v>
      </c>
      <c r="P99" s="6">
        <f t="shared" ref="P99:W99" si="206">+SUM(C97:C99)+SUM(B100:B108)</f>
        <v>168.9393</v>
      </c>
      <c r="Q99" s="6">
        <f t="shared" si="206"/>
        <v>162.64549999999997</v>
      </c>
      <c r="R99" s="6">
        <f t="shared" si="206"/>
        <v>158.0204</v>
      </c>
      <c r="S99" s="6">
        <f t="shared" si="206"/>
        <v>183.59010000000001</v>
      </c>
      <c r="T99" s="6">
        <f t="shared" si="206"/>
        <v>221.52529999999999</v>
      </c>
      <c r="U99" s="6">
        <f t="shared" si="206"/>
        <v>214.61700000000002</v>
      </c>
      <c r="V99" s="6">
        <f t="shared" si="206"/>
        <v>220.48489999999998</v>
      </c>
      <c r="W99" s="105">
        <f t="shared" si="206"/>
        <v>191.29050000000004</v>
      </c>
      <c r="X99" s="90">
        <f t="shared" ref="X99" si="207">+SUM(K97:K99)+SUM(J100:J108)</f>
        <v>191.5737</v>
      </c>
      <c r="Y99" s="117">
        <f>+X99/W99-1</f>
        <v>1.4804708022613244E-3</v>
      </c>
      <c r="Z99" s="113">
        <f>+POWER(X99/S99,0.2)-1</f>
        <v>8.5497492723578539E-3</v>
      </c>
    </row>
    <row r="100" spans="1:26" x14ac:dyDescent="0.25">
      <c r="A100" s="89" t="s">
        <v>1</v>
      </c>
      <c r="B100" s="104">
        <f>+'[2]CONSUMO EN ARGENTINA POR COLOR'!$F320/10000</f>
        <v>13.1082</v>
      </c>
      <c r="C100" s="6">
        <f>+'[2]CONSUMO EN ARGENTINA POR COLOR'!$F332/10000</f>
        <v>11.4391</v>
      </c>
      <c r="D100" s="6">
        <f>+'[2]CONSUMO EN ARGENTINA POR COLOR'!$F344/10000</f>
        <v>11.8505</v>
      </c>
      <c r="E100" s="6">
        <f>+'[2]CONSUMO EN ARGENTINA POR COLOR'!$F356/10000</f>
        <v>12.433199999999999</v>
      </c>
      <c r="F100" s="6">
        <f>+'[2]CONSUMO EN ARGENTINA POR COLOR'!$F368/10000</f>
        <v>14.1021</v>
      </c>
      <c r="G100" s="6">
        <f>+'[2]CONSUMO EN ARGENTINA POR COLOR'!$F380/10000</f>
        <v>17.227499999999999</v>
      </c>
      <c r="H100" s="6">
        <f>+'[2]CONSUMO EN ARGENTINA POR COLOR'!$F392/10000</f>
        <v>18.6204</v>
      </c>
      <c r="I100" s="6">
        <f>+'[2]CONSUMO EN ARGENTINA POR COLOR'!$F404/10000</f>
        <v>14.511100000000001</v>
      </c>
      <c r="J100" s="6">
        <f>+'[2]CONSUMO EN ARGENTINA POR COLOR'!$F416/10000</f>
        <v>15.3896</v>
      </c>
      <c r="K100" s="104">
        <f>+'[2]CONSUMO EN ARGENTINA POR COLOR'!$F428/10000</f>
        <v>17.613199999999999</v>
      </c>
      <c r="L100" s="91">
        <f t="shared" ref="L100" si="208">+J100/I100-1</f>
        <v>6.0539862587949855E-2</v>
      </c>
      <c r="M100" s="2"/>
      <c r="N100" s="89" t="s">
        <v>1</v>
      </c>
      <c r="O100" s="104">
        <f>+'[2]CONSUMO EN ARGENTINA POR COLOR'!F1158*9</f>
        <v>173.670582</v>
      </c>
      <c r="P100" s="6">
        <f t="shared" ref="P100:W100" si="209">+SUM(C97:C100)+SUM(B101:B108)</f>
        <v>167.27019999999999</v>
      </c>
      <c r="Q100" s="6">
        <f t="shared" si="209"/>
        <v>163.05689999999998</v>
      </c>
      <c r="R100" s="6">
        <f t="shared" si="209"/>
        <v>158.60309999999998</v>
      </c>
      <c r="S100" s="6">
        <f t="shared" si="209"/>
        <v>185.25900000000001</v>
      </c>
      <c r="T100" s="6">
        <f t="shared" si="209"/>
        <v>224.6507</v>
      </c>
      <c r="U100" s="6">
        <f t="shared" si="209"/>
        <v>216.00990000000002</v>
      </c>
      <c r="V100" s="6">
        <f t="shared" si="209"/>
        <v>216.37559999999999</v>
      </c>
      <c r="W100" s="105">
        <f t="shared" si="209"/>
        <v>192.16899999999998</v>
      </c>
      <c r="X100" s="90">
        <f t="shared" ref="X100" si="210">+SUM(K97:K100)+SUM(J101:J108)</f>
        <v>193.79730000000001</v>
      </c>
      <c r="Y100" s="117">
        <f>+X100/W100-1</f>
        <v>8.4732709229897729E-3</v>
      </c>
      <c r="Z100" s="113">
        <f>+POWER(X100/S100,0.2)-1</f>
        <v>9.0523108666173968E-3</v>
      </c>
    </row>
    <row r="101" spans="1:26" x14ac:dyDescent="0.25">
      <c r="A101" s="89" t="s">
        <v>2</v>
      </c>
      <c r="B101" s="104">
        <f>+'[2]CONSUMO EN ARGENTINA POR COLOR'!$F321/10000</f>
        <v>13.469099999999999</v>
      </c>
      <c r="C101" s="6">
        <f>+'[2]CONSUMO EN ARGENTINA POR COLOR'!$F333/10000</f>
        <v>12.8842</v>
      </c>
      <c r="D101" s="6">
        <f>+'[2]CONSUMO EN ARGENTINA POR COLOR'!$F345/10000</f>
        <v>11.390499999999999</v>
      </c>
      <c r="E101" s="6">
        <f>+'[2]CONSUMO EN ARGENTINA POR COLOR'!$F357/10000</f>
        <v>15.909700000000001</v>
      </c>
      <c r="F101" s="6">
        <f>+'[2]CONSUMO EN ARGENTINA POR COLOR'!$F369/10000</f>
        <v>18.369499999999999</v>
      </c>
      <c r="G101" s="6">
        <f>+'[2]CONSUMO EN ARGENTINA POR COLOR'!$F381/10000</f>
        <v>18.049099999999999</v>
      </c>
      <c r="H101" s="6">
        <f>+'[2]CONSUMO EN ARGENTINA POR COLOR'!$F393/10000</f>
        <v>18.715499999999999</v>
      </c>
      <c r="I101" s="6">
        <f>+'[2]CONSUMO EN ARGENTINA POR COLOR'!$F405/10000</f>
        <v>17.787600000000001</v>
      </c>
      <c r="J101" s="6">
        <f>+'[2]CONSUMO EN ARGENTINA POR COLOR'!$F417/10000</f>
        <v>21.244199999999999</v>
      </c>
      <c r="K101" s="104">
        <f>+'[2]CONSUMO EN ARGENTINA POR COLOR'!$F429/10000</f>
        <v>24.3048</v>
      </c>
      <c r="L101" s="91">
        <f t="shared" ref="L101" si="211">+J101/I101-1</f>
        <v>0.19432638467246832</v>
      </c>
      <c r="M101" s="2"/>
      <c r="N101" s="89" t="s">
        <v>2</v>
      </c>
      <c r="O101" s="104">
        <f>+'[2]CONSUMO EN ARGENTINA POR COLOR'!F1159*9</f>
        <v>174.94259400000001</v>
      </c>
      <c r="P101" s="6">
        <f t="shared" ref="P101:W101" si="212">+SUM(C97:C101)+SUM(B102:B108)</f>
        <v>166.68530000000001</v>
      </c>
      <c r="Q101" s="6">
        <f t="shared" si="212"/>
        <v>161.56319999999999</v>
      </c>
      <c r="R101" s="6">
        <f t="shared" si="212"/>
        <v>163.1223</v>
      </c>
      <c r="S101" s="6">
        <f t="shared" si="212"/>
        <v>187.71879999999999</v>
      </c>
      <c r="T101" s="6">
        <f t="shared" si="212"/>
        <v>224.33029999999999</v>
      </c>
      <c r="U101" s="6">
        <f t="shared" si="212"/>
        <v>216.6763</v>
      </c>
      <c r="V101" s="6">
        <f t="shared" si="212"/>
        <v>215.4477</v>
      </c>
      <c r="W101" s="105">
        <f t="shared" si="212"/>
        <v>195.62560000000002</v>
      </c>
      <c r="X101" s="90">
        <f t="shared" ref="X101" si="213">+SUM(K97:K101)+SUM(J102:J108)</f>
        <v>196.8579</v>
      </c>
      <c r="Y101" s="117">
        <f>+X101/W101-1</f>
        <v>6.2992778041319752E-3</v>
      </c>
      <c r="Z101" s="113">
        <f>+POWER(X101/S101,0.2)-1</f>
        <v>9.5527490461888576E-3</v>
      </c>
    </row>
    <row r="102" spans="1:26" x14ac:dyDescent="0.25">
      <c r="A102" s="89" t="s">
        <v>3</v>
      </c>
      <c r="B102" s="104">
        <f>+'[2]CONSUMO EN ARGENTINA POR COLOR'!$F322/10000</f>
        <v>13.4701</v>
      </c>
      <c r="C102" s="6">
        <f>+'[2]CONSUMO EN ARGENTINA POR COLOR'!$F334/10000</f>
        <v>14.864699999999999</v>
      </c>
      <c r="D102" s="6">
        <f>+'[2]CONSUMO EN ARGENTINA POR COLOR'!$F346/10000</f>
        <v>13.4651</v>
      </c>
      <c r="E102" s="6">
        <f>+'[2]CONSUMO EN ARGENTINA POR COLOR'!$F358/10000</f>
        <v>15.808</v>
      </c>
      <c r="F102" s="6">
        <f>+'[2]CONSUMO EN ARGENTINA POR COLOR'!$F370/10000</f>
        <v>19.183800000000002</v>
      </c>
      <c r="G102" s="6">
        <f>+'[2]CONSUMO EN ARGENTINA POR COLOR'!$F382/10000</f>
        <v>21.653400000000001</v>
      </c>
      <c r="H102" s="6">
        <f>+'[2]CONSUMO EN ARGENTINA POR COLOR'!$F394/10000</f>
        <v>23.493200000000002</v>
      </c>
      <c r="I102" s="6">
        <f>+'[2]CONSUMO EN ARGENTINA POR COLOR'!$F406/10000</f>
        <v>15.3909</v>
      </c>
      <c r="J102" s="6">
        <f>+'[2]CONSUMO EN ARGENTINA POR COLOR'!$F418/10000</f>
        <v>13.657400000000001</v>
      </c>
      <c r="K102" s="104"/>
      <c r="L102" s="91"/>
      <c r="M102" s="2"/>
      <c r="N102" s="89" t="s">
        <v>3</v>
      </c>
      <c r="O102" s="104">
        <f>+'[2]CONSUMO EN ARGENTINA POR COLOR'!F1160*9</f>
        <v>179.29362900000001</v>
      </c>
      <c r="P102" s="6">
        <f t="shared" ref="P102:W102" si="214">+SUM(C97:C102)+SUM(B103:B108)</f>
        <v>168.07990000000001</v>
      </c>
      <c r="Q102" s="6">
        <f t="shared" si="214"/>
        <v>160.16360000000003</v>
      </c>
      <c r="R102" s="6">
        <f t="shared" si="214"/>
        <v>165.46520000000001</v>
      </c>
      <c r="S102" s="6">
        <f t="shared" si="214"/>
        <v>191.09460000000001</v>
      </c>
      <c r="T102" s="6">
        <f t="shared" si="214"/>
        <v>226.79990000000001</v>
      </c>
      <c r="U102" s="6">
        <f t="shared" si="214"/>
        <v>218.51609999999999</v>
      </c>
      <c r="V102" s="6">
        <f t="shared" si="214"/>
        <v>207.34540000000001</v>
      </c>
      <c r="W102" s="105">
        <f t="shared" si="214"/>
        <v>193.8921</v>
      </c>
      <c r="X102" s="90"/>
      <c r="Y102" s="117"/>
      <c r="Z102" s="113"/>
    </row>
    <row r="103" spans="1:26" x14ac:dyDescent="0.25">
      <c r="A103" s="89" t="s">
        <v>4</v>
      </c>
      <c r="B103" s="104">
        <f>+'[2]CONSUMO EN ARGENTINA POR COLOR'!$F323/10000</f>
        <v>15.0954</v>
      </c>
      <c r="C103" s="6">
        <f>+'[2]CONSUMO EN ARGENTINA POR COLOR'!$F335/10000</f>
        <v>16.744599999999998</v>
      </c>
      <c r="D103" s="6">
        <f>+'[2]CONSUMO EN ARGENTINA POR COLOR'!$F347/10000</f>
        <v>14.1487</v>
      </c>
      <c r="E103" s="6">
        <f>+'[2]CONSUMO EN ARGENTINA POR COLOR'!$F359/10000</f>
        <v>17.5472</v>
      </c>
      <c r="F103" s="6">
        <f>+'[2]CONSUMO EN ARGENTINA POR COLOR'!$F371/10000</f>
        <v>23.155999999999999</v>
      </c>
      <c r="G103" s="6">
        <f>+'[2]CONSUMO EN ARGENTINA POR COLOR'!$F383/10000</f>
        <v>18.340299999999999</v>
      </c>
      <c r="H103" s="6">
        <f>+'[2]CONSUMO EN ARGENTINA POR COLOR'!$F395/10000</f>
        <v>21.281600000000001</v>
      </c>
      <c r="I103" s="6">
        <f>+'[2]CONSUMO EN ARGENTINA POR COLOR'!$F407/10000</f>
        <v>16.674399999999999</v>
      </c>
      <c r="J103" s="6">
        <f>+'[2]CONSUMO EN ARGENTINA POR COLOR'!$F419/10000</f>
        <v>18.567399999999999</v>
      </c>
      <c r="K103" s="104"/>
      <c r="L103" s="91"/>
      <c r="M103" s="2"/>
      <c r="N103" s="89" t="s">
        <v>4</v>
      </c>
      <c r="O103" s="104">
        <f>+'[2]CONSUMO EN ARGENTINA POR COLOR'!F1161*9</f>
        <v>180.23909899999998</v>
      </c>
      <c r="P103" s="6">
        <f t="shared" ref="P103:W103" si="215">+SUM(C97:C103)+SUM(B104:B108)</f>
        <v>169.72910000000002</v>
      </c>
      <c r="Q103" s="6">
        <f t="shared" si="215"/>
        <v>157.5677</v>
      </c>
      <c r="R103" s="6">
        <f t="shared" si="215"/>
        <v>168.86369999999999</v>
      </c>
      <c r="S103" s="6">
        <f t="shared" si="215"/>
        <v>196.70340000000002</v>
      </c>
      <c r="T103" s="6">
        <f t="shared" si="215"/>
        <v>221.98419999999999</v>
      </c>
      <c r="U103" s="6">
        <f t="shared" si="215"/>
        <v>221.45740000000001</v>
      </c>
      <c r="V103" s="6">
        <f t="shared" si="215"/>
        <v>202.73820000000001</v>
      </c>
      <c r="W103" s="105">
        <f t="shared" si="215"/>
        <v>195.7851</v>
      </c>
      <c r="X103" s="90"/>
      <c r="Y103" s="117"/>
      <c r="Z103" s="113"/>
    </row>
    <row r="104" spans="1:26" x14ac:dyDescent="0.25">
      <c r="A104" s="89" t="s">
        <v>5</v>
      </c>
      <c r="B104" s="104">
        <f>+'[2]CONSUMO EN ARGENTINA POR COLOR'!$F324/10000</f>
        <v>21.8736</v>
      </c>
      <c r="C104" s="6">
        <f>+'[2]CONSUMO EN ARGENTINA POR COLOR'!$F336/10000</f>
        <v>18.183299999999999</v>
      </c>
      <c r="D104" s="6">
        <f>+'[2]CONSUMO EN ARGENTINA POR COLOR'!$F348/10000</f>
        <v>16.405100000000001</v>
      </c>
      <c r="E104" s="6">
        <f>+'[2]CONSUMO EN ARGENTINA POR COLOR'!$F360/10000</f>
        <v>18.3306</v>
      </c>
      <c r="F104" s="6">
        <f>+'[2]CONSUMO EN ARGENTINA POR COLOR'!$F372/10000</f>
        <v>21.698399999999999</v>
      </c>
      <c r="G104" s="6">
        <f>+'[2]CONSUMO EN ARGENTINA POR COLOR'!$F384/10000</f>
        <v>20.873100000000001</v>
      </c>
      <c r="H104" s="6">
        <f>+'[2]CONSUMO EN ARGENTINA POR COLOR'!$F396/10000</f>
        <v>23.813800000000001</v>
      </c>
      <c r="I104" s="6">
        <f>+'[2]CONSUMO EN ARGENTINA POR COLOR'!$F408/10000</f>
        <v>20.6449</v>
      </c>
      <c r="J104" s="6">
        <f>+'[2]CONSUMO EN ARGENTINA POR COLOR'!$F420/10000</f>
        <v>19.444800000000001</v>
      </c>
      <c r="K104" s="104"/>
      <c r="L104" s="91"/>
      <c r="M104" s="2"/>
      <c r="N104" s="89" t="s">
        <v>5</v>
      </c>
      <c r="O104" s="104">
        <f>+'[2]CONSUMO EN ARGENTINA POR COLOR'!F1162*9</f>
        <v>180.30462</v>
      </c>
      <c r="P104" s="6">
        <f t="shared" ref="P104:W104" si="216">+SUM(C97:C104)+SUM(B105:B108)</f>
        <v>166.03880000000001</v>
      </c>
      <c r="Q104" s="6">
        <f t="shared" si="216"/>
        <v>155.78950000000003</v>
      </c>
      <c r="R104" s="6">
        <f t="shared" si="216"/>
        <v>170.78919999999999</v>
      </c>
      <c r="S104" s="6">
        <f t="shared" si="216"/>
        <v>200.0712</v>
      </c>
      <c r="T104" s="6">
        <f t="shared" si="216"/>
        <v>221.15890000000002</v>
      </c>
      <c r="U104" s="6">
        <f t="shared" si="216"/>
        <v>224.3981</v>
      </c>
      <c r="V104" s="6">
        <f t="shared" si="216"/>
        <v>199.56930000000003</v>
      </c>
      <c r="W104" s="105">
        <f t="shared" si="216"/>
        <v>194.58499999999998</v>
      </c>
      <c r="X104" s="90"/>
      <c r="Y104" s="117"/>
      <c r="Z104" s="113"/>
    </row>
    <row r="105" spans="1:26" x14ac:dyDescent="0.25">
      <c r="A105" s="89" t="s">
        <v>6</v>
      </c>
      <c r="B105" s="104">
        <f>+'[2]CONSUMO EN ARGENTINA POR COLOR'!$F325/10000</f>
        <v>19.247399999999999</v>
      </c>
      <c r="C105" s="6">
        <f>+'[2]CONSUMO EN ARGENTINA POR COLOR'!$F337/10000</f>
        <v>14.303599999999999</v>
      </c>
      <c r="D105" s="6">
        <f>+'[2]CONSUMO EN ARGENTINA POR COLOR'!$F349/10000</f>
        <v>15.6914</v>
      </c>
      <c r="E105" s="6">
        <f>+'[2]CONSUMO EN ARGENTINA POR COLOR'!$F361/10000</f>
        <v>17.7181</v>
      </c>
      <c r="F105" s="6">
        <f>+'[2]CONSUMO EN ARGENTINA POR COLOR'!$F373/10000</f>
        <v>22.974399999999999</v>
      </c>
      <c r="G105" s="6">
        <f>+'[2]CONSUMO EN ARGENTINA POR COLOR'!$F385/10000</f>
        <v>16.203399999999998</v>
      </c>
      <c r="H105" s="6">
        <f>+'[2]CONSUMO EN ARGENTINA POR COLOR'!$F397/10000</f>
        <v>21.229199999999999</v>
      </c>
      <c r="I105" s="6">
        <f>+'[2]CONSUMO EN ARGENTINA POR COLOR'!$F409/10000</f>
        <v>18.749400000000001</v>
      </c>
      <c r="J105" s="6">
        <f>+'[2]CONSUMO EN ARGENTINA POR COLOR'!$F421/10000</f>
        <v>19.493500000000001</v>
      </c>
      <c r="K105" s="104"/>
      <c r="L105" s="91"/>
      <c r="M105" s="2"/>
      <c r="N105" s="89" t="s">
        <v>6</v>
      </c>
      <c r="O105" s="104">
        <f>+'[2]CONSUMO EN ARGENTINA POR COLOR'!F1163*9</f>
        <v>181.537193</v>
      </c>
      <c r="P105" s="6">
        <f t="shared" ref="P105:W105" si="217">+SUM(C97:C105)+SUM(B106:B108)</f>
        <v>161.095</v>
      </c>
      <c r="Q105" s="6">
        <f t="shared" si="217"/>
        <v>157.1773</v>
      </c>
      <c r="R105" s="6">
        <f t="shared" si="217"/>
        <v>172.8159</v>
      </c>
      <c r="S105" s="6">
        <f t="shared" si="217"/>
        <v>205.32750000000001</v>
      </c>
      <c r="T105" s="6">
        <f t="shared" si="217"/>
        <v>214.3879</v>
      </c>
      <c r="U105" s="6">
        <f t="shared" si="217"/>
        <v>229.4239</v>
      </c>
      <c r="V105" s="6">
        <f t="shared" si="217"/>
        <v>197.08950000000002</v>
      </c>
      <c r="W105" s="67">
        <f t="shared" si="217"/>
        <v>195.32909999999998</v>
      </c>
      <c r="X105" s="37"/>
      <c r="Y105" s="78"/>
      <c r="Z105" s="7"/>
    </row>
    <row r="106" spans="1:26" x14ac:dyDescent="0.25">
      <c r="A106" s="89" t="s">
        <v>7</v>
      </c>
      <c r="B106" s="104">
        <f>+'[2]CONSUMO EN ARGENTINA POR COLOR'!$F326/10000</f>
        <v>17.249099999999999</v>
      </c>
      <c r="C106" s="6">
        <f>+'[2]CONSUMO EN ARGENTINA POR COLOR'!$F338/10000</f>
        <v>18.735900000000001</v>
      </c>
      <c r="D106" s="6">
        <f>+'[2]CONSUMO EN ARGENTINA POR COLOR'!$F350/10000</f>
        <v>16.154900000000001</v>
      </c>
      <c r="E106" s="6">
        <f>+'[2]CONSUMO EN ARGENTINA POR COLOR'!$F362/10000</f>
        <v>19.704699999999999</v>
      </c>
      <c r="F106" s="6">
        <f>+'[2]CONSUMO EN ARGENTINA POR COLOR'!$F374/10000</f>
        <v>21.1629</v>
      </c>
      <c r="G106" s="6">
        <f>+'[2]CONSUMO EN ARGENTINA POR COLOR'!$F386/10000</f>
        <v>16.401</v>
      </c>
      <c r="H106" s="6">
        <f>+'[2]CONSUMO EN ARGENTINA POR COLOR'!$F398/10000</f>
        <v>20.3963</v>
      </c>
      <c r="I106" s="6">
        <f>+'[2]CONSUMO EN ARGENTINA POR COLOR'!$F410/10000</f>
        <v>19.505199999999999</v>
      </c>
      <c r="J106" s="6">
        <f>+'[2]CONSUMO EN ARGENTINA POR COLOR'!$F422/10000</f>
        <v>16.252800000000001</v>
      </c>
      <c r="K106" s="104"/>
      <c r="L106" s="91"/>
      <c r="M106" s="2"/>
      <c r="N106" s="89" t="s">
        <v>7</v>
      </c>
      <c r="O106" s="104">
        <f>+'[2]CONSUMO EN ARGENTINA POR COLOR'!F1164*9</f>
        <v>183.53897699999999</v>
      </c>
      <c r="P106" s="6">
        <f t="shared" ref="P106:W106" si="218">+SUM(C97:C106)+SUM(B107:B108)</f>
        <v>162.58180000000002</v>
      </c>
      <c r="Q106" s="6">
        <f t="shared" si="218"/>
        <v>154.59630000000001</v>
      </c>
      <c r="R106" s="6">
        <f t="shared" si="218"/>
        <v>176.3657</v>
      </c>
      <c r="S106" s="6">
        <f t="shared" si="218"/>
        <v>206.78570000000002</v>
      </c>
      <c r="T106" s="6">
        <f t="shared" si="218"/>
        <v>209.62600000000003</v>
      </c>
      <c r="U106" s="6">
        <f t="shared" si="218"/>
        <v>233.41919999999999</v>
      </c>
      <c r="V106" s="6">
        <f t="shared" si="218"/>
        <v>196.19840000000002</v>
      </c>
      <c r="W106" s="105">
        <f t="shared" si="218"/>
        <v>192.07670000000002</v>
      </c>
      <c r="X106" s="105"/>
      <c r="Y106" s="117"/>
      <c r="Z106" s="113"/>
    </row>
    <row r="107" spans="1:26" x14ac:dyDescent="0.25">
      <c r="A107" s="89" t="s">
        <v>8</v>
      </c>
      <c r="B107" s="104">
        <f>+'[2]CONSUMO EN ARGENTINA POR COLOR'!$F327/10000</f>
        <v>15.911</v>
      </c>
      <c r="C107" s="6">
        <f>+'[2]CONSUMO EN ARGENTINA POR COLOR'!$F339/10000</f>
        <v>17.024999999999999</v>
      </c>
      <c r="D107" s="6">
        <f>+'[2]CONSUMO EN ARGENTINA POR COLOR'!$F351/10000</f>
        <v>13.8109</v>
      </c>
      <c r="E107" s="6">
        <f>+'[2]CONSUMO EN ARGENTINA POR COLOR'!$F363/10000</f>
        <v>17.235600000000002</v>
      </c>
      <c r="F107" s="6">
        <f>+'[2]CONSUMO EN ARGENTINA POR COLOR'!$F375/10000</f>
        <v>19.365400000000001</v>
      </c>
      <c r="G107" s="6">
        <f>+'[2]CONSUMO EN ARGENTINA POR COLOR'!$F387/10000</f>
        <v>20.3109</v>
      </c>
      <c r="H107" s="6">
        <f>+'[2]CONSUMO EN ARGENTINA POR COLOR'!$F399/10000</f>
        <v>20.453900000000001</v>
      </c>
      <c r="I107" s="6">
        <f>+'[2]CONSUMO EN ARGENTINA POR COLOR'!$F411/10000</f>
        <v>19.309200000000001</v>
      </c>
      <c r="J107" s="6">
        <f>+'[2]CONSUMO EN ARGENTINA POR COLOR'!$F423/10000</f>
        <v>17.4633</v>
      </c>
      <c r="K107" s="104"/>
      <c r="L107" s="91"/>
      <c r="M107" s="2"/>
      <c r="N107" s="89" t="s">
        <v>8</v>
      </c>
      <c r="O107" s="104">
        <f>+'[2]CONSUMO EN ARGENTINA POR COLOR'!F1165*9</f>
        <v>186.71245999999999</v>
      </c>
      <c r="P107" s="6">
        <f t="shared" ref="P107:W107" si="219">+SUM(C97:C107)+SUM(B108)</f>
        <v>163.69580000000002</v>
      </c>
      <c r="Q107" s="6">
        <f t="shared" si="219"/>
        <v>151.38220000000001</v>
      </c>
      <c r="R107" s="6">
        <f t="shared" si="219"/>
        <v>179.79040000000001</v>
      </c>
      <c r="S107" s="6">
        <f t="shared" si="219"/>
        <v>208.91550000000001</v>
      </c>
      <c r="T107" s="6">
        <f t="shared" si="219"/>
        <v>210.57150000000001</v>
      </c>
      <c r="U107" s="6">
        <f t="shared" si="219"/>
        <v>233.56219999999999</v>
      </c>
      <c r="V107" s="6">
        <f t="shared" si="219"/>
        <v>195.05370000000002</v>
      </c>
      <c r="W107" s="105">
        <f t="shared" si="219"/>
        <v>190.23079999999999</v>
      </c>
      <c r="X107" s="90"/>
      <c r="Y107" s="117"/>
      <c r="Z107" s="113"/>
    </row>
    <row r="108" spans="1:26" x14ac:dyDescent="0.25">
      <c r="A108" s="89" t="s">
        <v>9</v>
      </c>
      <c r="B108" s="104">
        <f>+'[2]CONSUMO EN ARGENTINA POR COLOR'!$F328/10000</f>
        <v>11.525</v>
      </c>
      <c r="C108" s="6">
        <f>+'[2]CONSUMO EN ARGENTINA POR COLOR'!$F340/10000</f>
        <v>10.6059</v>
      </c>
      <c r="D108" s="6">
        <f>+'[2]CONSUMO EN ARGENTINA POR COLOR'!$F352/10000</f>
        <v>13.4069</v>
      </c>
      <c r="E108" s="6">
        <f>+'[2]CONSUMO EN ARGENTINA POR COLOR'!$F364/10000</f>
        <v>14.579700000000001</v>
      </c>
      <c r="F108" s="6">
        <f>+'[2]CONSUMO EN ARGENTINA POR COLOR'!$F376/10000</f>
        <v>16.6206</v>
      </c>
      <c r="G108" s="6">
        <f>+'[2]CONSUMO EN ARGENTINA POR COLOR'!$F388/10000</f>
        <v>18.776700000000002</v>
      </c>
      <c r="H108" s="6">
        <f>+'[2]CONSUMO EN ARGENTINA POR COLOR'!$F400/10000</f>
        <v>13.270300000000001</v>
      </c>
      <c r="I108" s="6">
        <f>+'[2]CONSUMO EN ARGENTINA POR COLOR'!$F412/10000</f>
        <v>13.9328</v>
      </c>
      <c r="J108" s="6">
        <f>+'[2]CONSUMO EN ARGENTINA POR COLOR'!$F424/10000</f>
        <v>12.5067</v>
      </c>
      <c r="K108" s="104"/>
      <c r="L108" s="91"/>
      <c r="M108" s="2"/>
      <c r="N108" s="89" t="s">
        <v>9</v>
      </c>
      <c r="O108" s="104">
        <f>+'[2]CONSUMO EN ARGENTINA POR COLOR'!F1166*9</f>
        <v>189.68532200000001</v>
      </c>
      <c r="P108" s="6">
        <f t="shared" ref="P108:U108" si="220">+SUM(C97:C108)</f>
        <v>162.77670000000001</v>
      </c>
      <c r="Q108" s="6">
        <f t="shared" si="220"/>
        <v>154.18320000000003</v>
      </c>
      <c r="R108" s="6">
        <f t="shared" si="220"/>
        <v>180.9632</v>
      </c>
      <c r="S108" s="6">
        <f t="shared" si="220"/>
        <v>210.9564</v>
      </c>
      <c r="T108" s="6">
        <f t="shared" si="220"/>
        <v>212.72760000000002</v>
      </c>
      <c r="U108" s="6">
        <f t="shared" si="220"/>
        <v>228.05579999999998</v>
      </c>
      <c r="V108" s="6">
        <f t="shared" ref="V108:W108" si="221">+SUM(I97:I108)</f>
        <v>195.71620000000001</v>
      </c>
      <c r="W108" s="105">
        <f t="shared" si="221"/>
        <v>188.8047</v>
      </c>
      <c r="X108" s="90"/>
      <c r="Y108" s="117"/>
      <c r="Z108" s="113"/>
    </row>
    <row r="109" spans="1:26" ht="25.5" x14ac:dyDescent="0.25">
      <c r="A109" s="92" t="s">
        <v>13</v>
      </c>
      <c r="B109" s="106">
        <f>SUM(B97:B108)</f>
        <v>173.58489999999998</v>
      </c>
      <c r="C109" s="83">
        <f>SUM(C97:C108)</f>
        <v>162.77670000000001</v>
      </c>
      <c r="D109" s="83">
        <f>SUM(D97:D108)</f>
        <v>154.18320000000003</v>
      </c>
      <c r="E109" s="83">
        <f>SUM(E97:E108)</f>
        <v>180.9632</v>
      </c>
      <c r="F109" s="83">
        <f>SUM(F97:F108)</f>
        <v>210.9564</v>
      </c>
      <c r="G109" s="83">
        <f t="shared" ref="G109:H109" si="222">SUM(G97:G108)</f>
        <v>212.72760000000002</v>
      </c>
      <c r="H109" s="83">
        <f t="shared" si="222"/>
        <v>228.05579999999998</v>
      </c>
      <c r="I109" s="83">
        <f t="shared" ref="I109:J109" si="223">SUM(I97:I108)</f>
        <v>195.71620000000001</v>
      </c>
      <c r="J109" s="107">
        <f t="shared" si="223"/>
        <v>188.8047</v>
      </c>
      <c r="K109" s="107"/>
      <c r="L109" s="94"/>
      <c r="M109" s="3"/>
      <c r="N109" s="92" t="s">
        <v>14</v>
      </c>
      <c r="O109" s="106">
        <f t="shared" ref="O109:X109" si="224">+AVERAGE(O97:O108)</f>
        <v>178.82120283333333</v>
      </c>
      <c r="P109" s="83">
        <f t="shared" si="224"/>
        <v>166.53944166666668</v>
      </c>
      <c r="Q109" s="83">
        <f t="shared" si="224"/>
        <v>158.66903333333335</v>
      </c>
      <c r="R109" s="83">
        <f t="shared" si="224"/>
        <v>167.3058</v>
      </c>
      <c r="S109" s="83">
        <f t="shared" si="224"/>
        <v>194.97217500000002</v>
      </c>
      <c r="T109" s="83">
        <f t="shared" si="224"/>
        <v>218.61183333333335</v>
      </c>
      <c r="U109" s="83">
        <f t="shared" si="224"/>
        <v>221.57213333333334</v>
      </c>
      <c r="V109" s="83">
        <f t="shared" si="224"/>
        <v>207.99292500000001</v>
      </c>
      <c r="W109" s="107">
        <f t="shared" si="224"/>
        <v>193.02358333333336</v>
      </c>
      <c r="X109" s="93">
        <f t="shared" si="224"/>
        <v>192.63090000000003</v>
      </c>
      <c r="Y109" s="119">
        <f>+X109/W109-1</f>
        <v>-2.0343800822265612E-3</v>
      </c>
      <c r="Z109" s="173">
        <f>+POWER(X109/S109,0.2)-1</f>
        <v>-2.4132700588452849E-3</v>
      </c>
    </row>
    <row r="110" spans="1:26" ht="25.5" x14ac:dyDescent="0.25">
      <c r="A110" s="95" t="s">
        <v>15</v>
      </c>
      <c r="B110" s="108">
        <f t="shared" ref="B110:H110" si="225">+B109/B$163</f>
        <v>0.18434355877736455</v>
      </c>
      <c r="C110" s="84">
        <f t="shared" si="225"/>
        <v>0.18238224409329717</v>
      </c>
      <c r="D110" s="84">
        <f t="shared" si="225"/>
        <v>0.18363841634031169</v>
      </c>
      <c r="E110" s="84">
        <f t="shared" si="225"/>
        <v>0.20441829868378678</v>
      </c>
      <c r="F110" s="84">
        <f t="shared" si="225"/>
        <v>0.22371585480618703</v>
      </c>
      <c r="G110" s="84">
        <f t="shared" si="225"/>
        <v>0.25382265551153249</v>
      </c>
      <c r="H110" s="84">
        <f t="shared" si="225"/>
        <v>0.27555956925594643</v>
      </c>
      <c r="I110" s="84">
        <f t="shared" ref="I110:J110" si="226">+I109/I$163</f>
        <v>0.25245227344316146</v>
      </c>
      <c r="J110" s="109">
        <f t="shared" si="226"/>
        <v>0.24756967211114028</v>
      </c>
      <c r="K110" s="109"/>
      <c r="L110" s="97"/>
      <c r="M110" s="3"/>
      <c r="N110" s="95" t="s">
        <v>15</v>
      </c>
      <c r="O110" s="108">
        <f t="shared" ref="O110:W110" si="227">+O109/O$163</f>
        <v>0.17600611429697696</v>
      </c>
      <c r="P110" s="84">
        <f t="shared" si="227"/>
        <v>0.1825689031188667</v>
      </c>
      <c r="Q110" s="84">
        <f t="shared" si="227"/>
        <v>0.18231962294259829</v>
      </c>
      <c r="R110" s="84">
        <f t="shared" si="227"/>
        <v>0.19576941323438826</v>
      </c>
      <c r="S110" s="84">
        <f t="shared" si="227"/>
        <v>0.2122412439489233</v>
      </c>
      <c r="T110" s="84">
        <f t="shared" si="227"/>
        <v>0.24740722174956178</v>
      </c>
      <c r="U110" s="84">
        <f t="shared" si="227"/>
        <v>0.26298270757280817</v>
      </c>
      <c r="V110" s="84">
        <f t="shared" si="227"/>
        <v>0.26339951302358611</v>
      </c>
      <c r="W110" s="109">
        <f t="shared" si="227"/>
        <v>0.25206812167489734</v>
      </c>
      <c r="X110" s="96">
        <f t="shared" ref="X110" si="228">+X109/X$163</f>
        <v>0.24982383857368115</v>
      </c>
      <c r="Y110" s="118"/>
      <c r="Z110" s="114"/>
    </row>
    <row r="111" spans="1:26" ht="26.25" thickBot="1" x14ac:dyDescent="0.3">
      <c r="A111" s="98" t="s">
        <v>12</v>
      </c>
      <c r="B111" s="110"/>
      <c r="C111" s="85">
        <f>+C109/B109-1</f>
        <v>-6.2264632465150904E-2</v>
      </c>
      <c r="D111" s="85">
        <f t="shared" ref="D111" si="229">+D109/C109-1</f>
        <v>-5.2793182316633658E-2</v>
      </c>
      <c r="E111" s="85">
        <f t="shared" ref="E111" si="230">+E109/D109-1</f>
        <v>0.17368948108483906</v>
      </c>
      <c r="F111" s="85">
        <f t="shared" ref="F111:J111" si="231">+F109/E109-1</f>
        <v>0.16574198511078486</v>
      </c>
      <c r="G111" s="85">
        <f t="shared" si="231"/>
        <v>8.3960477141249434E-3</v>
      </c>
      <c r="H111" s="85">
        <f t="shared" si="231"/>
        <v>7.2055530170979099E-2</v>
      </c>
      <c r="I111" s="85">
        <f t="shared" si="231"/>
        <v>-0.14180564581124433</v>
      </c>
      <c r="J111" s="111">
        <f t="shared" si="231"/>
        <v>-3.5313888170728891E-2</v>
      </c>
      <c r="K111" s="111"/>
      <c r="L111" s="101"/>
      <c r="M111" s="2"/>
      <c r="N111" s="98" t="s">
        <v>12</v>
      </c>
      <c r="O111" s="110"/>
      <c r="P111" s="85">
        <f>+P109/O109-1</f>
        <v>-6.8681794843498678E-2</v>
      </c>
      <c r="Q111" s="85">
        <f t="shared" ref="Q111" si="232">+Q109/P109-1</f>
        <v>-4.7258524794902113E-2</v>
      </c>
      <c r="R111" s="85">
        <f t="shared" ref="R111" si="233">+R109/Q109-1</f>
        <v>5.4432591446640144E-2</v>
      </c>
      <c r="S111" s="85">
        <f t="shared" ref="S111" si="234">+S109/R109-1</f>
        <v>0.16536411170443599</v>
      </c>
      <c r="T111" s="85">
        <f t="shared" ref="T111" si="235">+T109/S109-1</f>
        <v>0.12124631801093333</v>
      </c>
      <c r="U111" s="85">
        <f t="shared" ref="U111" si="236">+U109/T109-1</f>
        <v>1.3541352976470522E-2</v>
      </c>
      <c r="V111" s="85">
        <f t="shared" ref="V111" si="237">+V109/U109-1</f>
        <v>-6.1285722753342542E-2</v>
      </c>
      <c r="W111" s="111">
        <f t="shared" ref="W111:X111" si="238">+W109/V109-1</f>
        <v>-7.1970436814938088E-2</v>
      </c>
      <c r="X111" s="100">
        <f t="shared" si="238"/>
        <v>-2.0343800822265612E-3</v>
      </c>
      <c r="Y111" s="99"/>
      <c r="Z111" s="115"/>
    </row>
    <row r="112" spans="1:26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6" ht="15.75" thickBot="1" x14ac:dyDescent="0.3">
      <c r="A113" s="335" t="s">
        <v>255</v>
      </c>
      <c r="B113" s="336"/>
      <c r="C113" s="336"/>
      <c r="D113" s="336"/>
      <c r="E113" s="336"/>
      <c r="F113" s="336"/>
      <c r="G113" s="336"/>
      <c r="H113" s="336"/>
      <c r="I113" s="336"/>
      <c r="J113" s="336"/>
      <c r="K113" s="336"/>
      <c r="L113" s="337"/>
      <c r="M113" s="2"/>
      <c r="N113" s="335" t="s">
        <v>256</v>
      </c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7"/>
    </row>
    <row r="114" spans="1:26" ht="51" x14ac:dyDescent="0.25">
      <c r="A114" s="86"/>
      <c r="B114" s="102">
        <v>2016</v>
      </c>
      <c r="C114" s="82">
        <f>+B114+1</f>
        <v>2017</v>
      </c>
      <c r="D114" s="82">
        <f t="shared" ref="D114:G114" si="239">+C114+1</f>
        <v>2018</v>
      </c>
      <c r="E114" s="82">
        <f t="shared" si="239"/>
        <v>2019</v>
      </c>
      <c r="F114" s="82">
        <f t="shared" si="239"/>
        <v>2020</v>
      </c>
      <c r="G114" s="82">
        <f t="shared" si="239"/>
        <v>2021</v>
      </c>
      <c r="H114" s="82">
        <f>+H96</f>
        <v>2022</v>
      </c>
      <c r="I114" s="82">
        <v>2023</v>
      </c>
      <c r="J114" s="82">
        <v>2024</v>
      </c>
      <c r="K114" s="102">
        <v>2025</v>
      </c>
      <c r="L114" s="88" t="s">
        <v>16</v>
      </c>
      <c r="M114" s="2"/>
      <c r="N114" s="86"/>
      <c r="O114" s="102">
        <v>2016</v>
      </c>
      <c r="P114" s="82">
        <f>+O114+1</f>
        <v>2017</v>
      </c>
      <c r="Q114" s="82">
        <f t="shared" ref="Q114:S114" si="240">+P114+1</f>
        <v>2018</v>
      </c>
      <c r="R114" s="82">
        <f t="shared" si="240"/>
        <v>2019</v>
      </c>
      <c r="S114" s="82">
        <f t="shared" si="240"/>
        <v>2020</v>
      </c>
      <c r="T114" s="82">
        <f t="shared" ref="T114" si="241">+S114+1</f>
        <v>2021</v>
      </c>
      <c r="U114" s="82">
        <v>2022</v>
      </c>
      <c r="V114" s="82">
        <v>2023</v>
      </c>
      <c r="W114" s="103">
        <v>2024</v>
      </c>
      <c r="X114" s="87">
        <v>2025</v>
      </c>
      <c r="Y114" s="116" t="s">
        <v>16</v>
      </c>
      <c r="Z114" s="112" t="s">
        <v>21</v>
      </c>
    </row>
    <row r="115" spans="1:26" x14ac:dyDescent="0.25">
      <c r="A115" s="89" t="s">
        <v>10</v>
      </c>
      <c r="B115" s="104">
        <f>+'[2]CONSUMO EN ARGENTINA POR COLOR'!$I317/10000</f>
        <v>0.16009999999999999</v>
      </c>
      <c r="C115" s="6">
        <f>+'[2]CONSUMO EN ARGENTINA POR COLOR'!$I329/10000</f>
        <v>0.27150000000000002</v>
      </c>
      <c r="D115" s="6">
        <f>+'[2]CONSUMO EN ARGENTINA POR COLOR'!$I341/10000</f>
        <v>0.2485</v>
      </c>
      <c r="E115" s="6">
        <f>+'[2]CONSUMO EN ARGENTINA POR COLOR'!$I353/10000</f>
        <v>0.154</v>
      </c>
      <c r="F115" s="6">
        <f>+'[2]CONSUMO EN ARGENTINA POR COLOR'!$I365/10000</f>
        <v>0.41289999999999999</v>
      </c>
      <c r="G115" s="6">
        <f>+'[2]CONSUMO EN ARGENTINA POR COLOR'!$I377/10000</f>
        <v>0.36480000000000001</v>
      </c>
      <c r="H115" s="6">
        <f>+'[2]CONSUMO EN ARGENTINA POR COLOR'!$I389/10000</f>
        <v>0.3463</v>
      </c>
      <c r="I115" s="6">
        <f>+'[2]CONSUMO EN ARGENTINA POR COLOR'!$I401/10000</f>
        <v>0.3407</v>
      </c>
      <c r="J115" s="6">
        <f>+'[2]CONSUMO EN ARGENTINA POR COLOR'!$I413/10000</f>
        <v>0.33800000000000002</v>
      </c>
      <c r="K115" s="104">
        <f>+'[2]CONSUMO EN ARGENTINA POR COLOR'!$I425/10000</f>
        <v>0.4677</v>
      </c>
      <c r="L115" s="91">
        <f t="shared" ref="L115" si="242">+J115/I115-1</f>
        <v>-7.9248605811563788E-3</v>
      </c>
      <c r="M115" s="2"/>
      <c r="N115" s="89" t="s">
        <v>10</v>
      </c>
      <c r="O115" s="104">
        <f>+'[2]CONSUMO EN ARGENTINA POR COLOR'!I1155*9</f>
        <v>3.9795720000000001</v>
      </c>
      <c r="P115" s="6">
        <f t="shared" ref="P115:X115" si="243">+SUM(C115)+SUM(B116:B126)</f>
        <v>3.7007829999999999</v>
      </c>
      <c r="Q115" s="6">
        <f t="shared" si="243"/>
        <v>4.2568000000000001</v>
      </c>
      <c r="R115" s="6">
        <f t="shared" si="243"/>
        <v>3.9102999999999999</v>
      </c>
      <c r="S115" s="6">
        <f t="shared" si="243"/>
        <v>4.1932999999999998</v>
      </c>
      <c r="T115" s="6">
        <f t="shared" si="243"/>
        <v>4.9743000000000004</v>
      </c>
      <c r="U115" s="6">
        <f t="shared" si="243"/>
        <v>6.6055999999999999</v>
      </c>
      <c r="V115" s="6">
        <f t="shared" si="243"/>
        <v>7.8309999999999995</v>
      </c>
      <c r="W115" s="105">
        <f t="shared" si="243"/>
        <v>7.0416000000000007</v>
      </c>
      <c r="X115" s="90">
        <f t="shared" si="243"/>
        <v>5.5676999999999994</v>
      </c>
      <c r="Y115" s="117">
        <f>+X115/W115-1</f>
        <v>-0.20931322426721222</v>
      </c>
      <c r="Z115" s="113">
        <f>+POWER(X115/S115,0.2)-1</f>
        <v>5.8336997382917533E-2</v>
      </c>
    </row>
    <row r="116" spans="1:26" x14ac:dyDescent="0.25">
      <c r="A116" s="89" t="s">
        <v>11</v>
      </c>
      <c r="B116" s="104">
        <f>+'[2]CONSUMO EN ARGENTINA POR COLOR'!$I318/10000</f>
        <v>0.1734</v>
      </c>
      <c r="C116" s="6">
        <f>+'[2]CONSUMO EN ARGENTINA POR COLOR'!$I330/10000</f>
        <v>0.15260000000000001</v>
      </c>
      <c r="D116" s="6">
        <f>+'[2]CONSUMO EN ARGENTINA POR COLOR'!$I342/10000</f>
        <v>0.2059</v>
      </c>
      <c r="E116" s="6">
        <f>+'[2]CONSUMO EN ARGENTINA POR COLOR'!$I354/10000</f>
        <v>0.12790000000000001</v>
      </c>
      <c r="F116" s="6">
        <f>+'[2]CONSUMO EN ARGENTINA POR COLOR'!$I366/10000</f>
        <v>0.31030000000000002</v>
      </c>
      <c r="G116" s="6">
        <f>+'[2]CONSUMO EN ARGENTINA POR COLOR'!$I378/10000</f>
        <v>0.32200000000000001</v>
      </c>
      <c r="H116" s="6">
        <f>+'[2]CONSUMO EN ARGENTINA POR COLOR'!$I390/10000</f>
        <v>0.49830000000000002</v>
      </c>
      <c r="I116" s="6">
        <f>+'[2]CONSUMO EN ARGENTINA POR COLOR'!$I402/10000</f>
        <v>0.21160000000000001</v>
      </c>
      <c r="J116" s="6">
        <f>+'[2]CONSUMO EN ARGENTINA POR COLOR'!$I414/10000</f>
        <v>0.187</v>
      </c>
      <c r="K116" s="104">
        <f>+'[2]CONSUMO EN ARGENTINA POR COLOR'!$I426/10000</f>
        <v>0.27010000000000001</v>
      </c>
      <c r="L116" s="91">
        <f t="shared" ref="L116" si="244">+J116/I116-1</f>
        <v>-0.11625708884688091</v>
      </c>
      <c r="M116" s="2"/>
      <c r="N116" s="89" t="s">
        <v>11</v>
      </c>
      <c r="O116" s="104">
        <f>+'[2]CONSUMO EN ARGENTINA POR COLOR'!I1156*9</f>
        <v>3.8778730000000001</v>
      </c>
      <c r="P116" s="6">
        <f t="shared" ref="P116:W116" si="245">+SUM(C115:C116)+SUM(B117:B126)</f>
        <v>3.679983</v>
      </c>
      <c r="Q116" s="6">
        <f t="shared" si="245"/>
        <v>4.3100999999999994</v>
      </c>
      <c r="R116" s="6">
        <f t="shared" si="245"/>
        <v>3.8323</v>
      </c>
      <c r="S116" s="6">
        <f t="shared" si="245"/>
        <v>4.3757000000000001</v>
      </c>
      <c r="T116" s="6">
        <f t="shared" si="245"/>
        <v>4.9860000000000007</v>
      </c>
      <c r="U116" s="6">
        <f t="shared" si="245"/>
        <v>6.7819000000000003</v>
      </c>
      <c r="V116" s="6">
        <f t="shared" si="245"/>
        <v>7.5442999999999998</v>
      </c>
      <c r="W116" s="105">
        <f t="shared" si="245"/>
        <v>7.0170000000000012</v>
      </c>
      <c r="X116" s="90">
        <f t="shared" ref="X116" si="246">+SUM(K115:K116)+SUM(J117:J126)</f>
        <v>5.6508000000000003</v>
      </c>
      <c r="Y116" s="117">
        <f>+X116/W116-1</f>
        <v>-0.19469858914065852</v>
      </c>
      <c r="Z116" s="113">
        <f>+POWER(X116/S116,0.2)-1</f>
        <v>5.2476674368773457E-2</v>
      </c>
    </row>
    <row r="117" spans="1:26" x14ac:dyDescent="0.25">
      <c r="A117" s="89" t="s">
        <v>0</v>
      </c>
      <c r="B117" s="104">
        <f>+'[2]CONSUMO EN ARGENTINA POR COLOR'!$I319/10000</f>
        <v>0.19408300000000001</v>
      </c>
      <c r="C117" s="6">
        <f>+'[2]CONSUMO EN ARGENTINA POR COLOR'!$I331/10000</f>
        <v>0.21410000000000001</v>
      </c>
      <c r="D117" s="6">
        <f>+'[2]CONSUMO EN ARGENTINA POR COLOR'!$I343/10000</f>
        <v>0.14729999999999999</v>
      </c>
      <c r="E117" s="6">
        <f>+'[2]CONSUMO EN ARGENTINA POR COLOR'!$I355/10000</f>
        <v>0.17199999999999999</v>
      </c>
      <c r="F117" s="6">
        <f>+'[2]CONSUMO EN ARGENTINA POR COLOR'!$I367/10000</f>
        <v>0.2346</v>
      </c>
      <c r="G117" s="6">
        <f>+'[2]CONSUMO EN ARGENTINA POR COLOR'!$I379/10000</f>
        <v>0.37919999999999998</v>
      </c>
      <c r="H117" s="6">
        <f>+'[2]CONSUMO EN ARGENTINA POR COLOR'!$I391/10000</f>
        <v>0.4738</v>
      </c>
      <c r="I117" s="6">
        <f>+'[2]CONSUMO EN ARGENTINA POR COLOR'!$I403/10000</f>
        <v>0.26669999999999999</v>
      </c>
      <c r="J117" s="6">
        <f>+'[2]CONSUMO EN ARGENTINA POR COLOR'!$I415/10000</f>
        <v>0.29170000000000001</v>
      </c>
      <c r="K117" s="104">
        <f>+'[2]CONSUMO EN ARGENTINA POR COLOR'!$I427/10000</f>
        <v>0.39789999999999998</v>
      </c>
      <c r="L117" s="91">
        <f t="shared" ref="L117" si="247">+J117/I117-1</f>
        <v>9.373828271466067E-2</v>
      </c>
      <c r="M117" s="2"/>
      <c r="N117" s="89" t="s">
        <v>0</v>
      </c>
      <c r="O117" s="104">
        <f>+'[2]CONSUMO EN ARGENTINA POR COLOR'!I1157*9</f>
        <v>3.846644</v>
      </c>
      <c r="P117" s="6">
        <f t="shared" ref="P117:W117" si="248">+SUM(C115:C117)+SUM(B118:B126)</f>
        <v>3.7</v>
      </c>
      <c r="Q117" s="6">
        <f t="shared" si="248"/>
        <v>4.2433000000000005</v>
      </c>
      <c r="R117" s="6">
        <f t="shared" si="248"/>
        <v>3.8569999999999998</v>
      </c>
      <c r="S117" s="6">
        <f t="shared" si="248"/>
        <v>4.4382999999999999</v>
      </c>
      <c r="T117" s="6">
        <f t="shared" si="248"/>
        <v>5.1306000000000003</v>
      </c>
      <c r="U117" s="6">
        <f t="shared" si="248"/>
        <v>6.8765000000000001</v>
      </c>
      <c r="V117" s="6">
        <f t="shared" si="248"/>
        <v>7.3372000000000002</v>
      </c>
      <c r="W117" s="105">
        <f t="shared" si="248"/>
        <v>7.0420000000000007</v>
      </c>
      <c r="X117" s="90">
        <f t="shared" ref="X117" si="249">+SUM(K115:K117)+SUM(J118:J126)</f>
        <v>5.7569999999999997</v>
      </c>
      <c r="Y117" s="117">
        <f>+X117/W117-1</f>
        <v>-0.1824765691564898</v>
      </c>
      <c r="Z117" s="113">
        <f>+POWER(X117/S117,0.2)-1</f>
        <v>5.340630885572617E-2</v>
      </c>
    </row>
    <row r="118" spans="1:26" x14ac:dyDescent="0.25">
      <c r="A118" s="89" t="s">
        <v>1</v>
      </c>
      <c r="B118" s="104">
        <f>+'[2]CONSUMO EN ARGENTINA POR COLOR'!$I320/10000</f>
        <v>0.17419999999999999</v>
      </c>
      <c r="C118" s="6">
        <f>+'[2]CONSUMO EN ARGENTINA POR COLOR'!$I332/10000</f>
        <v>0.2235</v>
      </c>
      <c r="D118" s="6">
        <f>+'[2]CONSUMO EN ARGENTINA POR COLOR'!$I344/10000</f>
        <v>9.4100000000000003E-2</v>
      </c>
      <c r="E118" s="6">
        <f>+'[2]CONSUMO EN ARGENTINA POR COLOR'!$I356/10000</f>
        <v>0.2959</v>
      </c>
      <c r="F118" s="6">
        <f>+'[2]CONSUMO EN ARGENTINA POR COLOR'!$I368/10000</f>
        <v>0.33910000000000001</v>
      </c>
      <c r="G118" s="6">
        <f>+'[2]CONSUMO EN ARGENTINA POR COLOR'!$I380/10000</f>
        <v>0.43080000000000002</v>
      </c>
      <c r="H118" s="6">
        <f>+'[2]CONSUMO EN ARGENTINA POR COLOR'!$I392/10000</f>
        <v>0.51639999999999997</v>
      </c>
      <c r="I118" s="6">
        <f>+'[2]CONSUMO EN ARGENTINA POR COLOR'!$I404/10000</f>
        <v>0.5806</v>
      </c>
      <c r="J118" s="6">
        <f>+'[2]CONSUMO EN ARGENTINA POR COLOR'!$I416/10000</f>
        <v>0.21129999999999999</v>
      </c>
      <c r="K118" s="104">
        <f>+'[2]CONSUMO EN ARGENTINA POR COLOR'!$I428/10000</f>
        <v>0.42880000000000001</v>
      </c>
      <c r="L118" s="91">
        <f t="shared" ref="L118" si="250">+J118/I118-1</f>
        <v>-0.63606613847743709</v>
      </c>
      <c r="M118" s="2"/>
      <c r="N118" s="89" t="s">
        <v>1</v>
      </c>
      <c r="O118" s="104">
        <f>+'[2]CONSUMO EN ARGENTINA POR COLOR'!I1158*9</f>
        <v>3.8584580000000002</v>
      </c>
      <c r="P118" s="6">
        <f t="shared" ref="P118:W118" si="251">+SUM(C115:C118)+SUM(B119:B126)</f>
        <v>3.7492999999999999</v>
      </c>
      <c r="Q118" s="6">
        <f t="shared" si="251"/>
        <v>4.1139000000000001</v>
      </c>
      <c r="R118" s="6">
        <f t="shared" si="251"/>
        <v>4.0587999999999997</v>
      </c>
      <c r="S118" s="6">
        <f t="shared" si="251"/>
        <v>4.4815000000000005</v>
      </c>
      <c r="T118" s="6">
        <f t="shared" si="251"/>
        <v>5.2222999999999997</v>
      </c>
      <c r="U118" s="6">
        <f t="shared" si="251"/>
        <v>6.9620999999999995</v>
      </c>
      <c r="V118" s="6">
        <f t="shared" si="251"/>
        <v>7.4014000000000006</v>
      </c>
      <c r="W118" s="105">
        <f t="shared" si="251"/>
        <v>6.6727000000000007</v>
      </c>
      <c r="X118" s="90">
        <f t="shared" ref="X118" si="252">+SUM(K115:K118)+SUM(J119:J126)</f>
        <v>5.9744999999999999</v>
      </c>
      <c r="Y118" s="117">
        <f>+X118/W118-1</f>
        <v>-0.10463530504893082</v>
      </c>
      <c r="Z118" s="113">
        <f>+POWER(X118/S118,0.2)-1</f>
        <v>5.9194295055989388E-2</v>
      </c>
    </row>
    <row r="119" spans="1:26" x14ac:dyDescent="0.25">
      <c r="A119" s="89" t="s">
        <v>2</v>
      </c>
      <c r="B119" s="104">
        <f>+'[2]CONSUMO EN ARGENTINA POR COLOR'!$I321/10000</f>
        <v>0.16589999999999999</v>
      </c>
      <c r="C119" s="6">
        <f>+'[2]CONSUMO EN ARGENTINA POR COLOR'!$I333/10000</f>
        <v>0.2482</v>
      </c>
      <c r="D119" s="6">
        <f>+'[2]CONSUMO EN ARGENTINA POR COLOR'!$I345/10000</f>
        <v>0.39300000000000002</v>
      </c>
      <c r="E119" s="6">
        <f>+'[2]CONSUMO EN ARGENTINA POR COLOR'!$I357/10000</f>
        <v>0.2722</v>
      </c>
      <c r="F119" s="6">
        <f>+'[2]CONSUMO EN ARGENTINA POR COLOR'!$I369/10000</f>
        <v>0.25629999999999997</v>
      </c>
      <c r="G119" s="6">
        <f>+'[2]CONSUMO EN ARGENTINA POR COLOR'!$I381/10000</f>
        <v>0.4511</v>
      </c>
      <c r="H119" s="6">
        <f>+'[2]CONSUMO EN ARGENTINA POR COLOR'!$I393/10000</f>
        <v>0.56359999999999999</v>
      </c>
      <c r="I119" s="6">
        <f>+'[2]CONSUMO EN ARGENTINA POR COLOR'!$I405/10000</f>
        <v>0.55000000000000004</v>
      </c>
      <c r="J119" s="6">
        <f>+'[2]CONSUMO EN ARGENTINA POR COLOR'!$I417/10000</f>
        <v>0.31080000000000002</v>
      </c>
      <c r="K119" s="104">
        <f>+'[2]CONSUMO EN ARGENTINA POR COLOR'!$I429/10000</f>
        <v>0.2908</v>
      </c>
      <c r="L119" s="91">
        <f t="shared" ref="L119" si="253">+J119/I119-1</f>
        <v>-0.43490909090909091</v>
      </c>
      <c r="M119" s="2"/>
      <c r="N119" s="89" t="s">
        <v>2</v>
      </c>
      <c r="O119" s="104">
        <f>+'[2]CONSUMO EN ARGENTINA POR COLOR'!I1159*9</f>
        <v>4.0431309999999998</v>
      </c>
      <c r="P119" s="6">
        <f t="shared" ref="P119:W119" si="254">+SUM(C115:C119)+SUM(B120:B126)</f>
        <v>3.8315999999999999</v>
      </c>
      <c r="Q119" s="6">
        <f t="shared" si="254"/>
        <v>4.2587000000000002</v>
      </c>
      <c r="R119" s="6">
        <f t="shared" si="254"/>
        <v>3.9379999999999997</v>
      </c>
      <c r="S119" s="6">
        <f t="shared" si="254"/>
        <v>4.4656000000000002</v>
      </c>
      <c r="T119" s="6">
        <f t="shared" si="254"/>
        <v>5.4170999999999996</v>
      </c>
      <c r="U119" s="6">
        <f t="shared" si="254"/>
        <v>7.0746000000000002</v>
      </c>
      <c r="V119" s="6">
        <f t="shared" si="254"/>
        <v>7.3878000000000013</v>
      </c>
      <c r="W119" s="105">
        <f t="shared" si="254"/>
        <v>6.4335000000000004</v>
      </c>
      <c r="X119" s="90">
        <f t="shared" ref="X119" si="255">+SUM(K115:K119)+SUM(J120:J126)</f>
        <v>5.9544999999999995</v>
      </c>
      <c r="Y119" s="117">
        <f>+X119/W119-1</f>
        <v>-7.4454029688350243E-2</v>
      </c>
      <c r="Z119" s="113">
        <f>+POWER(X119/S119,0.2)-1</f>
        <v>5.9236886524509424E-2</v>
      </c>
    </row>
    <row r="120" spans="1:26" x14ac:dyDescent="0.25">
      <c r="A120" s="89" t="s">
        <v>3</v>
      </c>
      <c r="B120" s="104">
        <f>+'[2]CONSUMO EN ARGENTINA POR COLOR'!$I322/10000</f>
        <v>0.22489999999999999</v>
      </c>
      <c r="C120" s="6">
        <f>+'[2]CONSUMO EN ARGENTINA POR COLOR'!$I334/10000</f>
        <v>0.25840000000000002</v>
      </c>
      <c r="D120" s="6">
        <f>+'[2]CONSUMO EN ARGENTINA POR COLOR'!$I346/10000</f>
        <v>0.21060000000000001</v>
      </c>
      <c r="E120" s="6">
        <f>+'[2]CONSUMO EN ARGENTINA POR COLOR'!$I358/10000</f>
        <v>0.3044</v>
      </c>
      <c r="F120" s="6">
        <f>+'[2]CONSUMO EN ARGENTINA POR COLOR'!$I370/10000</f>
        <v>0.38419999999999999</v>
      </c>
      <c r="G120" s="6">
        <f>+'[2]CONSUMO EN ARGENTINA POR COLOR'!$I382/10000</f>
        <v>0.44579999999999997</v>
      </c>
      <c r="H120" s="6">
        <f>+'[2]CONSUMO EN ARGENTINA POR COLOR'!$I394/10000</f>
        <v>0.68459999999999999</v>
      </c>
      <c r="I120" s="6">
        <f>+'[2]CONSUMO EN ARGENTINA POR COLOR'!$I406/10000</f>
        <v>0.53649999999999998</v>
      </c>
      <c r="J120" s="6">
        <f>+'[2]CONSUMO EN ARGENTINA POR COLOR'!$I418/10000</f>
        <v>0.43840000000000001</v>
      </c>
      <c r="K120" s="104"/>
      <c r="L120" s="91"/>
      <c r="M120" s="2"/>
      <c r="N120" s="89" t="s">
        <v>3</v>
      </c>
      <c r="O120" s="104">
        <f>+'[2]CONSUMO EN ARGENTINA POR COLOR'!I1160*9</f>
        <v>4.0937769999999993</v>
      </c>
      <c r="P120" s="6">
        <f t="shared" ref="P120:W120" si="256">+SUM(C115:C120)+SUM(B121:B126)</f>
        <v>3.8651</v>
      </c>
      <c r="Q120" s="6">
        <f t="shared" si="256"/>
        <v>4.2109000000000005</v>
      </c>
      <c r="R120" s="6">
        <f t="shared" si="256"/>
        <v>4.0318000000000005</v>
      </c>
      <c r="S120" s="6">
        <f t="shared" si="256"/>
        <v>4.5454000000000008</v>
      </c>
      <c r="T120" s="6">
        <f t="shared" si="256"/>
        <v>5.4786999999999999</v>
      </c>
      <c r="U120" s="6">
        <f t="shared" si="256"/>
        <v>7.3133999999999997</v>
      </c>
      <c r="V120" s="6">
        <f t="shared" si="256"/>
        <v>7.2397000000000009</v>
      </c>
      <c r="W120" s="105">
        <f t="shared" si="256"/>
        <v>6.3353999999999999</v>
      </c>
      <c r="X120" s="90"/>
      <c r="Y120" s="117"/>
      <c r="Z120" s="113"/>
    </row>
    <row r="121" spans="1:26" x14ac:dyDescent="0.25">
      <c r="A121" s="89" t="s">
        <v>4</v>
      </c>
      <c r="B121" s="104">
        <f>+'[2]CONSUMO EN ARGENTINA POR COLOR'!$I323/10000</f>
        <v>0.28149999999999997</v>
      </c>
      <c r="C121" s="6">
        <f>+'[2]CONSUMO EN ARGENTINA POR COLOR'!$I335/10000</f>
        <v>0.21540000000000001</v>
      </c>
      <c r="D121" s="6">
        <f>+'[2]CONSUMO EN ARGENTINA POR COLOR'!$I347/10000</f>
        <v>0.34770000000000001</v>
      </c>
      <c r="E121" s="6">
        <f>+'[2]CONSUMO EN ARGENTINA POR COLOR'!$I359/10000</f>
        <v>0.37440000000000001</v>
      </c>
      <c r="F121" s="6">
        <f>+'[2]CONSUMO EN ARGENTINA POR COLOR'!$I371/10000</f>
        <v>0.30830000000000002</v>
      </c>
      <c r="G121" s="6">
        <f>+'[2]CONSUMO EN ARGENTINA POR COLOR'!$I383/10000</f>
        <v>0.72519999999999996</v>
      </c>
      <c r="H121" s="6">
        <f>+'[2]CONSUMO EN ARGENTINA POR COLOR'!$I395/10000</f>
        <v>0.62029999999999996</v>
      </c>
      <c r="I121" s="6">
        <f>+'[2]CONSUMO EN ARGENTINA POR COLOR'!$I407/10000</f>
        <v>0.65920000000000001</v>
      </c>
      <c r="J121" s="6">
        <f>+'[2]CONSUMO EN ARGENTINA POR COLOR'!$I419/10000</f>
        <v>0.38569999999999999</v>
      </c>
      <c r="K121" s="104"/>
      <c r="L121" s="91"/>
      <c r="M121" s="2"/>
      <c r="N121" s="89" t="s">
        <v>4</v>
      </c>
      <c r="O121" s="104">
        <f>+'[2]CONSUMO EN ARGENTINA POR COLOR'!I1161*9</f>
        <v>4.035037</v>
      </c>
      <c r="P121" s="6">
        <f t="shared" ref="P121:W121" si="257">+SUM(C115:C121)+SUM(B122:B126)</f>
        <v>3.7990000000000004</v>
      </c>
      <c r="Q121" s="6">
        <f t="shared" si="257"/>
        <v>4.3432000000000004</v>
      </c>
      <c r="R121" s="6">
        <f t="shared" si="257"/>
        <v>4.0585000000000004</v>
      </c>
      <c r="S121" s="6">
        <f t="shared" si="257"/>
        <v>4.4793000000000003</v>
      </c>
      <c r="T121" s="6">
        <f t="shared" si="257"/>
        <v>5.8956</v>
      </c>
      <c r="U121" s="6">
        <f t="shared" si="257"/>
        <v>7.2085000000000008</v>
      </c>
      <c r="V121" s="6">
        <f t="shared" si="257"/>
        <v>7.2786</v>
      </c>
      <c r="W121" s="105">
        <f t="shared" si="257"/>
        <v>6.0618999999999996</v>
      </c>
      <c r="X121" s="90"/>
      <c r="Y121" s="117"/>
      <c r="Z121" s="113"/>
    </row>
    <row r="122" spans="1:26" x14ac:dyDescent="0.25">
      <c r="A122" s="89" t="s">
        <v>5</v>
      </c>
      <c r="B122" s="104">
        <f>+'[2]CONSUMO EN ARGENTINA POR COLOR'!$I324/10000</f>
        <v>0.27610000000000001</v>
      </c>
      <c r="C122" s="6">
        <f>+'[2]CONSUMO EN ARGENTINA POR COLOR'!$I336/10000</f>
        <v>0.34520000000000001</v>
      </c>
      <c r="D122" s="6">
        <f>+'[2]CONSUMO EN ARGENTINA POR COLOR'!$I348/10000</f>
        <v>0.5544</v>
      </c>
      <c r="E122" s="6">
        <f>+'[2]CONSUMO EN ARGENTINA POR COLOR'!$I360/10000</f>
        <v>0.505</v>
      </c>
      <c r="F122" s="6">
        <f>+'[2]CONSUMO EN ARGENTINA POR COLOR'!$I372/10000</f>
        <v>0.42080000000000001</v>
      </c>
      <c r="G122" s="6">
        <f>+'[2]CONSUMO EN ARGENTINA POR COLOR'!$I384/10000</f>
        <v>0.67049999999999998</v>
      </c>
      <c r="H122" s="6">
        <f>+'[2]CONSUMO EN ARGENTINA POR COLOR'!$I396/10000</f>
        <v>0.93700000000000006</v>
      </c>
      <c r="I122" s="6">
        <f>+'[2]CONSUMO EN ARGENTINA POR COLOR'!$I408/10000</f>
        <v>0.81200000000000006</v>
      </c>
      <c r="J122" s="6">
        <f>+'[2]CONSUMO EN ARGENTINA POR COLOR'!$I420/10000</f>
        <v>0.54520000000000002</v>
      </c>
      <c r="K122" s="104"/>
      <c r="L122" s="91"/>
      <c r="M122" s="2"/>
      <c r="N122" s="89" t="s">
        <v>5</v>
      </c>
      <c r="O122" s="104">
        <f>+'[2]CONSUMO EN ARGENTINA POR COLOR'!I1162*9</f>
        <v>3.8071529999999996</v>
      </c>
      <c r="P122" s="6">
        <f t="shared" ref="P122:W122" si="258">+SUM(C115:C122)+SUM(B123:B126)</f>
        <v>3.8681000000000001</v>
      </c>
      <c r="Q122" s="6">
        <f t="shared" si="258"/>
        <v>4.5524000000000004</v>
      </c>
      <c r="R122" s="6">
        <f t="shared" si="258"/>
        <v>4.0091000000000001</v>
      </c>
      <c r="S122" s="6">
        <f t="shared" si="258"/>
        <v>4.3951000000000002</v>
      </c>
      <c r="T122" s="6">
        <f t="shared" si="258"/>
        <v>6.1453000000000007</v>
      </c>
      <c r="U122" s="6">
        <f t="shared" si="258"/>
        <v>7.4749999999999996</v>
      </c>
      <c r="V122" s="6">
        <f t="shared" si="258"/>
        <v>7.1536</v>
      </c>
      <c r="W122" s="105">
        <f t="shared" si="258"/>
        <v>5.7950999999999997</v>
      </c>
      <c r="X122" s="90"/>
      <c r="Y122" s="117"/>
      <c r="Z122" s="113"/>
    </row>
    <row r="123" spans="1:26" x14ac:dyDescent="0.25">
      <c r="A123" s="89" t="s">
        <v>6</v>
      </c>
      <c r="B123" s="104">
        <f>+'[2]CONSUMO EN ARGENTINA POR COLOR'!$I325/10000</f>
        <v>0.55900000000000005</v>
      </c>
      <c r="C123" s="6">
        <f>+'[2]CONSUMO EN ARGENTINA POR COLOR'!$I337/10000</f>
        <v>0.43099999999999999</v>
      </c>
      <c r="D123" s="6">
        <f>+'[2]CONSUMO EN ARGENTINA POR COLOR'!$I349/10000</f>
        <v>0.40210000000000001</v>
      </c>
      <c r="E123" s="6">
        <f>+'[2]CONSUMO EN ARGENTINA POR COLOR'!$I361/10000</f>
        <v>0.32869999999999999</v>
      </c>
      <c r="F123" s="6">
        <f>+'[2]CONSUMO EN ARGENTINA POR COLOR'!$I373/10000</f>
        <v>0.36359999999999998</v>
      </c>
      <c r="G123" s="6">
        <f>+'[2]CONSUMO EN ARGENTINA POR COLOR'!$I385/10000</f>
        <v>0.69130000000000003</v>
      </c>
      <c r="H123" s="6">
        <f>+'[2]CONSUMO EN ARGENTINA POR COLOR'!$I397/10000</f>
        <v>0.86699999999999999</v>
      </c>
      <c r="I123" s="6">
        <f>+'[2]CONSUMO EN ARGENTINA POR COLOR'!$I409/10000</f>
        <v>0.81469999999999998</v>
      </c>
      <c r="J123" s="6">
        <f>+'[2]CONSUMO EN ARGENTINA POR COLOR'!$I421/10000</f>
        <v>0.75519999999999998</v>
      </c>
      <c r="K123" s="104"/>
      <c r="L123" s="91"/>
      <c r="M123" s="2"/>
      <c r="N123" s="89" t="s">
        <v>6</v>
      </c>
      <c r="O123" s="104">
        <f>+'[2]CONSUMO EN ARGENTINA POR COLOR'!I1163*9</f>
        <v>3.6979959999999994</v>
      </c>
      <c r="P123" s="6">
        <f t="shared" ref="P123:W123" si="259">+SUM(C115:C123)+SUM(B124:B126)</f>
        <v>3.7401</v>
      </c>
      <c r="Q123" s="6">
        <f t="shared" si="259"/>
        <v>4.5235000000000003</v>
      </c>
      <c r="R123" s="6">
        <f t="shared" si="259"/>
        <v>3.9356999999999998</v>
      </c>
      <c r="S123" s="6">
        <f t="shared" si="259"/>
        <v>4.43</v>
      </c>
      <c r="T123" s="6">
        <f t="shared" si="259"/>
        <v>6.4730000000000008</v>
      </c>
      <c r="U123" s="6">
        <f t="shared" si="259"/>
        <v>7.6507000000000005</v>
      </c>
      <c r="V123" s="6">
        <f t="shared" si="259"/>
        <v>7.1013000000000002</v>
      </c>
      <c r="W123" s="67">
        <f t="shared" si="259"/>
        <v>5.7355999999999998</v>
      </c>
      <c r="X123" s="37"/>
      <c r="Y123" s="78"/>
      <c r="Z123" s="7"/>
    </row>
    <row r="124" spans="1:26" x14ac:dyDescent="0.25">
      <c r="A124" s="89" t="s">
        <v>7</v>
      </c>
      <c r="B124" s="104">
        <f>+'[2]CONSUMO EN ARGENTINA POR COLOR'!$I326/10000</f>
        <v>0.39960000000000001</v>
      </c>
      <c r="C124" s="6">
        <f>+'[2]CONSUMO EN ARGENTINA POR COLOR'!$I338/10000</f>
        <v>0.69120000000000004</v>
      </c>
      <c r="D124" s="6">
        <f>+'[2]CONSUMO EN ARGENTINA POR COLOR'!$I350/10000</f>
        <v>0.69040000000000001</v>
      </c>
      <c r="E124" s="6">
        <f>+'[2]CONSUMO EN ARGENTINA POR COLOR'!$I362/10000</f>
        <v>0.33489999999999998</v>
      </c>
      <c r="F124" s="6">
        <f>+'[2]CONSUMO EN ARGENTINA POR COLOR'!$I374/10000</f>
        <v>0.65449999999999997</v>
      </c>
      <c r="G124" s="6">
        <f>+'[2]CONSUMO EN ARGENTINA POR COLOR'!$I386/10000</f>
        <v>0.73550000000000004</v>
      </c>
      <c r="H124" s="6">
        <f>+'[2]CONSUMO EN ARGENTINA POR COLOR'!$I398/10000</f>
        <v>0.85570000000000002</v>
      </c>
      <c r="I124" s="6">
        <f>+'[2]CONSUMO EN ARGENTINA POR COLOR'!$I410/10000</f>
        <v>1.0125</v>
      </c>
      <c r="J124" s="6">
        <f>+'[2]CONSUMO EN ARGENTINA POR COLOR'!$I422/10000</f>
        <v>0.56289999999999996</v>
      </c>
      <c r="K124" s="104"/>
      <c r="L124" s="91"/>
      <c r="M124" s="2"/>
      <c r="N124" s="89" t="s">
        <v>7</v>
      </c>
      <c r="O124" s="104">
        <f>+'[2]CONSUMO EN ARGENTINA POR COLOR'!I1164*9</f>
        <v>3.8419499999999998</v>
      </c>
      <c r="P124" s="6">
        <f t="shared" ref="P124:W124" si="260">+SUM(C115:C124)+SUM(B125:B126)</f>
        <v>4.0316999999999998</v>
      </c>
      <c r="Q124" s="6">
        <f t="shared" si="260"/>
        <v>4.5227000000000004</v>
      </c>
      <c r="R124" s="6">
        <f t="shared" si="260"/>
        <v>3.5801999999999996</v>
      </c>
      <c r="S124" s="6">
        <f t="shared" si="260"/>
        <v>4.7496</v>
      </c>
      <c r="T124" s="6">
        <f t="shared" si="260"/>
        <v>6.5540000000000003</v>
      </c>
      <c r="U124" s="6">
        <f t="shared" si="260"/>
        <v>7.7708999999999993</v>
      </c>
      <c r="V124" s="6">
        <f t="shared" si="260"/>
        <v>7.2581000000000007</v>
      </c>
      <c r="W124" s="105">
        <f t="shared" si="260"/>
        <v>5.2859999999999996</v>
      </c>
      <c r="X124" s="105"/>
      <c r="Y124" s="117"/>
      <c r="Z124" s="113"/>
    </row>
    <row r="125" spans="1:26" x14ac:dyDescent="0.25">
      <c r="A125" s="89" t="s">
        <v>8</v>
      </c>
      <c r="B125" s="104">
        <f>+'[2]CONSUMO EN ARGENTINA POR COLOR'!$I327/10000</f>
        <v>0.56369999999999998</v>
      </c>
      <c r="C125" s="6">
        <f>+'[2]CONSUMO EN ARGENTINA POR COLOR'!$I339/10000</f>
        <v>0.69369999999999998</v>
      </c>
      <c r="D125" s="6">
        <f>+'[2]CONSUMO EN ARGENTINA POR COLOR'!$I351/10000</f>
        <v>0.47310000000000002</v>
      </c>
      <c r="E125" s="6">
        <f>+'[2]CONSUMO EN ARGENTINA POR COLOR'!$I363/10000</f>
        <v>0.4955</v>
      </c>
      <c r="F125" s="6">
        <f>+'[2]CONSUMO EN ARGENTINA POR COLOR'!$I375/10000</f>
        <v>0.74990000000000001</v>
      </c>
      <c r="G125" s="6">
        <f>+'[2]CONSUMO EN ARGENTINA POR COLOR'!$I387/10000</f>
        <v>0.76619999999999999</v>
      </c>
      <c r="H125" s="6">
        <f>+'[2]CONSUMO EN ARGENTINA POR COLOR'!$I399/10000</f>
        <v>0.9032</v>
      </c>
      <c r="I125" s="6">
        <f>+'[2]CONSUMO EN ARGENTINA POR COLOR'!$I411/10000</f>
        <v>0.76319999999999999</v>
      </c>
      <c r="J125" s="6">
        <f>+'[2]CONSUMO EN ARGENTINA POR COLOR'!$I423/10000</f>
        <v>0.74450000000000005</v>
      </c>
      <c r="K125" s="104"/>
      <c r="L125" s="91"/>
      <c r="M125" s="2"/>
      <c r="N125" s="89" t="s">
        <v>8</v>
      </c>
      <c r="O125" s="104">
        <f>+'[2]CONSUMO EN ARGENTINA POR COLOR'!I1165*9</f>
        <v>3.8333209999999998</v>
      </c>
      <c r="P125" s="6">
        <f t="shared" ref="P125:W125" si="261">+SUM(C115:C125)+SUM(B126)</f>
        <v>4.1616999999999997</v>
      </c>
      <c r="Q125" s="6">
        <f t="shared" si="261"/>
        <v>4.3021000000000003</v>
      </c>
      <c r="R125" s="6">
        <f t="shared" si="261"/>
        <v>3.6025999999999994</v>
      </c>
      <c r="S125" s="6">
        <f t="shared" si="261"/>
        <v>5.0039999999999996</v>
      </c>
      <c r="T125" s="6">
        <f t="shared" si="261"/>
        <v>6.5703000000000005</v>
      </c>
      <c r="U125" s="6">
        <f t="shared" si="261"/>
        <v>7.9078999999999997</v>
      </c>
      <c r="V125" s="6">
        <f t="shared" si="261"/>
        <v>7.118100000000001</v>
      </c>
      <c r="W125" s="105">
        <f t="shared" si="261"/>
        <v>5.2672999999999996</v>
      </c>
      <c r="X125" s="90"/>
      <c r="Y125" s="117"/>
      <c r="Z125" s="113"/>
    </row>
    <row r="126" spans="1:26" x14ac:dyDescent="0.25">
      <c r="A126" s="89" t="s">
        <v>9</v>
      </c>
      <c r="B126" s="104">
        <f>+'[2]CONSUMO EN ARGENTINA POR COLOR'!$I328/10000</f>
        <v>0.41689999999999999</v>
      </c>
      <c r="C126" s="6">
        <f>+'[2]CONSUMO EN ARGENTINA POR COLOR'!$I340/10000</f>
        <v>0.53500000000000003</v>
      </c>
      <c r="D126" s="6">
        <f>+'[2]CONSUMO EN ARGENTINA POR COLOR'!$I352/10000</f>
        <v>0.23769999999999999</v>
      </c>
      <c r="E126" s="6">
        <f>+'[2]CONSUMO EN ARGENTINA POR COLOR'!$I364/10000</f>
        <v>0.56950000000000001</v>
      </c>
      <c r="F126" s="6">
        <f>+'[2]CONSUMO EN ARGENTINA POR COLOR'!$I376/10000</f>
        <v>0.58789999999999998</v>
      </c>
      <c r="G126" s="6">
        <f>+'[2]CONSUMO EN ARGENTINA POR COLOR'!$I388/10000</f>
        <v>0.64170000000000005</v>
      </c>
      <c r="H126" s="6">
        <f>+'[2]CONSUMO EN ARGENTINA POR COLOR'!$I400/10000</f>
        <v>0.57040000000000002</v>
      </c>
      <c r="I126" s="6">
        <f>+'[2]CONSUMO EN ARGENTINA POR COLOR'!$I412/10000</f>
        <v>0.49659999999999999</v>
      </c>
      <c r="J126" s="6">
        <f>+'[2]CONSUMO EN ARGENTINA POR COLOR'!$I424/10000</f>
        <v>0.6673</v>
      </c>
      <c r="K126" s="104"/>
      <c r="L126" s="91"/>
      <c r="M126" s="2"/>
      <c r="N126" s="89" t="s">
        <v>9</v>
      </c>
      <c r="O126" s="104">
        <f>+'[2]CONSUMO EN ARGENTINA POR COLOR'!I1166*9</f>
        <v>3.9052350000000002</v>
      </c>
      <c r="P126" s="6">
        <f t="shared" ref="P126:U126" si="262">+SUM(C115:C126)</f>
        <v>4.2797999999999998</v>
      </c>
      <c r="Q126" s="6">
        <f t="shared" si="262"/>
        <v>4.0048000000000004</v>
      </c>
      <c r="R126" s="6">
        <f t="shared" si="262"/>
        <v>3.9343999999999997</v>
      </c>
      <c r="S126" s="6">
        <f t="shared" si="262"/>
        <v>5.0224000000000002</v>
      </c>
      <c r="T126" s="6">
        <f t="shared" si="262"/>
        <v>6.6241000000000003</v>
      </c>
      <c r="U126" s="6">
        <f t="shared" si="262"/>
        <v>7.8365999999999998</v>
      </c>
      <c r="V126" s="6">
        <f t="shared" ref="V126:W126" si="263">+SUM(I115:I126)</f>
        <v>7.0443000000000007</v>
      </c>
      <c r="W126" s="105">
        <f t="shared" si="263"/>
        <v>5.4379999999999997</v>
      </c>
      <c r="X126" s="90"/>
      <c r="Y126" s="117"/>
      <c r="Z126" s="113"/>
    </row>
    <row r="127" spans="1:26" ht="25.5" x14ac:dyDescent="0.25">
      <c r="A127" s="92" t="s">
        <v>13</v>
      </c>
      <c r="B127" s="106">
        <f>SUM(B115:B126)</f>
        <v>3.5893829999999998</v>
      </c>
      <c r="C127" s="83">
        <f t="shared" ref="C127" si="264">SUM(C115:C126)</f>
        <v>4.2797999999999998</v>
      </c>
      <c r="D127" s="83">
        <f t="shared" ref="D127" si="265">SUM(D115:D126)</f>
        <v>4.0048000000000004</v>
      </c>
      <c r="E127" s="83">
        <f t="shared" ref="E127" si="266">SUM(E115:E126)</f>
        <v>3.9343999999999997</v>
      </c>
      <c r="F127" s="83">
        <f t="shared" ref="F127:H127" si="267">SUM(F115:F126)</f>
        <v>5.0224000000000002</v>
      </c>
      <c r="G127" s="83">
        <f t="shared" si="267"/>
        <v>6.6241000000000003</v>
      </c>
      <c r="H127" s="83">
        <f t="shared" si="267"/>
        <v>7.8365999999999998</v>
      </c>
      <c r="I127" s="83">
        <f t="shared" ref="I127:J127" si="268">SUM(I115:I126)</f>
        <v>7.0443000000000007</v>
      </c>
      <c r="J127" s="107">
        <f t="shared" si="268"/>
        <v>5.4379999999999997</v>
      </c>
      <c r="K127" s="107"/>
      <c r="L127" s="94"/>
      <c r="M127" s="3"/>
      <c r="N127" s="92" t="s">
        <v>14</v>
      </c>
      <c r="O127" s="106">
        <f>+AVERAGE(O115:O126)</f>
        <v>3.9016789166666661</v>
      </c>
      <c r="P127" s="83">
        <f>+AVERAGE(P115:P126)</f>
        <v>3.8672638333333329</v>
      </c>
      <c r="Q127" s="83">
        <f t="shared" ref="Q127" si="269">+AVERAGE(Q115:Q126)</f>
        <v>4.3035333333333341</v>
      </c>
      <c r="R127" s="83">
        <f t="shared" ref="R127" si="270">+AVERAGE(R115:R126)</f>
        <v>3.8957250000000001</v>
      </c>
      <c r="S127" s="83">
        <f t="shared" ref="S127:X127" si="271">+AVERAGE(S115:S126)</f>
        <v>4.5483500000000001</v>
      </c>
      <c r="T127" s="83">
        <f t="shared" si="271"/>
        <v>5.7892749999999999</v>
      </c>
      <c r="U127" s="83">
        <f t="shared" si="271"/>
        <v>7.2886416666666669</v>
      </c>
      <c r="V127" s="83">
        <f t="shared" si="271"/>
        <v>7.3079499999999991</v>
      </c>
      <c r="W127" s="107">
        <f t="shared" si="271"/>
        <v>6.177175000000001</v>
      </c>
      <c r="X127" s="93">
        <f t="shared" si="271"/>
        <v>5.780899999999999</v>
      </c>
      <c r="Y127" s="119">
        <f>+X127/W127-1</f>
        <v>-6.415149319875213E-2</v>
      </c>
      <c r="Z127" s="173">
        <f>+POWER(X127/S127,0.2)-1</f>
        <v>4.912760875111899E-2</v>
      </c>
    </row>
    <row r="128" spans="1:26" ht="25.5" x14ac:dyDescent="0.25">
      <c r="A128" s="95" t="s">
        <v>15</v>
      </c>
      <c r="B128" s="108">
        <f t="shared" ref="B128:H128" si="272">+B127/B$163</f>
        <v>3.8118502014574604E-3</v>
      </c>
      <c r="C128" s="84">
        <f t="shared" si="272"/>
        <v>4.7952779990655496E-3</v>
      </c>
      <c r="D128" s="84">
        <f t="shared" si="272"/>
        <v>4.7698784936340676E-3</v>
      </c>
      <c r="E128" s="84">
        <f t="shared" si="272"/>
        <v>4.4443475487916367E-3</v>
      </c>
      <c r="F128" s="84">
        <f t="shared" si="272"/>
        <v>5.3261740775752417E-3</v>
      </c>
      <c r="G128" s="84">
        <f t="shared" si="272"/>
        <v>7.903754154956583E-3</v>
      </c>
      <c r="H128" s="84">
        <f t="shared" si="272"/>
        <v>9.4689550558729497E-3</v>
      </c>
      <c r="I128" s="84">
        <f t="shared" ref="I128:J128" si="273">+I127/I$163</f>
        <v>9.0863686798316259E-3</v>
      </c>
      <c r="J128" s="109">
        <f t="shared" si="273"/>
        <v>7.1305633648970643E-3</v>
      </c>
      <c r="K128" s="109"/>
      <c r="L128" s="97"/>
      <c r="M128" s="3"/>
      <c r="N128" s="95" t="s">
        <v>15</v>
      </c>
      <c r="O128" s="108">
        <f t="shared" ref="O128:W128" si="274">+O127/O$163</f>
        <v>3.8402568290348727E-3</v>
      </c>
      <c r="P128" s="84">
        <f t="shared" si="274"/>
        <v>4.2394889105974859E-3</v>
      </c>
      <c r="Q128" s="84">
        <f t="shared" si="274"/>
        <v>4.9450012908687909E-3</v>
      </c>
      <c r="R128" s="84">
        <f t="shared" si="274"/>
        <v>4.5585018413739223E-3</v>
      </c>
      <c r="S128" s="84">
        <f t="shared" si="274"/>
        <v>4.951206303746087E-3</v>
      </c>
      <c r="T128" s="84">
        <f t="shared" si="274"/>
        <v>6.5518340057569048E-3</v>
      </c>
      <c r="U128" s="84">
        <f t="shared" si="274"/>
        <v>8.6508474291953005E-3</v>
      </c>
      <c r="V128" s="84">
        <f t="shared" si="274"/>
        <v>9.2546920583991762E-3</v>
      </c>
      <c r="W128" s="109">
        <f t="shared" si="274"/>
        <v>8.0667288039007346E-3</v>
      </c>
      <c r="X128" s="96">
        <f t="shared" ref="X128" si="275">+X127/X$163</f>
        <v>7.4972739493538833E-3</v>
      </c>
      <c r="Y128" s="118"/>
      <c r="Z128" s="114"/>
    </row>
    <row r="129" spans="1:26" ht="26.25" thickBot="1" x14ac:dyDescent="0.3">
      <c r="A129" s="98" t="s">
        <v>12</v>
      </c>
      <c r="B129" s="110"/>
      <c r="C129" s="85">
        <f>+C127/B127-1</f>
        <v>0.19234977153455057</v>
      </c>
      <c r="D129" s="85">
        <f t="shared" ref="D129" si="276">+D127/C127-1</f>
        <v>-6.4255339034534176E-2</v>
      </c>
      <c r="E129" s="85">
        <f t="shared" ref="E129" si="277">+E127/D127-1</f>
        <v>-1.7578905313623827E-2</v>
      </c>
      <c r="F129" s="85">
        <f t="shared" ref="F129:J129" si="278">+F127/E127-1</f>
        <v>0.27653517690117946</v>
      </c>
      <c r="G129" s="85">
        <f t="shared" si="278"/>
        <v>0.3189112774769034</v>
      </c>
      <c r="H129" s="85">
        <f t="shared" si="278"/>
        <v>0.18304373424314235</v>
      </c>
      <c r="I129" s="85">
        <f t="shared" si="278"/>
        <v>-0.10110251894954436</v>
      </c>
      <c r="J129" s="111">
        <f t="shared" si="278"/>
        <v>-0.22802833496585906</v>
      </c>
      <c r="K129" s="111"/>
      <c r="L129" s="101"/>
      <c r="M129" s="2"/>
      <c r="N129" s="98" t="s">
        <v>12</v>
      </c>
      <c r="O129" s="110"/>
      <c r="P129" s="85">
        <f>+P127/O127-1</f>
        <v>-8.8205831562211401E-3</v>
      </c>
      <c r="Q129" s="85">
        <f t="shared" ref="Q129" si="279">+Q127/P127-1</f>
        <v>0.11281089648956399</v>
      </c>
      <c r="R129" s="85">
        <f t="shared" ref="R129" si="280">+R127/Q127-1</f>
        <v>-9.4761281427664268E-2</v>
      </c>
      <c r="S129" s="85">
        <f t="shared" ref="S129" si="281">+S127/R127-1</f>
        <v>0.16752337498155034</v>
      </c>
      <c r="T129" s="85">
        <f t="shared" ref="T129" si="282">+T127/S127-1</f>
        <v>0.2728297074763375</v>
      </c>
      <c r="U129" s="85">
        <f t="shared" ref="U129" si="283">+U127/T127-1</f>
        <v>0.25899040323126243</v>
      </c>
      <c r="V129" s="85">
        <f t="shared" ref="V129" si="284">+V127/U127-1</f>
        <v>2.6490989976410972E-3</v>
      </c>
      <c r="W129" s="111">
        <f t="shared" ref="W129:X129" si="285">+W127/V127-1</f>
        <v>-0.15473217523382043</v>
      </c>
      <c r="X129" s="100">
        <f t="shared" si="285"/>
        <v>-6.415149319875213E-2</v>
      </c>
      <c r="Y129" s="99"/>
      <c r="Z129" s="115"/>
    </row>
    <row r="130" spans="1:26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6" ht="15.75" thickBot="1" x14ac:dyDescent="0.3">
      <c r="A131" s="335" t="s">
        <v>257</v>
      </c>
      <c r="B131" s="336"/>
      <c r="C131" s="336"/>
      <c r="D131" s="336"/>
      <c r="E131" s="336"/>
      <c r="F131" s="336"/>
      <c r="G131" s="336"/>
      <c r="H131" s="336"/>
      <c r="I131" s="336"/>
      <c r="J131" s="336"/>
      <c r="K131" s="336"/>
      <c r="L131" s="337"/>
      <c r="M131" s="2"/>
      <c r="N131" s="335" t="s">
        <v>258</v>
      </c>
      <c r="O131" s="336"/>
      <c r="P131" s="336"/>
      <c r="Q131" s="336"/>
      <c r="R131" s="336"/>
      <c r="S131" s="336"/>
      <c r="T131" s="336"/>
      <c r="U131" s="336"/>
      <c r="V131" s="336"/>
      <c r="W131" s="336"/>
      <c r="X131" s="336"/>
      <c r="Y131" s="336"/>
      <c r="Z131" s="337"/>
    </row>
    <row r="132" spans="1:26" ht="51" x14ac:dyDescent="0.25">
      <c r="A132" s="86"/>
      <c r="B132" s="102">
        <v>2016</v>
      </c>
      <c r="C132" s="82">
        <f>+B132+1</f>
        <v>2017</v>
      </c>
      <c r="D132" s="82">
        <f t="shared" ref="D132:G132" si="286">+C132+1</f>
        <v>2018</v>
      </c>
      <c r="E132" s="82">
        <f t="shared" si="286"/>
        <v>2019</v>
      </c>
      <c r="F132" s="82">
        <f t="shared" si="286"/>
        <v>2020</v>
      </c>
      <c r="G132" s="82">
        <f t="shared" si="286"/>
        <v>2021</v>
      </c>
      <c r="H132" s="82">
        <f>+H114</f>
        <v>2022</v>
      </c>
      <c r="I132" s="82">
        <v>2023</v>
      </c>
      <c r="J132" s="82">
        <v>2024</v>
      </c>
      <c r="K132" s="102">
        <v>2025</v>
      </c>
      <c r="L132" s="88" t="s">
        <v>16</v>
      </c>
      <c r="M132" s="2"/>
      <c r="N132" s="86"/>
      <c r="O132" s="102">
        <v>2016</v>
      </c>
      <c r="P132" s="82">
        <f>+O132+1</f>
        <v>2017</v>
      </c>
      <c r="Q132" s="82">
        <f t="shared" ref="Q132:S132" si="287">+P132+1</f>
        <v>2018</v>
      </c>
      <c r="R132" s="82">
        <f t="shared" si="287"/>
        <v>2019</v>
      </c>
      <c r="S132" s="82">
        <f t="shared" si="287"/>
        <v>2020</v>
      </c>
      <c r="T132" s="82">
        <f t="shared" ref="T132" si="288">+S132+1</f>
        <v>2021</v>
      </c>
      <c r="U132" s="82">
        <v>2022</v>
      </c>
      <c r="V132" s="82">
        <v>2023</v>
      </c>
      <c r="W132" s="103">
        <v>2024</v>
      </c>
      <c r="X132" s="87">
        <v>2025</v>
      </c>
      <c r="Y132" s="116" t="s">
        <v>16</v>
      </c>
      <c r="Z132" s="112" t="s">
        <v>21</v>
      </c>
    </row>
    <row r="133" spans="1:26" x14ac:dyDescent="0.25">
      <c r="A133" s="89" t="s">
        <v>10</v>
      </c>
      <c r="B133" s="104">
        <f>+'[2]CONSUMO EN ARGENTINA POR COLOR'!$L317/10000</f>
        <v>53.447899999999997</v>
      </c>
      <c r="C133" s="6">
        <f>+'[2]CONSUMO EN ARGENTINA POR COLOR'!$L329/10000</f>
        <v>43.924100000000003</v>
      </c>
      <c r="D133" s="6">
        <f>+'[2]CONSUMO EN ARGENTINA POR COLOR'!$L341/10000</f>
        <v>43.459899999999998</v>
      </c>
      <c r="E133" s="6">
        <f>+'[2]CONSUMO EN ARGENTINA POR COLOR'!$L353/10000</f>
        <v>45.561799999999998</v>
      </c>
      <c r="F133" s="6">
        <f>+'[2]CONSUMO EN ARGENTINA POR COLOR'!$L365/10000</f>
        <v>53.530299999999997</v>
      </c>
      <c r="G133" s="6">
        <f>+'[2]CONSUMO EN ARGENTINA POR COLOR'!$L377/10000</f>
        <v>46.667900000000003</v>
      </c>
      <c r="H133" s="6">
        <f>+'[2]CONSUMO EN ARGENTINA POR COLOR'!$L389/10000</f>
        <v>39.113300000000002</v>
      </c>
      <c r="I133" s="6">
        <f>+'[2]CONSUMO EN ARGENTINA POR COLOR'!$L401/10000</f>
        <v>39.000300000000003</v>
      </c>
      <c r="J133" s="6">
        <f>+'[2]CONSUMO EN ARGENTINA POR COLOR'!$L413/10000</f>
        <v>34.526800000000001</v>
      </c>
      <c r="K133" s="104">
        <f>+'[2]CONSUMO EN ARGENTINA POR COLOR'!$L425/10000</f>
        <v>41.491700000000002</v>
      </c>
      <c r="L133" s="91">
        <f t="shared" ref="L133" si="289">+J133/I133-1</f>
        <v>-0.11470424586477546</v>
      </c>
      <c r="M133" s="2"/>
      <c r="N133" s="89" t="s">
        <v>10</v>
      </c>
      <c r="O133" s="104">
        <f>+'[2]CONSUMO EN ARGENTINA POR COLOR'!L1155*9</f>
        <v>762.51786399999992</v>
      </c>
      <c r="P133" s="6">
        <f t="shared" ref="P133:X133" si="290">+SUM(C133)+SUM(B134:B144)</f>
        <v>697.25278299999991</v>
      </c>
      <c r="Q133" s="6">
        <f t="shared" si="290"/>
        <v>655.57489999999984</v>
      </c>
      <c r="R133" s="6">
        <f t="shared" si="290"/>
        <v>631.26509999999996</v>
      </c>
      <c r="S133" s="6">
        <f t="shared" si="290"/>
        <v>683.58280000000002</v>
      </c>
      <c r="T133" s="6">
        <f t="shared" si="290"/>
        <v>731.38429999999994</v>
      </c>
      <c r="U133" s="6">
        <f t="shared" si="290"/>
        <v>611.74720000000002</v>
      </c>
      <c r="V133" s="6">
        <f t="shared" si="290"/>
        <v>595.53499999999997</v>
      </c>
      <c r="W133" s="105">
        <f t="shared" si="290"/>
        <v>556.24479999999994</v>
      </c>
      <c r="X133" s="90">
        <f t="shared" si="290"/>
        <v>565.16499999999996</v>
      </c>
      <c r="Y133" s="117">
        <f>+X133/W133-1</f>
        <v>1.6036464520657212E-2</v>
      </c>
      <c r="Z133" s="113">
        <f>+POWER(X133/S133,0.2)-1</f>
        <v>-3.7331355612304717E-2</v>
      </c>
    </row>
    <row r="134" spans="1:26" x14ac:dyDescent="0.25">
      <c r="A134" s="89" t="s">
        <v>11</v>
      </c>
      <c r="B134" s="104">
        <f>+'[2]CONSUMO EN ARGENTINA POR COLOR'!$L318/10000</f>
        <v>48.793100000000003</v>
      </c>
      <c r="C134" s="6">
        <f>+'[2]CONSUMO EN ARGENTINA POR COLOR'!$L330/10000</f>
        <v>43.131900000000002</v>
      </c>
      <c r="D134" s="6">
        <f>+'[2]CONSUMO EN ARGENTINA POR COLOR'!$L342/10000</f>
        <v>41.1387</v>
      </c>
      <c r="E134" s="6">
        <f>+'[2]CONSUMO EN ARGENTINA POR COLOR'!$L354/10000</f>
        <v>44.105499999999999</v>
      </c>
      <c r="F134" s="6">
        <f>+'[2]CONSUMO EN ARGENTINA POR COLOR'!$L366/10000</f>
        <v>49.825400000000002</v>
      </c>
      <c r="G134" s="6">
        <f>+'[2]CONSUMO EN ARGENTINA POR COLOR'!$L378/10000</f>
        <v>41.522799999999997</v>
      </c>
      <c r="H134" s="6">
        <f>+'[2]CONSUMO EN ARGENTINA POR COLOR'!$L390/10000</f>
        <v>38.7014</v>
      </c>
      <c r="I134" s="6">
        <f>+'[2]CONSUMO EN ARGENTINA POR COLOR'!$L402/10000</f>
        <v>35.045699999999997</v>
      </c>
      <c r="J134" s="6">
        <f>+'[2]CONSUMO EN ARGENTINA POR COLOR'!$L414/10000</f>
        <v>37.0244</v>
      </c>
      <c r="K134" s="104">
        <f>+'[2]CONSUMO EN ARGENTINA POR COLOR'!$L426/10000</f>
        <v>38.620899999999999</v>
      </c>
      <c r="L134" s="91">
        <f t="shared" ref="L134" si="291">+J134/I134-1</f>
        <v>5.6460564348836062E-2</v>
      </c>
      <c r="M134" s="2"/>
      <c r="N134" s="89" t="s">
        <v>11</v>
      </c>
      <c r="O134" s="104">
        <f>+'[2]CONSUMO EN ARGENTINA POR COLOR'!L1156*9</f>
        <v>766.04762800000003</v>
      </c>
      <c r="P134" s="6">
        <f t="shared" ref="P134:W134" si="292">+SUM(C133:C134)+SUM(B135:B144)</f>
        <v>691.59158300000001</v>
      </c>
      <c r="Q134" s="6">
        <f t="shared" si="292"/>
        <v>653.58170000000007</v>
      </c>
      <c r="R134" s="6">
        <f t="shared" si="292"/>
        <v>634.23189999999988</v>
      </c>
      <c r="S134" s="6">
        <f t="shared" si="292"/>
        <v>689.30270000000007</v>
      </c>
      <c r="T134" s="6">
        <f t="shared" si="292"/>
        <v>723.08169999999996</v>
      </c>
      <c r="U134" s="6">
        <f t="shared" si="292"/>
        <v>608.92579999999998</v>
      </c>
      <c r="V134" s="6">
        <f t="shared" si="292"/>
        <v>591.87930000000006</v>
      </c>
      <c r="W134" s="105">
        <f t="shared" si="292"/>
        <v>558.22350000000006</v>
      </c>
      <c r="X134" s="90">
        <f t="shared" ref="X134" si="293">+SUM(K133:K134)+SUM(J135:J144)</f>
        <v>566.76149999999996</v>
      </c>
      <c r="Y134" s="117">
        <f>+X134/W134-1</f>
        <v>1.5294949066099628E-2</v>
      </c>
      <c r="Z134" s="113">
        <f>+POWER(X134/S134,0.2)-1</f>
        <v>-3.8391989950145033E-2</v>
      </c>
    </row>
    <row r="135" spans="1:26" x14ac:dyDescent="0.25">
      <c r="A135" s="89" t="s">
        <v>0</v>
      </c>
      <c r="B135" s="104">
        <f>+'[2]CONSUMO EN ARGENTINA POR COLOR'!$L319/10000</f>
        <v>56.134382999999993</v>
      </c>
      <c r="C135" s="6">
        <f>+'[2]CONSUMO EN ARGENTINA POR COLOR'!$L331/10000</f>
        <v>51.060099999999998</v>
      </c>
      <c r="D135" s="6">
        <f>+'[2]CONSUMO EN ARGENTINA POR COLOR'!$L343/10000</f>
        <v>49.114800000000002</v>
      </c>
      <c r="E135" s="6">
        <f>+'[2]CONSUMO EN ARGENTINA POR COLOR'!$L355/10000</f>
        <v>51.3703</v>
      </c>
      <c r="F135" s="6">
        <f>+'[2]CONSUMO EN ARGENTINA POR COLOR'!$L367/10000</f>
        <v>49.967199999999998</v>
      </c>
      <c r="G135" s="6">
        <f>+'[2]CONSUMO EN ARGENTINA POR COLOR'!$L379/10000</f>
        <v>42.39</v>
      </c>
      <c r="H135" s="6">
        <f>+'[2]CONSUMO EN ARGENTINA POR COLOR'!$L391/10000</f>
        <v>49.778500000000001</v>
      </c>
      <c r="I135" s="6">
        <f>+'[2]CONSUMO EN ARGENTINA POR COLOR'!$L403/10000</f>
        <v>40.326599999999999</v>
      </c>
      <c r="J135" s="6">
        <f>+'[2]CONSUMO EN ARGENTINA POR COLOR'!$L415/10000</f>
        <v>36.597700000000003</v>
      </c>
      <c r="K135" s="104">
        <f>+'[2]CONSUMO EN ARGENTINA POR COLOR'!$L427/10000</f>
        <v>42.252200000000002</v>
      </c>
      <c r="L135" s="91">
        <f t="shared" ref="L135" si="294">+J135/I135-1</f>
        <v>-9.2467502839316928E-2</v>
      </c>
      <c r="M135" s="2"/>
      <c r="N135" s="89" t="s">
        <v>0</v>
      </c>
      <c r="O135" s="104">
        <f>+'[2]CONSUMO EN ARGENTINA POR COLOR'!L1157*9</f>
        <v>772.43151899999998</v>
      </c>
      <c r="P135" s="6">
        <f t="shared" ref="P135:W135" si="295">+SUM(C133:C135)+SUM(B136:B144)</f>
        <v>686.51729999999998</v>
      </c>
      <c r="Q135" s="6">
        <f t="shared" si="295"/>
        <v>651.63639999999998</v>
      </c>
      <c r="R135" s="6">
        <f t="shared" si="295"/>
        <v>636.48739999999998</v>
      </c>
      <c r="S135" s="6">
        <f t="shared" si="295"/>
        <v>687.89960000000008</v>
      </c>
      <c r="T135" s="6">
        <f t="shared" si="295"/>
        <v>715.50449999999989</v>
      </c>
      <c r="U135" s="6">
        <f t="shared" si="295"/>
        <v>616.3143</v>
      </c>
      <c r="V135" s="6">
        <f t="shared" si="295"/>
        <v>582.42740000000003</v>
      </c>
      <c r="W135" s="105">
        <f t="shared" si="295"/>
        <v>554.49459999999999</v>
      </c>
      <c r="X135" s="90">
        <f t="shared" ref="X135" si="296">+SUM(K133:K135)+SUM(J136:J144)</f>
        <v>572.41599999999994</v>
      </c>
      <c r="Y135" s="117">
        <f>+X135/W135-1</f>
        <v>3.2320242613724126E-2</v>
      </c>
      <c r="Z135" s="113">
        <f>+POWER(X135/S135,0.2)-1</f>
        <v>-3.6088100835223957E-2</v>
      </c>
    </row>
    <row r="136" spans="1:26" x14ac:dyDescent="0.25">
      <c r="A136" s="89" t="s">
        <v>1</v>
      </c>
      <c r="B136" s="104">
        <f>+'[2]CONSUMO EN ARGENTINA POR COLOR'!$L320/10000</f>
        <v>59.6038</v>
      </c>
      <c r="C136" s="6">
        <f>+'[2]CONSUMO EN ARGENTINA POR COLOR'!$L332/10000</f>
        <v>47.178100000000001</v>
      </c>
      <c r="D136" s="6">
        <f>+'[2]CONSUMO EN ARGENTINA POR COLOR'!$L344/10000</f>
        <v>48.741199999999999</v>
      </c>
      <c r="E136" s="6">
        <f>+'[2]CONSUMO EN ARGENTINA POR COLOR'!$L356/10000</f>
        <v>50.324100000000001</v>
      </c>
      <c r="F136" s="6">
        <f>+'[2]CONSUMO EN ARGENTINA POR COLOR'!$L368/10000</f>
        <v>53.400500000000001</v>
      </c>
      <c r="G136" s="6">
        <f>+'[2]CONSUMO EN ARGENTINA POR COLOR'!$L380/10000</f>
        <v>44.594799999999999</v>
      </c>
      <c r="H136" s="6">
        <f>+'[2]CONSUMO EN ARGENTINA POR COLOR'!$L392/10000</f>
        <v>45.110599999999998</v>
      </c>
      <c r="I136" s="6">
        <f>+'[2]CONSUMO EN ARGENTINA POR COLOR'!$L404/10000</f>
        <v>40.627699999999997</v>
      </c>
      <c r="J136" s="6">
        <f>+'[2]CONSUMO EN ARGENTINA POR COLOR'!$L416/10000</f>
        <v>36.751199999999997</v>
      </c>
      <c r="K136" s="104">
        <f>+'[2]CONSUMO EN ARGENTINA POR COLOR'!$L428/10000</f>
        <v>42.831600000000002</v>
      </c>
      <c r="L136" s="91">
        <f t="shared" ref="L136" si="297">+J136/I136-1</f>
        <v>-9.5415197020751852E-2</v>
      </c>
      <c r="M136" s="2"/>
      <c r="N136" s="89" t="s">
        <v>1</v>
      </c>
      <c r="O136" s="104">
        <f>+'[2]CONSUMO EN ARGENTINA POR COLOR'!L1158*9</f>
        <v>776.74659800000006</v>
      </c>
      <c r="P136" s="6">
        <f t="shared" ref="P136:W136" si="298">+SUM(C133:C136)+SUM(B137:B144)</f>
        <v>674.09159999999997</v>
      </c>
      <c r="Q136" s="6">
        <f t="shared" si="298"/>
        <v>653.19950000000006</v>
      </c>
      <c r="R136" s="6">
        <f t="shared" si="298"/>
        <v>638.07029999999997</v>
      </c>
      <c r="S136" s="6">
        <f t="shared" si="298"/>
        <v>690.976</v>
      </c>
      <c r="T136" s="6">
        <f t="shared" si="298"/>
        <v>706.69879999999989</v>
      </c>
      <c r="U136" s="6">
        <f t="shared" si="298"/>
        <v>616.83010000000002</v>
      </c>
      <c r="V136" s="6">
        <f t="shared" si="298"/>
        <v>577.94450000000006</v>
      </c>
      <c r="W136" s="105">
        <f t="shared" si="298"/>
        <v>550.61809999999991</v>
      </c>
      <c r="X136" s="90">
        <f t="shared" ref="X136" si="299">+SUM(K133:K136)+SUM(J137:J144)</f>
        <v>578.49639999999999</v>
      </c>
      <c r="Y136" s="117">
        <f>+X136/W136-1</f>
        <v>5.063091823534327E-2</v>
      </c>
      <c r="Z136" s="113">
        <f>+POWER(X136/S136,0.2)-1</f>
        <v>-3.4910613517577072E-2</v>
      </c>
    </row>
    <row r="137" spans="1:26" x14ac:dyDescent="0.25">
      <c r="A137" s="89" t="s">
        <v>2</v>
      </c>
      <c r="B137" s="104">
        <f>+'[2]CONSUMO EN ARGENTINA POR COLOR'!$L321/10000</f>
        <v>58.426400000000001</v>
      </c>
      <c r="C137" s="6">
        <f>+'[2]CONSUMO EN ARGENTINA POR COLOR'!$L333/10000</f>
        <v>58.303800000000003</v>
      </c>
      <c r="D137" s="6">
        <f>+'[2]CONSUMO EN ARGENTINA POR COLOR'!$L345/10000</f>
        <v>60.333399999999997</v>
      </c>
      <c r="E137" s="6">
        <f>+'[2]CONSUMO EN ARGENTINA POR COLOR'!$L357/10000</f>
        <v>63.003</v>
      </c>
      <c r="F137" s="6">
        <f>+'[2]CONSUMO EN ARGENTINA POR COLOR'!$L369/10000</f>
        <v>65.730099999999993</v>
      </c>
      <c r="G137" s="6">
        <f>+'[2]CONSUMO EN ARGENTINA POR COLOR'!$L381/10000</f>
        <v>43.942900000000002</v>
      </c>
      <c r="H137" s="6">
        <f>+'[2]CONSUMO EN ARGENTINA POR COLOR'!$L393/10000</f>
        <v>46.3399</v>
      </c>
      <c r="I137" s="6">
        <f>+'[2]CONSUMO EN ARGENTINA POR COLOR'!$L405/10000</f>
        <v>42.963299999999997</v>
      </c>
      <c r="J137" s="6">
        <f>+'[2]CONSUMO EN ARGENTINA POR COLOR'!$L417/10000</f>
        <v>48.0396</v>
      </c>
      <c r="K137" s="104">
        <f>+'[2]CONSUMO EN ARGENTINA POR COLOR'!$L429/10000</f>
        <v>47.2057</v>
      </c>
      <c r="L137" s="91">
        <f t="shared" ref="L137" si="300">+J137/I137-1</f>
        <v>0.11815433172032885</v>
      </c>
      <c r="M137" s="2"/>
      <c r="N137" s="89" t="s">
        <v>2</v>
      </c>
      <c r="O137" s="104">
        <f>+'[2]CONSUMO EN ARGENTINA POR COLOR'!L1159*9</f>
        <v>774.73305799999991</v>
      </c>
      <c r="P137" s="6">
        <f t="shared" ref="P137:W137" si="301">+SUM(C133:C137)+SUM(B138:B144)</f>
        <v>673.96900000000005</v>
      </c>
      <c r="Q137" s="6">
        <f t="shared" si="301"/>
        <v>655.22910000000002</v>
      </c>
      <c r="R137" s="6">
        <f t="shared" si="301"/>
        <v>640.73990000000003</v>
      </c>
      <c r="S137" s="6">
        <f t="shared" si="301"/>
        <v>693.70309999999995</v>
      </c>
      <c r="T137" s="6">
        <f t="shared" si="301"/>
        <v>684.91159999999991</v>
      </c>
      <c r="U137" s="6">
        <f t="shared" si="301"/>
        <v>619.22710000000006</v>
      </c>
      <c r="V137" s="6">
        <f t="shared" si="301"/>
        <v>574.56790000000001</v>
      </c>
      <c r="W137" s="105">
        <f t="shared" si="301"/>
        <v>555.69439999999997</v>
      </c>
      <c r="X137" s="90">
        <f t="shared" ref="X137" si="302">+SUM(K133:K137)+SUM(J138:J144)</f>
        <v>577.66250000000002</v>
      </c>
      <c r="Y137" s="117">
        <f>+X137/W137-1</f>
        <v>3.9532699987619102E-2</v>
      </c>
      <c r="Z137" s="113">
        <f>+POWER(X137/S137,0.2)-1</f>
        <v>-3.5948781168597899E-2</v>
      </c>
    </row>
    <row r="138" spans="1:26" x14ac:dyDescent="0.25">
      <c r="A138" s="89" t="s">
        <v>3</v>
      </c>
      <c r="B138" s="104">
        <f>+'[2]CONSUMO EN ARGENTINA POR COLOR'!$L322/10000</f>
        <v>58.060099999999998</v>
      </c>
      <c r="C138" s="6">
        <f>+'[2]CONSUMO EN ARGENTINA POR COLOR'!$L334/10000</f>
        <v>65.808700000000002</v>
      </c>
      <c r="D138" s="6">
        <f>+'[2]CONSUMO EN ARGENTINA POR COLOR'!$L346/10000</f>
        <v>60.280500000000004</v>
      </c>
      <c r="E138" s="6">
        <f>+'[2]CONSUMO EN ARGENTINA POR COLOR'!$L358/10000</f>
        <v>56.825400000000002</v>
      </c>
      <c r="F138" s="6">
        <f>+'[2]CONSUMO EN ARGENTINA POR COLOR'!$L370/10000</f>
        <v>74.619100000000003</v>
      </c>
      <c r="G138" s="6">
        <f>+'[2]CONSUMO EN ARGENTINA POR COLOR'!$L382/10000</f>
        <v>64.205600000000004</v>
      </c>
      <c r="H138" s="6">
        <f>+'[2]CONSUMO EN ARGENTINA POR COLOR'!$L394/10000</f>
        <v>54.224400000000003</v>
      </c>
      <c r="I138" s="6">
        <f>+'[2]CONSUMO EN ARGENTINA POR COLOR'!$L406/10000</f>
        <v>49.9527</v>
      </c>
      <c r="J138" s="6">
        <f>+'[2]CONSUMO EN ARGENTINA POR COLOR'!$L418/10000</f>
        <v>44.460999999999999</v>
      </c>
      <c r="K138" s="104"/>
      <c r="L138" s="91"/>
      <c r="M138" s="2"/>
      <c r="N138" s="89" t="s">
        <v>3</v>
      </c>
      <c r="O138" s="104">
        <f>+'[2]CONSUMO EN ARGENTINA POR COLOR'!L1160*9</f>
        <v>783.51214599999992</v>
      </c>
      <c r="P138" s="6">
        <f t="shared" ref="P138:W138" si="303">+SUM(C133:C138)+SUM(B139:B144)</f>
        <v>681.71759999999995</v>
      </c>
      <c r="Q138" s="6">
        <f t="shared" si="303"/>
        <v>649.70090000000005</v>
      </c>
      <c r="R138" s="6">
        <f t="shared" si="303"/>
        <v>637.2847999999999</v>
      </c>
      <c r="S138" s="6">
        <f t="shared" si="303"/>
        <v>711.49679999999989</v>
      </c>
      <c r="T138" s="6">
        <f t="shared" si="303"/>
        <v>674.49809999999991</v>
      </c>
      <c r="U138" s="6">
        <f t="shared" si="303"/>
        <v>609.24590000000001</v>
      </c>
      <c r="V138" s="6">
        <f t="shared" si="303"/>
        <v>570.2962</v>
      </c>
      <c r="W138" s="105">
        <f t="shared" si="303"/>
        <v>550.20270000000005</v>
      </c>
      <c r="X138" s="90"/>
      <c r="Y138" s="117"/>
      <c r="Z138" s="113"/>
    </row>
    <row r="139" spans="1:26" x14ac:dyDescent="0.25">
      <c r="A139" s="89" t="s">
        <v>4</v>
      </c>
      <c r="B139" s="104">
        <f>+'[2]CONSUMO EN ARGENTINA POR COLOR'!$L323/10000</f>
        <v>60.806699999999999</v>
      </c>
      <c r="C139" s="6">
        <f>+'[2]CONSUMO EN ARGENTINA POR COLOR'!$L335/10000</f>
        <v>61.029499999999999</v>
      </c>
      <c r="D139" s="6">
        <f>+'[2]CONSUMO EN ARGENTINA POR COLOR'!$L347/10000</f>
        <v>57.610799999999998</v>
      </c>
      <c r="E139" s="6">
        <f>+'[2]CONSUMO EN ARGENTINA POR COLOR'!$L359/10000</f>
        <v>61.460500000000003</v>
      </c>
      <c r="F139" s="6">
        <f>+'[2]CONSUMO EN ARGENTINA POR COLOR'!$L371/10000</f>
        <v>80.169600000000003</v>
      </c>
      <c r="G139" s="6">
        <f>+'[2]CONSUMO EN ARGENTINA POR COLOR'!$L383/10000</f>
        <v>58.149299999999997</v>
      </c>
      <c r="H139" s="6">
        <f>+'[2]CONSUMO EN ARGENTINA POR COLOR'!$L395/10000</f>
        <v>59.263199999999998</v>
      </c>
      <c r="I139" s="6">
        <f>+'[2]CONSUMO EN ARGENTINA POR COLOR'!$L407/10000</f>
        <v>55.500799999999998</v>
      </c>
      <c r="J139" s="6">
        <f>+'[2]CONSUMO EN ARGENTINA POR COLOR'!$L419/10000</f>
        <v>58.624099999999999</v>
      </c>
      <c r="K139" s="104"/>
      <c r="L139" s="91"/>
      <c r="M139" s="2"/>
      <c r="N139" s="89" t="s">
        <v>4</v>
      </c>
      <c r="O139" s="104">
        <f>+'[2]CONSUMO EN ARGENTINA POR COLOR'!L1161*9</f>
        <v>785.32615400000009</v>
      </c>
      <c r="P139" s="6">
        <f t="shared" ref="P139:W139" si="304">+SUM(C133:C139)+SUM(B140:B144)</f>
        <v>681.94039999999995</v>
      </c>
      <c r="Q139" s="6">
        <f t="shared" si="304"/>
        <v>646.28219999999999</v>
      </c>
      <c r="R139" s="6">
        <f t="shared" si="304"/>
        <v>641.1345</v>
      </c>
      <c r="S139" s="6">
        <f t="shared" si="304"/>
        <v>730.20589999999993</v>
      </c>
      <c r="T139" s="6">
        <f t="shared" si="304"/>
        <v>652.47779999999989</v>
      </c>
      <c r="U139" s="6">
        <f t="shared" si="304"/>
        <v>610.35979999999995</v>
      </c>
      <c r="V139" s="6">
        <f t="shared" si="304"/>
        <v>566.53379999999993</v>
      </c>
      <c r="W139" s="105">
        <f t="shared" si="304"/>
        <v>553.32600000000002</v>
      </c>
      <c r="X139" s="90"/>
      <c r="Y139" s="117"/>
      <c r="Z139" s="113"/>
    </row>
    <row r="140" spans="1:26" x14ac:dyDescent="0.25">
      <c r="A140" s="89" t="s">
        <v>5</v>
      </c>
      <c r="B140" s="104">
        <f>+'[2]CONSUMO EN ARGENTINA POR COLOR'!$L324/10000</f>
        <v>68.6541</v>
      </c>
      <c r="C140" s="6">
        <f>+'[2]CONSUMO EN ARGENTINA POR COLOR'!$L336/10000</f>
        <v>61.9893</v>
      </c>
      <c r="D140" s="6">
        <f>+'[2]CONSUMO EN ARGENTINA POR COLOR'!$L348/10000</f>
        <v>59.976900000000001</v>
      </c>
      <c r="E140" s="6">
        <f>+'[2]CONSUMO EN ARGENTINA POR COLOR'!$L360/10000</f>
        <v>65.2012</v>
      </c>
      <c r="F140" s="6">
        <f>+'[2]CONSUMO EN ARGENTINA POR COLOR'!$L372/10000</f>
        <v>69.075000000000003</v>
      </c>
      <c r="G140" s="6">
        <f>+'[2]CONSUMO EN ARGENTINA POR COLOR'!$L384/10000</f>
        <v>61.223500000000001</v>
      </c>
      <c r="H140" s="6">
        <f>+'[2]CONSUMO EN ARGENTINA POR COLOR'!$L396/10000</f>
        <v>61.953200000000002</v>
      </c>
      <c r="I140" s="6">
        <f>+'[2]CONSUMO EN ARGENTINA POR COLOR'!$L408/10000</f>
        <v>60.107100000000003</v>
      </c>
      <c r="J140" s="6">
        <f>+'[2]CONSUMO EN ARGENTINA POR COLOR'!$L420/10000</f>
        <v>60.903500000000001</v>
      </c>
      <c r="K140" s="104"/>
      <c r="L140" s="91"/>
      <c r="M140" s="2"/>
      <c r="N140" s="89" t="s">
        <v>5</v>
      </c>
      <c r="O140" s="104">
        <f>+'[2]CONSUMO EN ARGENTINA POR COLOR'!L1162*9</f>
        <v>778.61727000000019</v>
      </c>
      <c r="P140" s="6">
        <f t="shared" ref="P140:W140" si="305">+SUM(C133:C140)+SUM(B141:B144)</f>
        <v>675.27559999999994</v>
      </c>
      <c r="Q140" s="6">
        <f t="shared" si="305"/>
        <v>644.26980000000003</v>
      </c>
      <c r="R140" s="6">
        <f t="shared" si="305"/>
        <v>646.35879999999997</v>
      </c>
      <c r="S140" s="6">
        <f t="shared" si="305"/>
        <v>734.0797</v>
      </c>
      <c r="T140" s="6">
        <f t="shared" si="305"/>
        <v>644.6262999999999</v>
      </c>
      <c r="U140" s="6">
        <f t="shared" si="305"/>
        <v>611.08950000000004</v>
      </c>
      <c r="V140" s="6">
        <f t="shared" si="305"/>
        <v>564.68769999999995</v>
      </c>
      <c r="W140" s="105">
        <f t="shared" si="305"/>
        <v>554.12239999999997</v>
      </c>
      <c r="X140" s="90"/>
      <c r="Y140" s="117"/>
      <c r="Z140" s="113"/>
    </row>
    <row r="141" spans="1:26" x14ac:dyDescent="0.25">
      <c r="A141" s="89" t="s">
        <v>6</v>
      </c>
      <c r="B141" s="104">
        <f>+'[2]CONSUMO EN ARGENTINA POR COLOR'!$L325/10000</f>
        <v>68.621799999999993</v>
      </c>
      <c r="C141" s="6">
        <f>+'[2]CONSUMO EN ARGENTINA POR COLOR'!$L337/10000</f>
        <v>59.343000000000004</v>
      </c>
      <c r="D141" s="6">
        <f>+'[2]CONSUMO EN ARGENTINA POR COLOR'!$L349/10000</f>
        <v>54.795299999999997</v>
      </c>
      <c r="E141" s="6">
        <f>+'[2]CONSUMO EN ARGENTINA POR COLOR'!$L361/10000</f>
        <v>61.244300000000003</v>
      </c>
      <c r="F141" s="6">
        <f>+'[2]CONSUMO EN ARGENTINA POR COLOR'!$L373/10000</f>
        <v>66.129599999999996</v>
      </c>
      <c r="G141" s="6">
        <f>+'[2]CONSUMO EN ARGENTINA POR COLOR'!$L385/10000</f>
        <v>56.338700000000003</v>
      </c>
      <c r="H141" s="6">
        <f>+'[2]CONSUMO EN ARGENTINA POR COLOR'!$L397/10000</f>
        <v>55.712699999999998</v>
      </c>
      <c r="I141" s="6">
        <f>+'[2]CONSUMO EN ARGENTINA POR COLOR'!$L409/10000</f>
        <v>51.846899999999998</v>
      </c>
      <c r="J141" s="6">
        <f>+'[2]CONSUMO EN ARGENTINA POR COLOR'!$L421/10000</f>
        <v>53.597200000000001</v>
      </c>
      <c r="K141" s="104"/>
      <c r="L141" s="91"/>
      <c r="M141" s="2"/>
      <c r="N141" s="89" t="s">
        <v>6</v>
      </c>
      <c r="O141" s="104">
        <f>+'[2]CONSUMO EN ARGENTINA POR COLOR'!L1163*9</f>
        <v>776.90963600000009</v>
      </c>
      <c r="P141" s="6">
        <f t="shared" ref="P141:W141" si="306">+SUM(C133:C141)+SUM(B142:B144)</f>
        <v>665.99680000000001</v>
      </c>
      <c r="Q141" s="6">
        <f t="shared" si="306"/>
        <v>639.72209999999995</v>
      </c>
      <c r="R141" s="6">
        <f t="shared" si="306"/>
        <v>652.80780000000004</v>
      </c>
      <c r="S141" s="6">
        <f t="shared" si="306"/>
        <v>738.96499999999992</v>
      </c>
      <c r="T141" s="6">
        <f t="shared" si="306"/>
        <v>634.83539999999994</v>
      </c>
      <c r="U141" s="6">
        <f t="shared" si="306"/>
        <v>610.46349999999995</v>
      </c>
      <c r="V141" s="6">
        <f t="shared" si="306"/>
        <v>560.82190000000003</v>
      </c>
      <c r="W141" s="67">
        <f t="shared" si="306"/>
        <v>555.87270000000001</v>
      </c>
      <c r="X141" s="37"/>
      <c r="Y141" s="78"/>
      <c r="Z141" s="7"/>
    </row>
    <row r="142" spans="1:26" x14ac:dyDescent="0.25">
      <c r="A142" s="89" t="s">
        <v>7</v>
      </c>
      <c r="B142" s="104">
        <f>+'[2]CONSUMO EN ARGENTINA POR COLOR'!$L326/10000</f>
        <v>60.796900000000001</v>
      </c>
      <c r="C142" s="6">
        <f>+'[2]CONSUMO EN ARGENTINA POR COLOR'!$L338/10000</f>
        <v>56.348999999999997</v>
      </c>
      <c r="D142" s="6">
        <f>+'[2]CONSUMO EN ARGENTINA POR COLOR'!$L350/10000</f>
        <v>52.499299999999998</v>
      </c>
      <c r="E142" s="6">
        <f>+'[2]CONSUMO EN ARGENTINA POR COLOR'!$L362/10000</f>
        <v>63.346800000000002</v>
      </c>
      <c r="F142" s="6">
        <f>+'[2]CONSUMO EN ARGENTINA POR COLOR'!$L374/10000</f>
        <v>63.690899999999999</v>
      </c>
      <c r="G142" s="6">
        <f>+'[2]CONSUMO EN ARGENTINA POR COLOR'!$L386/10000</f>
        <v>51.212000000000003</v>
      </c>
      <c r="H142" s="6">
        <f>+'[2]CONSUMO EN ARGENTINA POR COLOR'!$L398/10000</f>
        <v>55.718000000000004</v>
      </c>
      <c r="I142" s="6">
        <f>+'[2]CONSUMO EN ARGENTINA POR COLOR'!$L410/10000</f>
        <v>54.158900000000003</v>
      </c>
      <c r="J142" s="6">
        <f>+'[2]CONSUMO EN ARGENTINA POR COLOR'!$L422/10000</f>
        <v>51.617600000000003</v>
      </c>
      <c r="K142" s="104"/>
      <c r="L142" s="91"/>
      <c r="M142" s="2"/>
      <c r="N142" s="89" t="s">
        <v>7</v>
      </c>
      <c r="O142" s="104">
        <f>+'[2]CONSUMO EN ARGENTINA POR COLOR'!L1164*9</f>
        <v>779.28276900000026</v>
      </c>
      <c r="P142" s="6">
        <f t="shared" ref="P142:W142" si="307">+SUM(C133:C142)+SUM(B143:B144)</f>
        <v>661.5489</v>
      </c>
      <c r="Q142" s="6">
        <f t="shared" si="307"/>
        <v>635.87239999999997</v>
      </c>
      <c r="R142" s="6">
        <f t="shared" si="307"/>
        <v>663.65530000000001</v>
      </c>
      <c r="S142" s="6">
        <f t="shared" si="307"/>
        <v>739.30909999999994</v>
      </c>
      <c r="T142" s="6">
        <f t="shared" si="307"/>
        <v>622.35649999999998</v>
      </c>
      <c r="U142" s="6">
        <f t="shared" si="307"/>
        <v>614.96949999999993</v>
      </c>
      <c r="V142" s="6">
        <f t="shared" si="307"/>
        <v>559.26279999999997</v>
      </c>
      <c r="W142" s="105">
        <f t="shared" si="307"/>
        <v>553.33140000000003</v>
      </c>
      <c r="X142" s="105"/>
      <c r="Y142" s="117"/>
      <c r="Z142" s="113"/>
    </row>
    <row r="143" spans="1:26" x14ac:dyDescent="0.25">
      <c r="A143" s="89" t="s">
        <v>8</v>
      </c>
      <c r="B143" s="104">
        <f>+'[2]CONSUMO EN ARGENTINA POR COLOR'!$L327/10000</f>
        <v>58.370699999999999</v>
      </c>
      <c r="C143" s="6">
        <f>+'[2]CONSUMO EN ARGENTINA POR COLOR'!$L339/10000</f>
        <v>58.784199999999998</v>
      </c>
      <c r="D143" s="6">
        <f>+'[2]CONSUMO EN ARGENTINA POR COLOR'!$L351/10000</f>
        <v>50.477800000000002</v>
      </c>
      <c r="E143" s="6">
        <f>+'[2]CONSUMO EN ARGENTINA POR COLOR'!$L363/10000</f>
        <v>58.142600000000002</v>
      </c>
      <c r="F143" s="6">
        <f>+'[2]CONSUMO EN ARGENTINA POR COLOR'!$L375/10000</f>
        <v>56.923699999999997</v>
      </c>
      <c r="G143" s="6">
        <f>+'[2]CONSUMO EN ARGENTINA POR COLOR'!$L387/10000</f>
        <v>55.369900000000001</v>
      </c>
      <c r="H143" s="6">
        <f>+'[2]CONSUMO EN ARGENTINA POR COLOR'!$L399/10000</f>
        <v>51.703299999999999</v>
      </c>
      <c r="I143" s="6">
        <f>+'[2]CONSUMO EN ARGENTINA POR COLOR'!$L411/10000</f>
        <v>49.159500000000001</v>
      </c>
      <c r="J143" s="6">
        <f>+'[2]CONSUMO EN ARGENTINA POR COLOR'!$L423/10000</f>
        <v>53.014699999999998</v>
      </c>
      <c r="K143" s="104"/>
      <c r="L143" s="91"/>
      <c r="M143" s="2"/>
      <c r="N143" s="89" t="s">
        <v>8</v>
      </c>
      <c r="O143" s="104">
        <f>+'[2]CONSUMO EN ARGENTINA POR COLOR'!L1165*9</f>
        <v>781.84755899999993</v>
      </c>
      <c r="P143" s="6">
        <f t="shared" ref="P143:W143" si="308">+SUM(C133:C143)+SUM(B144)</f>
        <v>661.96240000000012</v>
      </c>
      <c r="Q143" s="6">
        <f t="shared" si="308"/>
        <v>627.56599999999992</v>
      </c>
      <c r="R143" s="6">
        <f t="shared" si="308"/>
        <v>671.32010000000002</v>
      </c>
      <c r="S143" s="6">
        <f t="shared" si="308"/>
        <v>738.0902000000001</v>
      </c>
      <c r="T143" s="6">
        <f t="shared" si="308"/>
        <v>620.80269999999996</v>
      </c>
      <c r="U143" s="6">
        <f t="shared" si="308"/>
        <v>611.30289999999991</v>
      </c>
      <c r="V143" s="6">
        <f t="shared" si="308"/>
        <v>556.71900000000005</v>
      </c>
      <c r="W143" s="105">
        <f t="shared" si="308"/>
        <v>557.1866</v>
      </c>
      <c r="X143" s="90"/>
      <c r="Y143" s="117"/>
      <c r="Z143" s="113"/>
    </row>
    <row r="144" spans="1:26" x14ac:dyDescent="0.25">
      <c r="A144" s="89" t="s">
        <v>9</v>
      </c>
      <c r="B144" s="104">
        <f>+'[2]CONSUMO EN ARGENTINA POR COLOR'!$L328/10000</f>
        <v>55.060699999999997</v>
      </c>
      <c r="C144" s="6">
        <f>+'[2]CONSUMO EN ARGENTINA POR COLOR'!$L340/10000</f>
        <v>49.1374</v>
      </c>
      <c r="D144" s="6">
        <f>+'[2]CONSUMO EN ARGENTINA POR COLOR'!$L352/10000</f>
        <v>50.7346</v>
      </c>
      <c r="E144" s="6">
        <f>+'[2]CONSUMO EN ARGENTINA POR COLOR'!$L364/10000</f>
        <v>55.028799999999997</v>
      </c>
      <c r="F144" s="6">
        <f>+'[2]CONSUMO EN ARGENTINA POR COLOR'!$L376/10000</f>
        <v>55.185299999999998</v>
      </c>
      <c r="G144" s="6">
        <f>+'[2]CONSUMO EN ARGENTINA POR COLOR'!$L388/10000</f>
        <v>53.684399999999997</v>
      </c>
      <c r="H144" s="6">
        <f>+'[2]CONSUMO EN ARGENTINA POR COLOR'!$L400/10000</f>
        <v>38.029499999999999</v>
      </c>
      <c r="I144" s="6">
        <f>+'[2]CONSUMO EN ARGENTINA POR COLOR'!$L412/10000</f>
        <v>42.028799999999997</v>
      </c>
      <c r="J144" s="6">
        <f>+'[2]CONSUMO EN ARGENTINA POR COLOR'!$L424/10000</f>
        <v>43.042299999999997</v>
      </c>
      <c r="K144" s="104"/>
      <c r="L144" s="91"/>
      <c r="M144" s="2"/>
      <c r="N144" s="89" t="s">
        <v>9</v>
      </c>
      <c r="O144" s="104">
        <f>+'[2]CONSUMO EN ARGENTINA POR COLOR'!L1166*9</f>
        <v>783.05681100000004</v>
      </c>
      <c r="P144" s="6">
        <f t="shared" ref="P144:U144" si="309">+SUM(C133:C144)</f>
        <v>656.03910000000008</v>
      </c>
      <c r="Q144" s="6">
        <f t="shared" si="309"/>
        <v>629.16319999999996</v>
      </c>
      <c r="R144" s="6">
        <f t="shared" si="309"/>
        <v>675.61430000000007</v>
      </c>
      <c r="S144" s="6">
        <f t="shared" si="309"/>
        <v>738.24670000000003</v>
      </c>
      <c r="T144" s="6">
        <f t="shared" si="309"/>
        <v>619.30179999999996</v>
      </c>
      <c r="U144" s="6">
        <f t="shared" si="309"/>
        <v>595.64799999999991</v>
      </c>
      <c r="V144" s="6">
        <f t="shared" ref="V144:W144" si="310">+SUM(I133:I144)</f>
        <v>560.71830000000011</v>
      </c>
      <c r="W144" s="105">
        <f t="shared" si="310"/>
        <v>558.20009999999991</v>
      </c>
      <c r="X144" s="90"/>
      <c r="Y144" s="117"/>
      <c r="Z144" s="113"/>
    </row>
    <row r="145" spans="1:26" ht="25.5" x14ac:dyDescent="0.25">
      <c r="A145" s="92" t="s">
        <v>13</v>
      </c>
      <c r="B145" s="106">
        <f>SUM(B133:B144)</f>
        <v>706.77658300000007</v>
      </c>
      <c r="C145" s="83">
        <f t="shared" ref="C145" si="311">SUM(C133:C144)</f>
        <v>656.03910000000008</v>
      </c>
      <c r="D145" s="83">
        <f t="shared" ref="D145" si="312">SUM(D133:D144)</f>
        <v>629.16319999999996</v>
      </c>
      <c r="E145" s="83">
        <f t="shared" ref="E145" si="313">SUM(E133:E144)</f>
        <v>675.61430000000007</v>
      </c>
      <c r="F145" s="83">
        <f t="shared" ref="F145:H145" si="314">SUM(F133:F144)</f>
        <v>738.24670000000003</v>
      </c>
      <c r="G145" s="83">
        <f t="shared" si="314"/>
        <v>619.30179999999996</v>
      </c>
      <c r="H145" s="83">
        <f t="shared" si="314"/>
        <v>595.64799999999991</v>
      </c>
      <c r="I145" s="83">
        <f t="shared" ref="I145:J145" si="315">SUM(I133:I144)</f>
        <v>560.71830000000011</v>
      </c>
      <c r="J145" s="107">
        <f t="shared" si="315"/>
        <v>558.20009999999991</v>
      </c>
      <c r="K145" s="107"/>
      <c r="L145" s="94"/>
      <c r="M145" s="3"/>
      <c r="N145" s="92" t="s">
        <v>14</v>
      </c>
      <c r="O145" s="106">
        <f>+AVERAGE(O133:O144)</f>
        <v>776.75241766666693</v>
      </c>
      <c r="P145" s="83">
        <f>+AVERAGE(P133:P144)</f>
        <v>675.65858883333328</v>
      </c>
      <c r="Q145" s="83">
        <f t="shared" ref="Q145" si="316">+AVERAGE(Q133:Q144)</f>
        <v>645.1498499999999</v>
      </c>
      <c r="R145" s="83">
        <f t="shared" ref="R145" si="317">+AVERAGE(R133:R144)</f>
        <v>647.41418333333331</v>
      </c>
      <c r="S145" s="83">
        <f t="shared" ref="S145:X145" si="318">+AVERAGE(S133:S144)</f>
        <v>714.65480000000014</v>
      </c>
      <c r="T145" s="83">
        <f t="shared" si="318"/>
        <v>669.20662499999992</v>
      </c>
      <c r="U145" s="83">
        <f t="shared" si="318"/>
        <v>611.34363333333329</v>
      </c>
      <c r="V145" s="83">
        <f t="shared" si="318"/>
        <v>571.78281666666669</v>
      </c>
      <c r="W145" s="107">
        <f t="shared" si="318"/>
        <v>554.79310833333341</v>
      </c>
      <c r="X145" s="93">
        <f t="shared" si="318"/>
        <v>572.10027999999988</v>
      </c>
      <c r="Y145" s="119">
        <f>+X145/W145-1</f>
        <v>3.11957221650776E-2</v>
      </c>
      <c r="Z145" s="173">
        <f>+POWER(X145/S145,0.2)-1</f>
        <v>-4.3521595172973493E-2</v>
      </c>
    </row>
    <row r="146" spans="1:26" ht="25.5" x14ac:dyDescent="0.25">
      <c r="A146" s="95" t="s">
        <v>15</v>
      </c>
      <c r="B146" s="108">
        <f t="shared" ref="B146:H146" si="319">+B145/B$163</f>
        <v>0.75058205276337631</v>
      </c>
      <c r="C146" s="84">
        <f t="shared" si="319"/>
        <v>0.73505534435178388</v>
      </c>
      <c r="D146" s="84">
        <f t="shared" si="319"/>
        <v>0.74935877363813153</v>
      </c>
      <c r="E146" s="84">
        <f t="shared" si="319"/>
        <v>0.76318238057482157</v>
      </c>
      <c r="F146" s="84">
        <f t="shared" si="319"/>
        <v>0.78289870109817339</v>
      </c>
      <c r="G146" s="84">
        <f t="shared" si="319"/>
        <v>0.73893950497759553</v>
      </c>
      <c r="H146" s="84">
        <f t="shared" si="319"/>
        <v>0.71972081529242393</v>
      </c>
      <c r="I146" s="84">
        <f t="shared" ref="I146:J146" si="320">+I145/I$163</f>
        <v>0.72326465359630254</v>
      </c>
      <c r="J146" s="109">
        <f t="shared" si="320"/>
        <v>0.73193843018423643</v>
      </c>
      <c r="K146" s="109"/>
      <c r="L146" s="97"/>
      <c r="M146" s="3"/>
      <c r="N146" s="95" t="s">
        <v>15</v>
      </c>
      <c r="O146" s="108">
        <f t="shared" ref="O146:W146" si="321">+O145/O$163</f>
        <v>0.76452441118916581</v>
      </c>
      <c r="P146" s="84">
        <f t="shared" si="321"/>
        <v>0.74069089106855523</v>
      </c>
      <c r="Q146" s="84">
        <f t="shared" si="321"/>
        <v>0.74131337994836943</v>
      </c>
      <c r="R146" s="84">
        <f t="shared" si="321"/>
        <v>0.75755828423633453</v>
      </c>
      <c r="S146" s="84">
        <f t="shared" si="321"/>
        <v>0.7779531809914364</v>
      </c>
      <c r="T146" s="84">
        <f t="shared" si="321"/>
        <v>0.7573540249086127</v>
      </c>
      <c r="U146" s="84">
        <f t="shared" si="321"/>
        <v>0.72560028886634076</v>
      </c>
      <c r="V146" s="84">
        <f t="shared" si="321"/>
        <v>0.72409826182911941</v>
      </c>
      <c r="W146" s="109">
        <f t="shared" si="321"/>
        <v>0.72450036581416599</v>
      </c>
      <c r="X146" s="96">
        <f t="shared" ref="X146" si="322">+X145/X$163</f>
        <v>0.74195930143438948</v>
      </c>
      <c r="Y146" s="118"/>
      <c r="Z146" s="114"/>
    </row>
    <row r="147" spans="1:26" ht="26.25" thickBot="1" x14ac:dyDescent="0.3">
      <c r="A147" s="98" t="s">
        <v>12</v>
      </c>
      <c r="B147" s="110"/>
      <c r="C147" s="85">
        <f>+C145/B145-1</f>
        <v>-7.1787159083056329E-2</v>
      </c>
      <c r="D147" s="85">
        <f t="shared" ref="D147" si="323">+D145/C145-1</f>
        <v>-4.0966917977907302E-2</v>
      </c>
      <c r="E147" s="85">
        <f t="shared" ref="E147" si="324">+E145/D145-1</f>
        <v>7.3829969712151167E-2</v>
      </c>
      <c r="F147" s="85">
        <f t="shared" ref="F147:J147" si="325">+F145/E145-1</f>
        <v>9.2704372894416132E-2</v>
      </c>
      <c r="G147" s="85">
        <f t="shared" si="325"/>
        <v>-0.16111809236668462</v>
      </c>
      <c r="H147" s="85">
        <f t="shared" si="325"/>
        <v>-3.8194302034969096E-2</v>
      </c>
      <c r="I147" s="85">
        <f t="shared" si="325"/>
        <v>-5.8641513108412702E-2</v>
      </c>
      <c r="J147" s="111">
        <f t="shared" si="325"/>
        <v>-4.4910251725335248E-3</v>
      </c>
      <c r="K147" s="111"/>
      <c r="L147" s="101"/>
      <c r="M147" s="2"/>
      <c r="N147" s="98" t="s">
        <v>12</v>
      </c>
      <c r="O147" s="110"/>
      <c r="P147" s="85">
        <f>+P145/O145-1</f>
        <v>-0.13014935844939557</v>
      </c>
      <c r="Q147" s="85">
        <f t="shared" ref="Q147" si="326">+Q145/P145-1</f>
        <v>-4.5154075353372125E-2</v>
      </c>
      <c r="R147" s="85">
        <f t="shared" ref="R147" si="327">+R145/Q145-1</f>
        <v>3.5097789038212035E-3</v>
      </c>
      <c r="S147" s="85">
        <f t="shared" ref="S147" si="328">+S145/R145-1</f>
        <v>0.10386027738914505</v>
      </c>
      <c r="T147" s="85">
        <f t="shared" ref="T147" si="329">+T145/S145-1</f>
        <v>-6.35945844063458E-2</v>
      </c>
      <c r="U147" s="85">
        <f t="shared" ref="U147" si="330">+U145/T145-1</f>
        <v>-8.646506102157403E-2</v>
      </c>
      <c r="V147" s="85">
        <f t="shared" ref="V147" si="331">+V145/U145-1</f>
        <v>-6.4711259772122554E-2</v>
      </c>
      <c r="W147" s="111">
        <f t="shared" ref="W147:X147" si="332">+W145/V145-1</f>
        <v>-2.9713569275093832E-2</v>
      </c>
      <c r="X147" s="100">
        <f t="shared" si="332"/>
        <v>3.11957221650776E-2</v>
      </c>
      <c r="Y147" s="99"/>
      <c r="Z147" s="115"/>
    </row>
    <row r="148" spans="1:26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6" ht="15.75" thickBot="1" x14ac:dyDescent="0.3">
      <c r="A149" s="326" t="s">
        <v>241</v>
      </c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328"/>
      <c r="M149" s="2"/>
      <c r="N149" s="326" t="s">
        <v>242</v>
      </c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  <c r="Z149" s="328"/>
    </row>
    <row r="150" spans="1:26" ht="51" x14ac:dyDescent="0.25">
      <c r="A150" s="38"/>
      <c r="B150" s="191">
        <v>2016</v>
      </c>
      <c r="C150" s="39">
        <f>+B150+1</f>
        <v>2017</v>
      </c>
      <c r="D150" s="39">
        <f t="shared" ref="D150:G150" si="333">+C150+1</f>
        <v>2018</v>
      </c>
      <c r="E150" s="39">
        <f t="shared" si="333"/>
        <v>2019</v>
      </c>
      <c r="F150" s="39">
        <f t="shared" si="333"/>
        <v>2020</v>
      </c>
      <c r="G150" s="39">
        <f t="shared" si="333"/>
        <v>2021</v>
      </c>
      <c r="H150" s="39">
        <v>2022</v>
      </c>
      <c r="I150" s="39">
        <v>2023</v>
      </c>
      <c r="J150" s="192">
        <v>2024</v>
      </c>
      <c r="K150" s="40">
        <v>2025</v>
      </c>
      <c r="L150" s="41" t="s">
        <v>16</v>
      </c>
      <c r="M150" s="2"/>
      <c r="N150" s="65"/>
      <c r="O150" s="64">
        <v>2016</v>
      </c>
      <c r="P150" s="64">
        <f>+O150+1</f>
        <v>2017</v>
      </c>
      <c r="Q150" s="64">
        <f t="shared" ref="Q150:T150" si="334">+P150+1</f>
        <v>2018</v>
      </c>
      <c r="R150" s="64">
        <f t="shared" si="334"/>
        <v>2019</v>
      </c>
      <c r="S150" s="64">
        <f t="shared" si="334"/>
        <v>2020</v>
      </c>
      <c r="T150" s="64">
        <f t="shared" si="334"/>
        <v>2021</v>
      </c>
      <c r="U150" s="39">
        <v>2022</v>
      </c>
      <c r="V150" s="39">
        <v>2023</v>
      </c>
      <c r="W150" s="192">
        <v>2024</v>
      </c>
      <c r="X150" s="40">
        <v>2025</v>
      </c>
      <c r="Y150" s="77" t="s">
        <v>16</v>
      </c>
      <c r="Z150" s="74" t="s">
        <v>21</v>
      </c>
    </row>
    <row r="151" spans="1:26" x14ac:dyDescent="0.25">
      <c r="A151" s="42" t="s">
        <v>10</v>
      </c>
      <c r="B151" s="193">
        <f>+'[2]CONSUMO EN ARGENTINA POR COLOR'!$N317/10000</f>
        <v>68.129000000000005</v>
      </c>
      <c r="C151" s="6">
        <f>+'[2]CONSUMO EN ARGENTINA POR COLOR'!$N329/10000</f>
        <v>59.362499999999997</v>
      </c>
      <c r="D151" s="6">
        <f>+'[2]CONSUMO EN ARGENTINA POR COLOR'!$N341/10000</f>
        <v>60.1753</v>
      </c>
      <c r="E151" s="6">
        <f>+'[2]CONSUMO EN ARGENTINA POR COLOR'!$N353/10000</f>
        <v>60.9681</v>
      </c>
      <c r="F151" s="6">
        <f>+'[2]CONSUMO EN ARGENTINA POR COLOR'!$N365/10000</f>
        <v>69.565700000000007</v>
      </c>
      <c r="G151" s="6">
        <f>+'[2]CONSUMO EN ARGENTINA POR COLOR'!$N377/10000</f>
        <v>65.207999999999998</v>
      </c>
      <c r="H151" s="6">
        <f>+'[2]CONSUMO EN ARGENTINA POR COLOR'!$N389/10000</f>
        <v>57.266399999999997</v>
      </c>
      <c r="I151" s="6">
        <f>+'[2]CONSUMO EN ARGENTINA POR COLOR'!$N401/10000</f>
        <v>55.147100000000002</v>
      </c>
      <c r="J151" s="67">
        <f>+'[2]CONSUMO EN ARGENTINA POR COLOR'!$N413/10000</f>
        <v>50.134599999999999</v>
      </c>
      <c r="K151" s="37">
        <f>+'[2]CONSUMO EN ARGENTINA POR COLOR'!$N425/10000</f>
        <v>55.140599999999999</v>
      </c>
      <c r="L151" s="7">
        <f t="shared" ref="L151" si="335">+J151/I151-1</f>
        <v>-9.0893265466361783E-2</v>
      </c>
      <c r="M151" s="2"/>
      <c r="N151" s="42" t="s">
        <v>10</v>
      </c>
      <c r="O151" s="80">
        <f>+'[2]CONSUMO EN ARGENTINA POR COLOR'!N1155*9</f>
        <v>995.37372400000015</v>
      </c>
      <c r="P151" s="80">
        <f t="shared" ref="P151:X151" si="336">+SUM(C151)+SUM(B152:B162)</f>
        <v>932.87149999999997</v>
      </c>
      <c r="Q151" s="80">
        <f t="shared" si="336"/>
        <v>893.31579999999997</v>
      </c>
      <c r="R151" s="80">
        <f t="shared" si="336"/>
        <v>840.39490000000001</v>
      </c>
      <c r="S151" s="6">
        <f t="shared" si="336"/>
        <v>893.8569</v>
      </c>
      <c r="T151" s="6">
        <f t="shared" si="336"/>
        <v>938.60810000000004</v>
      </c>
      <c r="U151" s="6">
        <f t="shared" si="336"/>
        <v>830.15379999999993</v>
      </c>
      <c r="V151" s="6">
        <f t="shared" si="336"/>
        <v>825.4905</v>
      </c>
      <c r="W151" s="67">
        <f t="shared" si="336"/>
        <v>770.2476999999999</v>
      </c>
      <c r="X151" s="37">
        <f t="shared" si="336"/>
        <v>767.63858899999991</v>
      </c>
      <c r="Y151" s="78">
        <f>+X151/W151-1</f>
        <v>-3.3873661680521305E-3</v>
      </c>
      <c r="Z151" s="7">
        <f>+POWER(X151/S151,0.2)-1</f>
        <v>-2.9986540705884801E-2</v>
      </c>
    </row>
    <row r="152" spans="1:26" x14ac:dyDescent="0.25">
      <c r="A152" s="42" t="s">
        <v>11</v>
      </c>
      <c r="B152" s="193">
        <f>+'[2]CONSUMO EN ARGENTINA POR COLOR'!$N318/10000</f>
        <v>66.092699999999994</v>
      </c>
      <c r="C152" s="6">
        <f>+'[2]CONSUMO EN ARGENTINA POR COLOR'!$N330/10000</f>
        <v>56.695799999999998</v>
      </c>
      <c r="D152" s="6">
        <f>+'[2]CONSUMO EN ARGENTINA POR COLOR'!$N342/10000</f>
        <v>56.317</v>
      </c>
      <c r="E152" s="6">
        <f>+'[2]CONSUMO EN ARGENTINA POR COLOR'!$N354/10000</f>
        <v>58.876600000000003</v>
      </c>
      <c r="F152" s="6">
        <f>+'[2]CONSUMO EN ARGENTINA POR COLOR'!$N366/10000</f>
        <v>63.703800000000001</v>
      </c>
      <c r="G152" s="6">
        <f>+'[2]CONSUMO EN ARGENTINA POR COLOR'!$N378/10000</f>
        <v>57.557200000000002</v>
      </c>
      <c r="H152" s="6">
        <f>+'[2]CONSUMO EN ARGENTINA POR COLOR'!$N390/10000</f>
        <v>57.142800000000001</v>
      </c>
      <c r="I152" s="6">
        <f>+'[2]CONSUMO EN ARGENTINA POR COLOR'!$N402/10000</f>
        <v>49.445500000000003</v>
      </c>
      <c r="J152" s="67">
        <f>+'[2]CONSUMO EN ARGENTINA POR COLOR'!$N414/10000</f>
        <v>50.222900000000003</v>
      </c>
      <c r="K152" s="37">
        <f>+'[2]CONSUMO EN ARGENTINA POR COLOR'!$N426/10000</f>
        <v>53.282899999999998</v>
      </c>
      <c r="L152" s="7">
        <f t="shared" ref="L152" si="337">+J152/I152-1</f>
        <v>1.5722360983304817E-2</v>
      </c>
      <c r="M152" s="2"/>
      <c r="N152" s="42" t="s">
        <v>11</v>
      </c>
      <c r="O152" s="80">
        <f>+'[2]CONSUMO EN ARGENTINA POR COLOR'!N1156*9</f>
        <v>997.54743300000018</v>
      </c>
      <c r="P152" s="80">
        <f t="shared" ref="P152:W152" si="338">+SUM(C151:C152)+SUM(B153:B162)</f>
        <v>923.47460000000012</v>
      </c>
      <c r="Q152" s="80">
        <f t="shared" si="338"/>
        <v>892.93700000000001</v>
      </c>
      <c r="R152" s="80">
        <f t="shared" si="338"/>
        <v>842.95449999999994</v>
      </c>
      <c r="S152" s="6">
        <f t="shared" si="338"/>
        <v>898.68409999999994</v>
      </c>
      <c r="T152" s="6">
        <f t="shared" si="338"/>
        <v>932.46149999999989</v>
      </c>
      <c r="U152" s="6">
        <f t="shared" si="338"/>
        <v>829.73939999999993</v>
      </c>
      <c r="V152" s="6">
        <f t="shared" si="338"/>
        <v>817.79320000000007</v>
      </c>
      <c r="W152" s="67">
        <f t="shared" si="338"/>
        <v>771.02509999999984</v>
      </c>
      <c r="X152" s="37">
        <f t="shared" ref="X152" si="339">+SUM(K151:K152)+SUM(J153:J162)</f>
        <v>770.69858899999997</v>
      </c>
      <c r="Y152" s="78">
        <f>+X152/W152-1</f>
        <v>-4.234764860442386E-4</v>
      </c>
      <c r="Z152" s="7">
        <f>+POWER(X152/S152,0.2)-1</f>
        <v>-3.025957274218638E-2</v>
      </c>
    </row>
    <row r="153" spans="1:26" x14ac:dyDescent="0.25">
      <c r="A153" s="42" t="s">
        <v>0</v>
      </c>
      <c r="B153" s="193">
        <f>+'[2]CONSUMO EN ARGENTINA POR COLOR'!$N319/10000</f>
        <v>75.850499999999997</v>
      </c>
      <c r="C153" s="6">
        <f>+'[2]CONSUMO EN ARGENTINA POR COLOR'!$N331/10000</f>
        <v>70.5274</v>
      </c>
      <c r="D153" s="6">
        <f>+'[2]CONSUMO EN ARGENTINA POR COLOR'!$N343/10000</f>
        <v>68.701999999999998</v>
      </c>
      <c r="E153" s="6">
        <f>+'[2]CONSUMO EN ARGENTINA POR COLOR'!$N355/10000</f>
        <v>67.278499999999994</v>
      </c>
      <c r="F153" s="6">
        <f>+'[2]CONSUMO EN ARGENTINA POR COLOR'!$N367/10000</f>
        <v>63.840899999999998</v>
      </c>
      <c r="G153" s="6">
        <f>+'[2]CONSUMO EN ARGENTINA POR COLOR'!$N379/10000</f>
        <v>56.535600000000002</v>
      </c>
      <c r="H153" s="6">
        <f>+'[2]CONSUMO EN ARGENTINA POR COLOR'!$N391/10000</f>
        <v>71.907300000000006</v>
      </c>
      <c r="I153" s="6">
        <f>+'[2]CONSUMO EN ARGENTINA POR COLOR'!$N403/10000</f>
        <v>57.226900000000001</v>
      </c>
      <c r="J153" s="67">
        <f>+'[2]CONSUMO EN ARGENTINA POR COLOR'!$N415/10000</f>
        <v>54.490099999999998</v>
      </c>
      <c r="K153" s="37">
        <f>+'[2]CONSUMO EN ARGENTINA POR COLOR'!$N427/10000</f>
        <v>55.540799999999997</v>
      </c>
      <c r="L153" s="7">
        <f t="shared" ref="L153" si="340">+J153/I153-1</f>
        <v>-4.7823663347132284E-2</v>
      </c>
      <c r="M153" s="2"/>
      <c r="N153" s="42" t="s">
        <v>0</v>
      </c>
      <c r="O153" s="80">
        <f>+'[2]CONSUMO EN ARGENTINA POR COLOR'!N1157*9</f>
        <v>1008.1649200000002</v>
      </c>
      <c r="P153" s="80">
        <f t="shared" ref="P153:W153" si="341">+SUM(C151:C153)+SUM(B154:B162)</f>
        <v>918.15149999999994</v>
      </c>
      <c r="Q153" s="80">
        <f t="shared" si="341"/>
        <v>891.11159999999995</v>
      </c>
      <c r="R153" s="80">
        <f t="shared" si="341"/>
        <v>841.53099999999995</v>
      </c>
      <c r="S153" s="6">
        <f t="shared" si="341"/>
        <v>895.24649999999997</v>
      </c>
      <c r="T153" s="6">
        <f t="shared" si="341"/>
        <v>925.15620000000001</v>
      </c>
      <c r="U153" s="6">
        <f t="shared" si="341"/>
        <v>845.11109999999996</v>
      </c>
      <c r="V153" s="6">
        <f t="shared" si="341"/>
        <v>803.11280000000011</v>
      </c>
      <c r="W153" s="67">
        <f t="shared" si="341"/>
        <v>768.28829999999994</v>
      </c>
      <c r="X153" s="37">
        <f t="shared" ref="X153" si="342">+SUM(K151:K153)+SUM(J154:J162)</f>
        <v>771.74928899999998</v>
      </c>
      <c r="Y153" s="78">
        <f>+X153/W153-1</f>
        <v>4.5048050321734312E-3</v>
      </c>
      <c r="Z153" s="7">
        <f>+POWER(X153/S153,0.2)-1</f>
        <v>-2.9251515416755969E-2</v>
      </c>
    </row>
    <row r="154" spans="1:26" x14ac:dyDescent="0.25">
      <c r="A154" s="42" t="s">
        <v>1</v>
      </c>
      <c r="B154" s="193">
        <f>+'[2]CONSUMO EN ARGENTINA POR COLOR'!$N320/10000</f>
        <v>80.637100000000004</v>
      </c>
      <c r="C154" s="6">
        <f>+'[2]CONSUMO EN ARGENTINA POR COLOR'!$N332/10000</f>
        <v>67.297700000000006</v>
      </c>
      <c r="D154" s="6">
        <f>+'[2]CONSUMO EN ARGENTINA POR COLOR'!$N344/10000</f>
        <v>65.8476</v>
      </c>
      <c r="E154" s="6">
        <f>+'[2]CONSUMO EN ARGENTINA POR COLOR'!$N356/10000</f>
        <v>66.141300000000001</v>
      </c>
      <c r="F154" s="6">
        <f>+'[2]CONSUMO EN ARGENTINA POR COLOR'!$N368/10000</f>
        <v>67.858199999999997</v>
      </c>
      <c r="G154" s="6">
        <f>+'[2]CONSUMO EN ARGENTINA POR COLOR'!$N380/10000</f>
        <v>63.4193</v>
      </c>
      <c r="H154" s="6">
        <f>+'[2]CONSUMO EN ARGENTINA POR COLOR'!$N392/10000</f>
        <v>64.518900000000002</v>
      </c>
      <c r="I154" s="6">
        <f>+'[2]CONSUMO EN ARGENTINA POR COLOR'!$N404/10000</f>
        <v>60.7348</v>
      </c>
      <c r="J154" s="67">
        <f>+'[2]CONSUMO EN ARGENTINA POR COLOR'!$N416/10000</f>
        <v>54.186199999999999</v>
      </c>
      <c r="K154" s="37">
        <f>+'[2]CONSUMO EN ARGENTINA POR COLOR'!$N428/10000</f>
        <v>58.4756</v>
      </c>
      <c r="L154" s="7">
        <f t="shared" ref="L154" si="343">+J154/I154-1</f>
        <v>-0.10782286267510555</v>
      </c>
      <c r="M154" s="2"/>
      <c r="N154" s="42" t="s">
        <v>1</v>
      </c>
      <c r="O154" s="80">
        <f>+'[2]CONSUMO EN ARGENTINA POR COLOR'!N1158*9</f>
        <v>1016.4301170000001</v>
      </c>
      <c r="P154" s="80">
        <f t="shared" ref="P154:W154" si="344">+SUM(C151:C154)+SUM(B155:B162)</f>
        <v>904.81209999999987</v>
      </c>
      <c r="Q154" s="80">
        <f t="shared" si="344"/>
        <v>889.66149999999993</v>
      </c>
      <c r="R154" s="80">
        <f t="shared" si="344"/>
        <v>841.82469999999989</v>
      </c>
      <c r="S154" s="6">
        <f t="shared" si="344"/>
        <v>896.96340000000009</v>
      </c>
      <c r="T154" s="6">
        <f t="shared" si="344"/>
        <v>920.71730000000002</v>
      </c>
      <c r="U154" s="6">
        <f t="shared" si="344"/>
        <v>846.21069999999997</v>
      </c>
      <c r="V154" s="6">
        <f t="shared" si="344"/>
        <v>799.32870000000014</v>
      </c>
      <c r="W154" s="67">
        <f t="shared" si="344"/>
        <v>761.73969999999986</v>
      </c>
      <c r="X154" s="37">
        <f t="shared" ref="X154" si="345">+SUM(K151:K154)+SUM(J155:J162)</f>
        <v>776.03868899999998</v>
      </c>
      <c r="Y154" s="78">
        <f>+X154/W154-1</f>
        <v>1.8771489788441009E-2</v>
      </c>
      <c r="Z154" s="7">
        <f>+POWER(X154/S154,0.2)-1</f>
        <v>-2.8547142220425314E-2</v>
      </c>
    </row>
    <row r="155" spans="1:26" x14ac:dyDescent="0.25">
      <c r="A155" s="42" t="s">
        <v>2</v>
      </c>
      <c r="B155" s="193">
        <f>+'[2]CONSUMO EN ARGENTINA POR COLOR'!$N321/10000</f>
        <v>77.721000000000004</v>
      </c>
      <c r="C155" s="6">
        <f>+'[2]CONSUMO EN ARGENTINA POR COLOR'!$N333/10000</f>
        <v>82.424899999999994</v>
      </c>
      <c r="D155" s="6">
        <f>+'[2]CONSUMO EN ARGENTINA POR COLOR'!$N345/10000</f>
        <v>75.917000000000002</v>
      </c>
      <c r="E155" s="6">
        <f>+'[2]CONSUMO EN ARGENTINA POR COLOR'!$N357/10000</f>
        <v>82.659000000000006</v>
      </c>
      <c r="F155" s="6">
        <f>+'[2]CONSUMO EN ARGENTINA POR COLOR'!$N369/10000</f>
        <v>80.617400000000004</v>
      </c>
      <c r="G155" s="6">
        <f>+'[2]CONSUMO EN ARGENTINA POR COLOR'!$N381/10000</f>
        <v>60.373399999999997</v>
      </c>
      <c r="H155" s="6">
        <f>+'[2]CONSUMO EN ARGENTINA POR COLOR'!$N393/10000</f>
        <v>65.383799999999994</v>
      </c>
      <c r="I155" s="6">
        <f>+'[2]CONSUMO EN ARGENTINA POR COLOR'!$N405/10000</f>
        <v>62.885399999999997</v>
      </c>
      <c r="J155" s="67">
        <f>+'[2]CONSUMO EN ARGENTINA POR COLOR'!$N417/10000</f>
        <v>66.958799999999997</v>
      </c>
      <c r="K155" s="37">
        <f>+'[2]CONSUMO EN ARGENTINA POR COLOR'!$N429/10000</f>
        <v>60.129600000000003</v>
      </c>
      <c r="L155" s="7">
        <f t="shared" ref="L155" si="346">+J155/I155-1</f>
        <v>6.4774971615032984E-2</v>
      </c>
      <c r="M155" s="2"/>
      <c r="N155" s="42" t="s">
        <v>2</v>
      </c>
      <c r="O155" s="80">
        <f>+'[2]CONSUMO EN ARGENTINA POR COLOR'!N1159*9</f>
        <v>1015.3411180000001</v>
      </c>
      <c r="P155" s="80">
        <f t="shared" ref="P155:W155" si="347">+SUM(C151:C155)+SUM(B156:B162)</f>
        <v>909.51599999999985</v>
      </c>
      <c r="Q155" s="80">
        <f t="shared" si="347"/>
        <v>883.15359999999998</v>
      </c>
      <c r="R155" s="80">
        <f t="shared" si="347"/>
        <v>848.56669999999997</v>
      </c>
      <c r="S155" s="6">
        <f t="shared" si="347"/>
        <v>894.92180000000008</v>
      </c>
      <c r="T155" s="6">
        <f t="shared" si="347"/>
        <v>900.47329999999999</v>
      </c>
      <c r="U155" s="6">
        <f t="shared" si="347"/>
        <v>851.22109999999998</v>
      </c>
      <c r="V155" s="6">
        <f t="shared" si="347"/>
        <v>796.83029999999997</v>
      </c>
      <c r="W155" s="67">
        <f t="shared" si="347"/>
        <v>765.81309999999996</v>
      </c>
      <c r="X155" s="37">
        <f t="shared" ref="X155" si="348">+SUM(K151:K155)+SUM(J156:J162)</f>
        <v>769.20948899999996</v>
      </c>
      <c r="Y155" s="78">
        <f>+X155/W155-1</f>
        <v>4.4350103177916989E-3</v>
      </c>
      <c r="Z155" s="7">
        <f>+POWER(X155/S155,0.2)-1</f>
        <v>-2.9820912332531258E-2</v>
      </c>
    </row>
    <row r="156" spans="1:26" x14ac:dyDescent="0.25">
      <c r="A156" s="42" t="s">
        <v>3</v>
      </c>
      <c r="B156" s="193">
        <f>+'[2]CONSUMO EN ARGENTINA POR COLOR'!$N322/10000</f>
        <v>75.114500000000007</v>
      </c>
      <c r="C156" s="6">
        <f>+'[2]CONSUMO EN ARGENTINA POR COLOR'!$N334/10000</f>
        <v>84.910499999999999</v>
      </c>
      <c r="D156" s="6">
        <f>+'[2]CONSUMO EN ARGENTINA POR COLOR'!$N346/10000</f>
        <v>77.850099999999998</v>
      </c>
      <c r="E156" s="6">
        <f>+'[2]CONSUMO EN ARGENTINA POR COLOR'!$N358/10000</f>
        <v>72.9024</v>
      </c>
      <c r="F156" s="6">
        <f>+'[2]CONSUMO EN ARGENTINA POR COLOR'!$N370/10000</f>
        <v>91.588099999999997</v>
      </c>
      <c r="G156" s="6">
        <f>+'[2]CONSUMO EN ARGENTINA POR COLOR'!$N382/10000</f>
        <v>81.261200000000002</v>
      </c>
      <c r="H156" s="6">
        <f>+'[2]CONSUMO EN ARGENTINA POR COLOR'!$N394/10000</f>
        <v>70.613799999999998</v>
      </c>
      <c r="I156" s="6">
        <f>+'[2]CONSUMO EN ARGENTINA POR COLOR'!$N406/10000</f>
        <v>64.070300000000003</v>
      </c>
      <c r="J156" s="67">
        <f>+'[2]CONSUMO EN ARGENTINA POR COLOR'!$N418/10000</f>
        <v>58.450600000000001</v>
      </c>
      <c r="K156" s="37"/>
      <c r="L156" s="7"/>
      <c r="M156" s="2"/>
      <c r="N156" s="42" t="s">
        <v>3</v>
      </c>
      <c r="O156" s="80">
        <f>+'[2]CONSUMO EN ARGENTINA POR COLOR'!N1160*9</f>
        <v>1025.7658719999999</v>
      </c>
      <c r="P156" s="80">
        <f t="shared" ref="P156:W156" si="349">+SUM(C151:C156)+SUM(B157:B162)</f>
        <v>919.3119999999999</v>
      </c>
      <c r="Q156" s="80">
        <f t="shared" si="349"/>
        <v>876.09320000000002</v>
      </c>
      <c r="R156" s="80">
        <f t="shared" si="349"/>
        <v>843.61899999999991</v>
      </c>
      <c r="S156" s="6">
        <f t="shared" si="349"/>
        <v>913.60750000000007</v>
      </c>
      <c r="T156" s="6">
        <f t="shared" si="349"/>
        <v>890.14640000000009</v>
      </c>
      <c r="U156" s="6">
        <f t="shared" si="349"/>
        <v>840.57370000000003</v>
      </c>
      <c r="V156" s="6">
        <f t="shared" si="349"/>
        <v>790.28679999999997</v>
      </c>
      <c r="W156" s="67">
        <f t="shared" si="349"/>
        <v>760.1934</v>
      </c>
      <c r="X156" s="37"/>
      <c r="Y156" s="78"/>
      <c r="Z156" s="7"/>
    </row>
    <row r="157" spans="1:26" x14ac:dyDescent="0.25">
      <c r="A157" s="42" t="s">
        <v>4</v>
      </c>
      <c r="B157" s="193">
        <f>+'[2]CONSUMO EN ARGENTINA POR COLOR'!$N323/10000</f>
        <v>79.930800000000005</v>
      </c>
      <c r="C157" s="6">
        <f>+'[2]CONSUMO EN ARGENTINA POR COLOR'!$N335/10000</f>
        <v>81.853399999999993</v>
      </c>
      <c r="D157" s="6">
        <f>+'[2]CONSUMO EN ARGENTINA POR COLOR'!$N347/10000</f>
        <v>76.870999999999995</v>
      </c>
      <c r="E157" s="6">
        <f>+'[2]CONSUMO EN ARGENTINA POR COLOR'!$N359/10000</f>
        <v>80.507599999999996</v>
      </c>
      <c r="F157" s="6">
        <f>+'[2]CONSUMO EN ARGENTINA POR COLOR'!$N371/10000</f>
        <v>98.247399999999999</v>
      </c>
      <c r="G157" s="6">
        <f>+'[2]CONSUMO EN ARGENTINA POR COLOR'!$N383/10000</f>
        <v>78.108699999999999</v>
      </c>
      <c r="H157" s="6">
        <f>+'[2]CONSUMO EN ARGENTINA POR COLOR'!$N395/10000</f>
        <v>78.780299999999997</v>
      </c>
      <c r="I157" s="6">
        <f>+'[2]CONSUMO EN ARGENTINA POR COLOR'!$N407/10000</f>
        <v>70.455500000000001</v>
      </c>
      <c r="J157" s="67">
        <f>+'[2]CONSUMO EN ARGENTINA POR COLOR'!$N419/10000</f>
        <v>75.423299999999998</v>
      </c>
      <c r="K157" s="37"/>
      <c r="L157" s="7"/>
      <c r="M157" s="2"/>
      <c r="N157" s="42" t="s">
        <v>4</v>
      </c>
      <c r="O157" s="80">
        <f>+'[2]CONSUMO EN ARGENTINA POR COLOR'!N1161*9</f>
        <v>1026.595673</v>
      </c>
      <c r="P157" s="80">
        <f t="shared" ref="P157:W157" si="350">+SUM(C151:C157)+SUM(B158:B162)</f>
        <v>921.2346</v>
      </c>
      <c r="Q157" s="80">
        <f t="shared" si="350"/>
        <v>871.11079999999993</v>
      </c>
      <c r="R157" s="80">
        <f t="shared" si="350"/>
        <v>847.25559999999996</v>
      </c>
      <c r="S157" s="6">
        <f t="shared" si="350"/>
        <v>931.34730000000002</v>
      </c>
      <c r="T157" s="6">
        <f t="shared" si="350"/>
        <v>870.0077</v>
      </c>
      <c r="U157" s="6">
        <f t="shared" si="350"/>
        <v>841.24529999999993</v>
      </c>
      <c r="V157" s="6">
        <f t="shared" si="350"/>
        <v>781.96199999999999</v>
      </c>
      <c r="W157" s="67">
        <f t="shared" si="350"/>
        <v>765.16120000000001</v>
      </c>
      <c r="X157" s="37"/>
      <c r="Y157" s="78"/>
      <c r="Z157" s="7"/>
    </row>
    <row r="158" spans="1:26" x14ac:dyDescent="0.25">
      <c r="A158" s="42" t="s">
        <v>5</v>
      </c>
      <c r="B158" s="193">
        <f>+'[2]CONSUMO EN ARGENTINA POR COLOR'!$N324/10000</f>
        <v>90.293899999999994</v>
      </c>
      <c r="C158" s="6">
        <f>+'[2]CONSUMO EN ARGENTINA POR COLOR'!$N336/10000</f>
        <v>83.388800000000003</v>
      </c>
      <c r="D158" s="6">
        <f>+'[2]CONSUMO EN ARGENTINA POR COLOR'!$N348/10000</f>
        <v>78.863500000000002</v>
      </c>
      <c r="E158" s="6">
        <f>+'[2]CONSUMO EN ARGENTINA POR COLOR'!$N360/10000</f>
        <v>84.476500000000001</v>
      </c>
      <c r="F158" s="6">
        <f>+'[2]CONSUMO EN ARGENTINA POR COLOR'!$N372/10000</f>
        <v>85.673500000000004</v>
      </c>
      <c r="G158" s="6">
        <f>+'[2]CONSUMO EN ARGENTINA POR COLOR'!$N384/10000</f>
        <v>79.381299999999996</v>
      </c>
      <c r="H158" s="6">
        <f>+'[2]CONSUMO EN ARGENTINA POR COLOR'!$N396/10000</f>
        <v>84.156899999999993</v>
      </c>
      <c r="I158" s="6">
        <f>+'[2]CONSUMO EN ARGENTINA POR COLOR'!$N408/10000</f>
        <v>77.266599999999997</v>
      </c>
      <c r="J158" s="67">
        <f>+'[2]CONSUMO EN ARGENTINA POR COLOR'!$N420/10000</f>
        <v>81.556600000000003</v>
      </c>
      <c r="K158" s="37"/>
      <c r="L158" s="7"/>
      <c r="M158" s="2"/>
      <c r="N158" s="42" t="s">
        <v>5</v>
      </c>
      <c r="O158" s="80">
        <f>+'[2]CONSUMO EN ARGENTINA POR COLOR'!N1162*9</f>
        <v>1019.962543</v>
      </c>
      <c r="P158" s="80">
        <f t="shared" ref="P158:W158" si="351">+SUM(C151:C158)+SUM(B159:B162)</f>
        <v>914.32950000000005</v>
      </c>
      <c r="Q158" s="80">
        <f t="shared" si="351"/>
        <v>866.58549999999991</v>
      </c>
      <c r="R158" s="80">
        <f t="shared" si="351"/>
        <v>852.86860000000001</v>
      </c>
      <c r="S158" s="6">
        <f t="shared" si="351"/>
        <v>932.54430000000002</v>
      </c>
      <c r="T158" s="6">
        <f t="shared" si="351"/>
        <v>863.71550000000002</v>
      </c>
      <c r="U158" s="6">
        <f t="shared" si="351"/>
        <v>846.02089999999998</v>
      </c>
      <c r="V158" s="6">
        <f t="shared" si="351"/>
        <v>775.07169999999996</v>
      </c>
      <c r="W158" s="67">
        <f t="shared" si="351"/>
        <v>769.45119999999997</v>
      </c>
      <c r="X158" s="37"/>
      <c r="Y158" s="78"/>
      <c r="Z158" s="7"/>
    </row>
    <row r="159" spans="1:26" x14ac:dyDescent="0.25">
      <c r="A159" s="42" t="s">
        <v>6</v>
      </c>
      <c r="B159" s="193">
        <f>+'[2]CONSUMO EN ARGENTINA POR COLOR'!$N325/10000</f>
        <v>90.968999999999994</v>
      </c>
      <c r="C159" s="6">
        <f>+'[2]CONSUMO EN ARGENTINA POR COLOR'!$N337/10000</f>
        <v>84.113399999999999</v>
      </c>
      <c r="D159" s="6">
        <f>+'[2]CONSUMO EN ARGENTINA POR COLOR'!$N349/10000</f>
        <v>72.561199999999999</v>
      </c>
      <c r="E159" s="6">
        <f>+'[2]CONSUMO EN ARGENTINA POR COLOR'!$N361/10000</f>
        <v>79.028000000000006</v>
      </c>
      <c r="F159" s="6">
        <f>+'[2]CONSUMO EN ARGENTINA POR COLOR'!$N373/10000</f>
        <v>87.038899999999998</v>
      </c>
      <c r="G159" s="6">
        <f>+'[2]CONSUMO EN ARGENTINA POR COLOR'!$N385/10000</f>
        <v>73.431700000000006</v>
      </c>
      <c r="H159" s="6">
        <f>+'[2]CONSUMO EN ARGENTINA POR COLOR'!$N397/10000</f>
        <v>77.686000000000007</v>
      </c>
      <c r="I159" s="6">
        <f>+'[2]CONSUMO EN ARGENTINA POR COLOR'!$N409/10000</f>
        <v>71.268900000000002</v>
      </c>
      <c r="J159" s="67">
        <f>+'[2]CONSUMO EN ARGENTINA POR COLOR'!$N421/10000</f>
        <v>70.718000000000004</v>
      </c>
      <c r="K159" s="37"/>
      <c r="L159" s="7"/>
      <c r="M159" s="2"/>
      <c r="N159" s="42" t="s">
        <v>6</v>
      </c>
      <c r="O159" s="80">
        <f>+'[2]CONSUMO EN ARGENTINA POR COLOR'!N1163*9</f>
        <v>1018.4713710000001</v>
      </c>
      <c r="P159" s="80">
        <f t="shared" ref="P159:W159" si="352">+SUM(C151:C159)+SUM(B160:B162)</f>
        <v>907.47389999999996</v>
      </c>
      <c r="Q159" s="80">
        <f t="shared" si="352"/>
        <v>855.03329999999994</v>
      </c>
      <c r="R159" s="80">
        <f t="shared" si="352"/>
        <v>859.33539999999994</v>
      </c>
      <c r="S159" s="6">
        <f t="shared" si="352"/>
        <v>940.55520000000001</v>
      </c>
      <c r="T159" s="6">
        <f t="shared" si="352"/>
        <v>850.10829999999999</v>
      </c>
      <c r="U159" s="6">
        <f t="shared" si="352"/>
        <v>850.27520000000004</v>
      </c>
      <c r="V159" s="6">
        <f t="shared" si="352"/>
        <v>768.65459999999996</v>
      </c>
      <c r="W159" s="67">
        <f t="shared" si="352"/>
        <v>768.90030000000002</v>
      </c>
      <c r="X159" s="37"/>
      <c r="Y159" s="78"/>
      <c r="Z159" s="7"/>
    </row>
    <row r="160" spans="1:26" x14ac:dyDescent="0.25">
      <c r="A160" s="42" t="s">
        <v>7</v>
      </c>
      <c r="B160" s="193">
        <f>+'[2]CONSUMO EN ARGENTINA POR COLOR'!$N326/10000</f>
        <v>83.134399999999999</v>
      </c>
      <c r="C160" s="6">
        <f>+'[2]CONSUMO EN ARGENTINA POR COLOR'!$N338/10000</f>
        <v>78.059299999999993</v>
      </c>
      <c r="D160" s="6">
        <f>+'[2]CONSUMO EN ARGENTINA POR COLOR'!$N350/10000</f>
        <v>70.200900000000004</v>
      </c>
      <c r="E160" s="6">
        <f>+'[2]CONSUMO EN ARGENTINA POR COLOR'!$N362/10000</f>
        <v>82.063500000000005</v>
      </c>
      <c r="F160" s="6">
        <f>+'[2]CONSUMO EN ARGENTINA POR COLOR'!$N374/10000</f>
        <v>83.676599999999993</v>
      </c>
      <c r="G160" s="6">
        <f>+'[2]CONSUMO EN ARGENTINA POR COLOR'!$N386/10000</f>
        <v>68.788700000000006</v>
      </c>
      <c r="H160" s="6">
        <f>+'[2]CONSUMO EN ARGENTINA POR COLOR'!$N398/10000</f>
        <v>75.834000000000003</v>
      </c>
      <c r="I160" s="6">
        <f>+'[2]CONSUMO EN ARGENTINA POR COLOR'!$N410/10000</f>
        <v>76.784599999999998</v>
      </c>
      <c r="J160" s="67">
        <f>+'[2]CONSUMO EN ARGENTINA POR COLOR'!$N422/10000</f>
        <v>69.681689000000006</v>
      </c>
      <c r="K160" s="37"/>
      <c r="L160" s="7"/>
      <c r="M160" s="2"/>
      <c r="N160" s="42" t="s">
        <v>7</v>
      </c>
      <c r="O160" s="80">
        <f>+'[2]CONSUMO EN ARGENTINA POR COLOR'!N1164*9</f>
        <v>1020.4566430000001</v>
      </c>
      <c r="P160" s="80">
        <f t="shared" ref="P160:W160" si="353">+SUM(C151:C160)+SUM(B161:B162)</f>
        <v>902.39879999999994</v>
      </c>
      <c r="Q160" s="80">
        <f t="shared" si="353"/>
        <v>847.17489999999998</v>
      </c>
      <c r="R160" s="80">
        <f t="shared" si="353"/>
        <v>871.19799999999987</v>
      </c>
      <c r="S160" s="6">
        <f t="shared" si="353"/>
        <v>942.16830000000004</v>
      </c>
      <c r="T160" s="6">
        <f t="shared" si="353"/>
        <v>835.22040000000004</v>
      </c>
      <c r="U160" s="6">
        <f t="shared" si="353"/>
        <v>857.32049999999992</v>
      </c>
      <c r="V160" s="6">
        <f t="shared" si="353"/>
        <v>769.60519999999997</v>
      </c>
      <c r="W160" s="67">
        <f t="shared" si="353"/>
        <v>761.79738899999995</v>
      </c>
      <c r="X160" s="37"/>
      <c r="Y160" s="78"/>
      <c r="Z160" s="7"/>
    </row>
    <row r="161" spans="1:26" x14ac:dyDescent="0.25">
      <c r="A161" s="42" t="s">
        <v>8</v>
      </c>
      <c r="B161" s="193">
        <f>+'[2]CONSUMO EN ARGENTINA POR COLOR'!$N327/10000</f>
        <v>79.772199999999998</v>
      </c>
      <c r="C161" s="6">
        <f>+'[2]CONSUMO EN ARGENTINA POR COLOR'!$N339/10000</f>
        <v>77.701700000000002</v>
      </c>
      <c r="D161" s="6">
        <f>+'[2]CONSUMO EN ARGENTINA POR COLOR'!$N351/10000</f>
        <v>68.101699999999994</v>
      </c>
      <c r="E161" s="6">
        <f>+'[2]CONSUMO EN ARGENTINA POR COLOR'!$N363/10000</f>
        <v>77.373199999999997</v>
      </c>
      <c r="F161" s="6">
        <f>+'[2]CONSUMO EN ARGENTINA POR COLOR'!$N375/10000</f>
        <v>75.960400000000007</v>
      </c>
      <c r="G161" s="6">
        <f>+'[2]CONSUMO EN ARGENTINA POR COLOR'!$N387/10000</f>
        <v>79.366299999999995</v>
      </c>
      <c r="H161" s="6">
        <f>+'[2]CONSUMO EN ARGENTINA POR COLOR'!$N399/10000</f>
        <v>66.984200000000001</v>
      </c>
      <c r="I161" s="6">
        <f>+'[2]CONSUMO EN ARGENTINA POR COLOR'!$N411/10000</f>
        <v>69.760199999999998</v>
      </c>
      <c r="J161" s="67">
        <f>+'[2]CONSUMO EN ARGENTINA POR COLOR'!$N423/10000</f>
        <v>71.828000000000003</v>
      </c>
      <c r="K161" s="37"/>
      <c r="L161" s="7"/>
      <c r="M161" s="2"/>
      <c r="N161" s="42" t="s">
        <v>8</v>
      </c>
      <c r="O161" s="80">
        <f>+'[2]CONSUMO EN ARGENTINA POR COLOR'!N1165*9</f>
        <v>1022.701777</v>
      </c>
      <c r="P161" s="80">
        <f t="shared" ref="P161:W161" si="354">+SUM(C151:C161)+SUM(B162)</f>
        <v>900.3282999999999</v>
      </c>
      <c r="Q161" s="80">
        <f t="shared" si="354"/>
        <v>837.57490000000007</v>
      </c>
      <c r="R161" s="80">
        <f t="shared" si="354"/>
        <v>880.46949999999993</v>
      </c>
      <c r="S161" s="6">
        <f t="shared" si="354"/>
        <v>940.7555000000001</v>
      </c>
      <c r="T161" s="6">
        <f t="shared" si="354"/>
        <v>838.62630000000001</v>
      </c>
      <c r="U161" s="6">
        <f t="shared" si="354"/>
        <v>844.93839999999989</v>
      </c>
      <c r="V161" s="6">
        <f t="shared" si="354"/>
        <v>772.38119999999992</v>
      </c>
      <c r="W161" s="67">
        <f t="shared" si="354"/>
        <v>763.86518899999987</v>
      </c>
      <c r="X161" s="37"/>
      <c r="Y161" s="78"/>
      <c r="Z161" s="7"/>
    </row>
    <row r="162" spans="1:26" x14ac:dyDescent="0.25">
      <c r="A162" s="42" t="s">
        <v>9</v>
      </c>
      <c r="B162" s="193">
        <f>+'[2]CONSUMO EN ARGENTINA POR COLOR'!$N328/10000</f>
        <v>73.992900000000006</v>
      </c>
      <c r="C162" s="6">
        <f>+'[2]CONSUMO EN ARGENTINA POR COLOR'!$N340/10000</f>
        <v>66.167599999999993</v>
      </c>
      <c r="D162" s="6">
        <f>+'[2]CONSUMO EN ARGENTINA POR COLOR'!$N352/10000</f>
        <v>68.194800000000001</v>
      </c>
      <c r="E162" s="6">
        <f>+'[2]CONSUMO EN ARGENTINA POR COLOR'!$N364/10000</f>
        <v>72.9846</v>
      </c>
      <c r="F162" s="6">
        <f>+'[2]CONSUMO EN ARGENTINA POR COLOR'!$N376/10000</f>
        <v>75.194900000000004</v>
      </c>
      <c r="G162" s="6">
        <f>+'[2]CONSUMO EN ARGENTINA POR COLOR'!$N388/10000</f>
        <v>74.664000000000001</v>
      </c>
      <c r="H162" s="6">
        <f>+'[2]CONSUMO EN ARGENTINA POR COLOR'!$N400/10000</f>
        <v>57.3354</v>
      </c>
      <c r="I162" s="6">
        <f>+'[2]CONSUMO EN ARGENTINA POR COLOR'!$N412/10000</f>
        <v>60.214399999999998</v>
      </c>
      <c r="J162" s="67">
        <f>+'[2]CONSUMO EN ARGENTINA POR COLOR'!$N424/10000</f>
        <v>58.9818</v>
      </c>
      <c r="K162" s="37"/>
      <c r="L162" s="7"/>
      <c r="M162" s="2"/>
      <c r="N162" s="42" t="s">
        <v>9</v>
      </c>
      <c r="O162" s="80">
        <f>+'[2]CONSUMO EN ARGENTINA POR COLOR'!N1166*9</f>
        <v>1025.1199960000001</v>
      </c>
      <c r="P162" s="80">
        <f t="shared" ref="P162:U162" si="355">+SUM(C151:C162)</f>
        <v>892.50299999999993</v>
      </c>
      <c r="Q162" s="80">
        <f t="shared" si="355"/>
        <v>839.60210000000006</v>
      </c>
      <c r="R162" s="80">
        <f t="shared" si="355"/>
        <v>885.25929999999994</v>
      </c>
      <c r="S162" s="6">
        <f t="shared" si="355"/>
        <v>942.96580000000006</v>
      </c>
      <c r="T162" s="6">
        <f t="shared" si="355"/>
        <v>838.09540000000004</v>
      </c>
      <c r="U162" s="6">
        <f t="shared" si="355"/>
        <v>827.60979999999995</v>
      </c>
      <c r="V162" s="6">
        <f t="shared" ref="V162:W162" si="356">+SUM(I151:I162)</f>
        <v>775.26019999999983</v>
      </c>
      <c r="W162" s="67">
        <f t="shared" si="356"/>
        <v>762.63258899999994</v>
      </c>
      <c r="X162" s="37"/>
      <c r="Y162" s="78"/>
      <c r="Z162" s="7"/>
    </row>
    <row r="163" spans="1:26" ht="25.5" x14ac:dyDescent="0.25">
      <c r="A163" s="53" t="s">
        <v>13</v>
      </c>
      <c r="B163" s="194">
        <f>SUM(B151:B162)</f>
        <v>941.63799999999992</v>
      </c>
      <c r="C163" s="54">
        <f t="shared" ref="C163:G163" si="357">SUM(C151:C162)</f>
        <v>892.50299999999993</v>
      </c>
      <c r="D163" s="54">
        <f t="shared" si="357"/>
        <v>839.60210000000006</v>
      </c>
      <c r="E163" s="54">
        <f t="shared" si="357"/>
        <v>885.25929999999994</v>
      </c>
      <c r="F163" s="54">
        <f t="shared" si="357"/>
        <v>942.96580000000006</v>
      </c>
      <c r="G163" s="54">
        <f t="shared" si="357"/>
        <v>838.09540000000004</v>
      </c>
      <c r="H163" s="54">
        <f t="shared" ref="H163:I163" si="358">SUM(H151:H162)</f>
        <v>827.60979999999995</v>
      </c>
      <c r="I163" s="54">
        <f t="shared" si="358"/>
        <v>775.26019999999983</v>
      </c>
      <c r="J163" s="186">
        <f t="shared" ref="J163" si="359">SUM(J151:J162)</f>
        <v>762.63258899999994</v>
      </c>
      <c r="K163" s="186"/>
      <c r="L163" s="56"/>
      <c r="M163" s="3"/>
      <c r="N163" s="43" t="s">
        <v>14</v>
      </c>
      <c r="O163" s="157">
        <f>+AVERAGE(O151:O162)</f>
        <v>1015.9942655833333</v>
      </c>
      <c r="P163" s="157">
        <f>+AVERAGE(P151:P162)</f>
        <v>912.20048333333318</v>
      </c>
      <c r="Q163" s="157">
        <f t="shared" ref="Q163:U163" si="360">+AVERAGE(Q151:Q162)</f>
        <v>870.27951666666661</v>
      </c>
      <c r="R163" s="157">
        <f t="shared" si="360"/>
        <v>854.60643333333326</v>
      </c>
      <c r="S163" s="46">
        <f t="shared" si="360"/>
        <v>918.63471666666658</v>
      </c>
      <c r="T163" s="46">
        <f t="shared" si="360"/>
        <v>883.61136666666664</v>
      </c>
      <c r="U163" s="226">
        <f t="shared" si="360"/>
        <v>842.53499166666654</v>
      </c>
      <c r="V163" s="226">
        <f t="shared" ref="V163:X163" si="361">+AVERAGE(V151:V162)</f>
        <v>789.6481</v>
      </c>
      <c r="W163" s="220">
        <f t="shared" ref="W163" si="362">+AVERAGE(W151:W162)</f>
        <v>765.75959724999996</v>
      </c>
      <c r="X163" s="197">
        <f t="shared" si="361"/>
        <v>771.06692899999985</v>
      </c>
      <c r="Y163" s="79">
        <f>+X163/W163-1</f>
        <v>6.9308067036437659E-3</v>
      </c>
      <c r="Z163" s="75">
        <f>+POWER(X163/S163,0.2)-1</f>
        <v>-3.4416480790564585E-2</v>
      </c>
    </row>
    <row r="164" spans="1:26" ht="26.25" thickBot="1" x14ac:dyDescent="0.3">
      <c r="A164" s="60" t="s">
        <v>12</v>
      </c>
      <c r="B164" s="196"/>
      <c r="C164" s="62">
        <f>+C163/B163-1</f>
        <v>-5.2180349561083972E-2</v>
      </c>
      <c r="D164" s="62">
        <f t="shared" ref="D164:J164" si="363">+D163/C163-1</f>
        <v>-5.9272517851480466E-2</v>
      </c>
      <c r="E164" s="62">
        <f t="shared" si="363"/>
        <v>5.4379568607558104E-2</v>
      </c>
      <c r="F164" s="62">
        <f t="shared" si="363"/>
        <v>6.5185985620258569E-2</v>
      </c>
      <c r="G164" s="62">
        <f t="shared" si="363"/>
        <v>-0.1112133653203542</v>
      </c>
      <c r="H164" s="62">
        <f t="shared" si="363"/>
        <v>-1.2511224855786263E-2</v>
      </c>
      <c r="I164" s="62">
        <f t="shared" si="363"/>
        <v>-6.3253963401593505E-2</v>
      </c>
      <c r="J164" s="190">
        <f t="shared" si="363"/>
        <v>-1.6288222973396382E-2</v>
      </c>
      <c r="K164" s="190"/>
      <c r="L164" s="63"/>
      <c r="M164" s="3"/>
      <c r="N164" s="60" t="s">
        <v>12</v>
      </c>
      <c r="O164" s="196"/>
      <c r="P164" s="62">
        <f>+P163/O163-1</f>
        <v>-0.10215981109933425</v>
      </c>
      <c r="Q164" s="62">
        <f t="shared" ref="Q164:W164" si="364">+Q163/P163-1</f>
        <v>-4.5955869825326512E-2</v>
      </c>
      <c r="R164" s="62">
        <f t="shared" si="364"/>
        <v>-1.800925223813632E-2</v>
      </c>
      <c r="S164" s="62">
        <f t="shared" si="364"/>
        <v>7.4921368288318968E-2</v>
      </c>
      <c r="T164" s="62">
        <f t="shared" si="364"/>
        <v>-3.8125436982269445E-2</v>
      </c>
      <c r="U164" s="62">
        <f t="shared" si="364"/>
        <v>-4.6486924624970061E-2</v>
      </c>
      <c r="V164" s="50">
        <f t="shared" si="364"/>
        <v>-6.2771151572052819E-2</v>
      </c>
      <c r="W164" s="227">
        <f t="shared" si="364"/>
        <v>-3.0252086657335142E-2</v>
      </c>
      <c r="X164" s="227">
        <f t="shared" ref="X164" si="365">+X163/W163-1</f>
        <v>6.9308067036437659E-3</v>
      </c>
      <c r="Y164" s="73"/>
      <c r="Z164" s="52"/>
    </row>
  </sheetData>
  <mergeCells count="21">
    <mergeCell ref="A131:L131"/>
    <mergeCell ref="N131:Z131"/>
    <mergeCell ref="A149:L149"/>
    <mergeCell ref="N149:Z149"/>
    <mergeCell ref="A77:L77"/>
    <mergeCell ref="N77:Z77"/>
    <mergeCell ref="A95:L95"/>
    <mergeCell ref="N95:Z95"/>
    <mergeCell ref="A113:L113"/>
    <mergeCell ref="N113:Z113"/>
    <mergeCell ref="A23:L23"/>
    <mergeCell ref="N23:Z23"/>
    <mergeCell ref="A41:L41"/>
    <mergeCell ref="N41:Z41"/>
    <mergeCell ref="A59:L59"/>
    <mergeCell ref="N59:Z59"/>
    <mergeCell ref="A1:Z1"/>
    <mergeCell ref="A2:Z2"/>
    <mergeCell ref="A3:Z3"/>
    <mergeCell ref="A5:L5"/>
    <mergeCell ref="N5:Z5"/>
  </mergeCells>
  <hyperlinks>
    <hyperlink ref="AB1" location="INDICE!A1" display="VOLVER INDICE" xr:uid="{00000000-0004-0000-07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64"/>
  <sheetViews>
    <sheetView workbookViewId="0">
      <selection activeCell="J17" sqref="J17:K17"/>
    </sheetView>
  </sheetViews>
  <sheetFormatPr baseColWidth="10" defaultRowHeight="15" x14ac:dyDescent="0.25"/>
  <cols>
    <col min="1" max="1" width="11.85546875" style="1" customWidth="1"/>
    <col min="2" max="10" width="8.28515625" style="1" customWidth="1"/>
    <col min="11" max="11" width="8.5703125" style="1" customWidth="1"/>
    <col min="12" max="12" width="5" style="1" customWidth="1"/>
    <col min="13" max="13" width="10.5703125" style="1" customWidth="1"/>
    <col min="14" max="22" width="6.85546875" style="1" customWidth="1"/>
    <col min="23" max="23" width="8.140625" style="1" customWidth="1"/>
    <col min="24" max="24" width="6.85546875" style="1" customWidth="1"/>
    <col min="25" max="25" width="11.42578125" style="1"/>
    <col min="26" max="26" width="14.42578125" style="1" bestFit="1" customWidth="1"/>
    <col min="27" max="16384" width="11.42578125" style="1"/>
  </cols>
  <sheetData>
    <row r="1" spans="1:26" ht="15.75" x14ac:dyDescent="0.25">
      <c r="A1" s="319" t="s">
        <v>17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Z1" s="177" t="s">
        <v>206</v>
      </c>
    </row>
    <row r="2" spans="1:26" ht="15.75" x14ac:dyDescent="0.25">
      <c r="A2" s="319" t="s">
        <v>23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</row>
    <row r="3" spans="1:26" ht="15.75" x14ac:dyDescent="0.25">
      <c r="A3" s="321" t="s">
        <v>19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</row>
    <row r="4" spans="1:26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15.75" thickBot="1" x14ac:dyDescent="0.3">
      <c r="A5" s="323" t="s">
        <v>220</v>
      </c>
      <c r="B5" s="324"/>
      <c r="C5" s="324"/>
      <c r="D5" s="324"/>
      <c r="E5" s="324"/>
      <c r="F5" s="324"/>
      <c r="G5" s="324"/>
      <c r="H5" s="324"/>
      <c r="I5" s="324"/>
      <c r="J5" s="324"/>
      <c r="K5" s="325"/>
      <c r="L5" s="2"/>
      <c r="M5" s="323" t="s">
        <v>221</v>
      </c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5"/>
    </row>
    <row r="6" spans="1:26" ht="51" x14ac:dyDescent="0.25">
      <c r="A6" s="38"/>
      <c r="B6" s="191">
        <v>2016</v>
      </c>
      <c r="C6" s="39">
        <f>+B6+1</f>
        <v>2017</v>
      </c>
      <c r="D6" s="39">
        <f t="shared" ref="D6:G6" si="0">+C6+1</f>
        <v>2018</v>
      </c>
      <c r="E6" s="39">
        <f t="shared" si="0"/>
        <v>2019</v>
      </c>
      <c r="F6" s="39">
        <f t="shared" si="0"/>
        <v>2020</v>
      </c>
      <c r="G6" s="39">
        <f t="shared" si="0"/>
        <v>2021</v>
      </c>
      <c r="H6" s="39">
        <v>2022</v>
      </c>
      <c r="I6" s="192">
        <v>2023</v>
      </c>
      <c r="J6" s="40">
        <v>2024</v>
      </c>
      <c r="K6" s="41" t="s">
        <v>16</v>
      </c>
      <c r="L6" s="2"/>
      <c r="M6" s="65"/>
      <c r="N6" s="64">
        <v>2016</v>
      </c>
      <c r="O6" s="64">
        <f>+N6+1</f>
        <v>2017</v>
      </c>
      <c r="P6" s="64">
        <f t="shared" ref="P6:S6" si="1">+O6+1</f>
        <v>2018</v>
      </c>
      <c r="Q6" s="64">
        <f t="shared" si="1"/>
        <v>2019</v>
      </c>
      <c r="R6" s="64">
        <f t="shared" si="1"/>
        <v>2020</v>
      </c>
      <c r="S6" s="64">
        <f t="shared" si="1"/>
        <v>2021</v>
      </c>
      <c r="T6" s="39">
        <v>2022</v>
      </c>
      <c r="U6" s="192">
        <v>2023</v>
      </c>
      <c r="V6" s="40">
        <v>2024</v>
      </c>
      <c r="W6" s="77" t="s">
        <v>16</v>
      </c>
      <c r="X6" s="74" t="s">
        <v>21</v>
      </c>
    </row>
    <row r="7" spans="1:26" x14ac:dyDescent="0.25">
      <c r="A7" s="42" t="s">
        <v>10</v>
      </c>
      <c r="B7" s="213">
        <f>+'[2]CONSUMO DOMESTICO VARIEDAD'!$B124/10000</f>
        <v>4.3149300000000004</v>
      </c>
      <c r="C7" s="158">
        <f>+'[2]CONSUMO DOMESTICO VARIEDAD'!$B136/10000</f>
        <v>3.7990029999999999</v>
      </c>
      <c r="D7" s="158">
        <f>+'[2]CONSUMO DOMESTICO VARIEDAD'!$B148/10000</f>
        <v>3.26919</v>
      </c>
      <c r="E7" s="158">
        <f>+'[2]CONSUMO DOMESTICO VARIEDAD'!$B160/10000</f>
        <v>5.2816000000000001</v>
      </c>
      <c r="F7" s="158">
        <f>+'[2]CONSUMO DOMESTICO VARIEDAD'!$B172/10000</f>
        <v>5.8357999999999999</v>
      </c>
      <c r="G7" s="158">
        <f>+'[2]CONSUMO DOMESTICO VARIEDAD'!$B184/10000</f>
        <v>9.5218000000000007</v>
      </c>
      <c r="H7" s="158">
        <f>+'[2]CONSUMO DOMESTICO VARIEDAD'!$B196/10000</f>
        <v>8.0648999999999997</v>
      </c>
      <c r="I7" s="214">
        <f>+'[2]CONSUMO DOMESTICO VARIEDAD'!$B208/10000</f>
        <v>8.0364000000000004</v>
      </c>
      <c r="J7" s="214">
        <f>+'[2]CONSUMO DOMESTICO VARIEDAD'!$B220/10000</f>
        <v>6.7897999999999996</v>
      </c>
      <c r="K7" s="7">
        <f>+J7/I7-1</f>
        <v>-0.15511920760539555</v>
      </c>
      <c r="L7" s="2"/>
      <c r="M7" s="42" t="s">
        <v>10</v>
      </c>
      <c r="N7" s="6">
        <f>+'[2]CONSUMO DOMESTICO VARIEDAD'!B576/100</f>
        <v>79.024609999999925</v>
      </c>
      <c r="O7" s="6">
        <f>+SUM(C7)+SUM(B8:B18)</f>
        <v>83.142809</v>
      </c>
      <c r="P7" s="6">
        <f>+SUM(D7)+SUM(C8:C18)</f>
        <v>77.172087000000005</v>
      </c>
      <c r="Q7" s="6">
        <f>+SUM(E7)+SUM(D8:D18)</f>
        <v>75.821850999999995</v>
      </c>
      <c r="R7" s="6">
        <f t="shared" ref="R7" si="2">+SUM(F7)+SUM(E8:E18)</f>
        <v>96.258100000000013</v>
      </c>
      <c r="S7" s="6">
        <f>+SUM(G7)+SUM(F8:F18)</f>
        <v>124.68629999999999</v>
      </c>
      <c r="T7" s="6">
        <f>+SUM(H7)+SUM(G8:G18)</f>
        <v>126.62799999999999</v>
      </c>
      <c r="U7" s="67">
        <f>+SUM(I7)+SUM(H8:H18)</f>
        <v>135.6728</v>
      </c>
      <c r="V7" s="37">
        <f>+SUM(J7)+SUM(I8:I18)</f>
        <v>130.7236</v>
      </c>
      <c r="W7" s="78">
        <f>+V7/U7-1</f>
        <v>-3.6478940509814706E-2</v>
      </c>
      <c r="X7" s="7">
        <f>+POWER(V7/Q7,0.2)-1</f>
        <v>0.11509514100525742</v>
      </c>
    </row>
    <row r="8" spans="1:26" x14ac:dyDescent="0.25">
      <c r="A8" s="42" t="s">
        <v>11</v>
      </c>
      <c r="B8" s="213">
        <f>+'[2]CONSUMO DOMESTICO VARIEDAD'!$B125/10000</f>
        <v>5.0028059999999996</v>
      </c>
      <c r="C8" s="158">
        <f>+'[2]CONSUMO DOMESTICO VARIEDAD'!$B137/10000</f>
        <v>4.0909830000000005</v>
      </c>
      <c r="D8" s="158">
        <f>+'[2]CONSUMO DOMESTICO VARIEDAD'!$B149/10000</f>
        <v>4.0785650000000002</v>
      </c>
      <c r="E8" s="158">
        <f>+'[2]CONSUMO DOMESTICO VARIEDAD'!$B161/10000</f>
        <v>4.6383999999999999</v>
      </c>
      <c r="F8" s="158">
        <f>+'[2]CONSUMO DOMESTICO VARIEDAD'!$B173/10000</f>
        <v>5.6120000000000001</v>
      </c>
      <c r="G8" s="158">
        <f>+'[2]CONSUMO DOMESTICO VARIEDAD'!$B185/10000</f>
        <v>8.8573000000000004</v>
      </c>
      <c r="H8" s="158">
        <f>+'[2]CONSUMO DOMESTICO VARIEDAD'!$B197/10000</f>
        <v>9.6143000000000001</v>
      </c>
      <c r="I8" s="214">
        <f>+'[2]CONSUMO DOMESTICO VARIEDAD'!$B209/10000</f>
        <v>8.2022999999999993</v>
      </c>
      <c r="J8" s="214">
        <f>+'[2]CONSUMO DOMESTICO VARIEDAD'!$B221/10000</f>
        <v>7.6760999999999999</v>
      </c>
      <c r="K8" s="7">
        <f t="shared" ref="K8:K12" si="3">+J8/I8-1</f>
        <v>-6.4152737646757552E-2</v>
      </c>
      <c r="L8" s="2"/>
      <c r="M8" s="42" t="s">
        <v>11</v>
      </c>
      <c r="N8" s="6">
        <f>+'[2]CONSUMO DOMESTICO VARIEDAD'!B577/100</f>
        <v>79.481957777777694</v>
      </c>
      <c r="O8" s="6">
        <f>+SUM(C7:C8)+SUM(B9:B18)</f>
        <v>82.230986000000001</v>
      </c>
      <c r="P8" s="6">
        <f>+SUM(D7:D8)+SUM(C9:C18)</f>
        <v>77.159669000000008</v>
      </c>
      <c r="Q8" s="6">
        <f>+SUM(E7:E8)+SUM(D9:D18)</f>
        <v>76.381686000000002</v>
      </c>
      <c r="R8" s="6">
        <f t="shared" ref="R8" si="4">+SUM(F7:F8)+SUM(E9:E18)</f>
        <v>97.231700000000004</v>
      </c>
      <c r="S8" s="6">
        <f>+SUM(G7:G8)+SUM(F9:F18)</f>
        <v>127.9316</v>
      </c>
      <c r="T8" s="6">
        <f>+SUM(H7:H8)+SUM(G9:G18)</f>
        <v>127.38499999999999</v>
      </c>
      <c r="U8" s="67">
        <f>+SUM(I7:I8)+SUM(H9:H18)</f>
        <v>134.26080000000002</v>
      </c>
      <c r="V8" s="37">
        <f>+SUM(J7:J8)+SUM(I9:I18)</f>
        <v>130.19739999999999</v>
      </c>
      <c r="W8" s="78">
        <f t="shared" ref="W8:W9" si="5">+V8/U8-1</f>
        <v>-3.0264976821231748E-2</v>
      </c>
      <c r="X8" s="7">
        <f t="shared" ref="X8:X9" si="6">+POWER(V8/Q8,0.2)-1</f>
        <v>0.11255788034400438</v>
      </c>
    </row>
    <row r="9" spans="1:26" x14ac:dyDescent="0.25">
      <c r="A9" s="42" t="s">
        <v>0</v>
      </c>
      <c r="B9" s="213">
        <f>+'[2]CONSUMO DOMESTICO VARIEDAD'!$B126/10000</f>
        <v>5.4370970000000005</v>
      </c>
      <c r="C9" s="158">
        <f>+'[2]CONSUMO DOMESTICO VARIEDAD'!$B138/10000</f>
        <v>5.3236319999999999</v>
      </c>
      <c r="D9" s="158">
        <f>+'[2]CONSUMO DOMESTICO VARIEDAD'!$B150/10000</f>
        <v>4.8103579999999999</v>
      </c>
      <c r="E9" s="158">
        <f>+'[2]CONSUMO DOMESTICO VARIEDAD'!$B162/10000</f>
        <v>5.1745999999999999</v>
      </c>
      <c r="F9" s="158">
        <f>+'[2]CONSUMO DOMESTICO VARIEDAD'!$B174/10000</f>
        <v>5.5274999999999999</v>
      </c>
      <c r="G9" s="158">
        <f>+'[2]CONSUMO DOMESTICO VARIEDAD'!$B186/10000</f>
        <v>9.0157000000000007</v>
      </c>
      <c r="H9" s="158">
        <f>+'[2]CONSUMO DOMESTICO VARIEDAD'!$B198/10000</f>
        <v>10.298999999999999</v>
      </c>
      <c r="I9" s="214">
        <f>+'[2]CONSUMO DOMESTICO VARIEDAD'!$B210/10000</f>
        <v>9.1654</v>
      </c>
      <c r="J9" s="214">
        <f>+'[2]CONSUMO DOMESTICO VARIEDAD'!$B222/10000</f>
        <v>8.0850000000000009</v>
      </c>
      <c r="K9" s="7">
        <f t="shared" si="3"/>
        <v>-0.11787810679293853</v>
      </c>
      <c r="L9" s="2"/>
      <c r="M9" s="42" t="s">
        <v>0</v>
      </c>
      <c r="N9" s="6">
        <f>+'[2]CONSUMO DOMESTICO VARIEDAD'!B578/100</f>
        <v>80.182336666666586</v>
      </c>
      <c r="O9" s="6">
        <f>+SUM(C7:C9)+SUM(B10:B18)</f>
        <v>82.117520999999996</v>
      </c>
      <c r="P9" s="6">
        <f>+SUM(D7:D9)+SUM(C10:C18)</f>
        <v>76.646395000000012</v>
      </c>
      <c r="Q9" s="6">
        <f>+SUM(E7:E9)+SUM(D10:D18)</f>
        <v>76.745928000000006</v>
      </c>
      <c r="R9" s="6">
        <f t="shared" ref="R9" si="7">+SUM(F7:F9)+SUM(E10:E18)</f>
        <v>97.584600000000009</v>
      </c>
      <c r="S9" s="6">
        <f>+SUM(G7:G9)+SUM(F10:F18)</f>
        <v>131.41980000000001</v>
      </c>
      <c r="T9" s="6">
        <f>+SUM(H7:H9)+SUM(G10:G18)</f>
        <v>128.66829999999999</v>
      </c>
      <c r="U9" s="67">
        <f>+SUM(I7:I9)+SUM(H10:H18)</f>
        <v>133.12720000000002</v>
      </c>
      <c r="V9" s="37">
        <f>+SUM(J7:J9)+SUM(I10:I18)</f>
        <v>129.11700000000002</v>
      </c>
      <c r="W9" s="78">
        <f t="shared" si="5"/>
        <v>-3.012307026663219E-2</v>
      </c>
      <c r="X9" s="7">
        <f t="shared" si="6"/>
        <v>0.10964897666631579</v>
      </c>
    </row>
    <row r="10" spans="1:26" x14ac:dyDescent="0.25">
      <c r="A10" s="42" t="s">
        <v>1</v>
      </c>
      <c r="B10" s="213">
        <f>+'[2]CONSUMO DOMESTICO VARIEDAD'!$B127/10000</f>
        <v>5.7370869999999998</v>
      </c>
      <c r="C10" s="158">
        <f>+'[2]CONSUMO DOMESTICO VARIEDAD'!$B139/10000</f>
        <v>4.9161529999999996</v>
      </c>
      <c r="D10" s="158">
        <f>+'[2]CONSUMO DOMESTICO VARIEDAD'!$B151/10000</f>
        <v>3.9098900000000003</v>
      </c>
      <c r="E10" s="158">
        <f>+'[2]CONSUMO DOMESTICO VARIEDAD'!$B163/10000</f>
        <v>6.3578999999999999</v>
      </c>
      <c r="F10" s="158">
        <f>+'[2]CONSUMO DOMESTICO VARIEDAD'!$B175/10000</f>
        <v>7.8026</v>
      </c>
      <c r="G10" s="158">
        <f>+'[2]CONSUMO DOMESTICO VARIEDAD'!$B187/10000</f>
        <v>11.901199999999999</v>
      </c>
      <c r="H10" s="158">
        <f>+'[2]CONSUMO DOMESTICO VARIEDAD'!$B199/10000</f>
        <v>11.2402</v>
      </c>
      <c r="I10" s="214">
        <f>+'[2]CONSUMO DOMESTICO VARIEDAD'!$B211/10000</f>
        <v>9.2568999999999999</v>
      </c>
      <c r="J10" s="214">
        <f>+'[2]CONSUMO DOMESTICO VARIEDAD'!$B223/10000</f>
        <v>8.4770000000000003</v>
      </c>
      <c r="K10" s="7">
        <f t="shared" si="3"/>
        <v>-8.425066706996942E-2</v>
      </c>
      <c r="L10" s="2"/>
      <c r="M10" s="42" t="s">
        <v>1</v>
      </c>
      <c r="N10" s="6">
        <f>+'[2]CONSUMO DOMESTICO VARIEDAD'!B579/100</f>
        <v>80.449225555555472</v>
      </c>
      <c r="O10" s="6">
        <f>+SUM(C7:C10)+SUM(B11:B18)</f>
        <v>81.296587000000002</v>
      </c>
      <c r="P10" s="6">
        <f>+SUM(D7:D10)+SUM(C11:C18)</f>
        <v>75.640132000000008</v>
      </c>
      <c r="Q10" s="6">
        <f>+SUM(E7:E10)+SUM(D11:D18)</f>
        <v>79.193938000000003</v>
      </c>
      <c r="R10" s="6">
        <f t="shared" ref="R10" si="8">+SUM(F7:F10)+SUM(E11:E18)</f>
        <v>99.029300000000006</v>
      </c>
      <c r="S10" s="6">
        <f>+SUM(G7:G10)+SUM(F11:F18)</f>
        <v>135.51839999999999</v>
      </c>
      <c r="T10" s="6">
        <f>+SUM(H7:H10)+SUM(G11:G18)</f>
        <v>128.00729999999999</v>
      </c>
      <c r="U10" s="67">
        <f>+SUM(I7:I10)+SUM(H11:H18)</f>
        <v>131.1439</v>
      </c>
      <c r="V10" s="37">
        <f>+SUM(J7:J10)+SUM(I11:I18)</f>
        <v>128.33709999999999</v>
      </c>
      <c r="W10" s="78">
        <f t="shared" ref="W10:W11" si="9">+V10/U10-1</f>
        <v>-2.140244418535675E-2</v>
      </c>
      <c r="X10" s="7">
        <f t="shared" ref="X10:X11" si="10">+POWER(V10/Q10,0.2)-1</f>
        <v>0.10136699178336461</v>
      </c>
    </row>
    <row r="11" spans="1:26" x14ac:dyDescent="0.25">
      <c r="A11" s="42" t="s">
        <v>2</v>
      </c>
      <c r="B11" s="213">
        <f>+'[2]CONSUMO DOMESTICO VARIEDAD'!$B128/10000</f>
        <v>5.9462019999999995</v>
      </c>
      <c r="C11" s="158">
        <f>+'[2]CONSUMO DOMESTICO VARIEDAD'!$B140/10000</f>
        <v>5.7463009999999999</v>
      </c>
      <c r="D11" s="158">
        <f>+'[2]CONSUMO DOMESTICO VARIEDAD'!$B152/10000</f>
        <v>4.5939920000000001</v>
      </c>
      <c r="E11" s="158">
        <f>+'[2]CONSUMO DOMESTICO VARIEDAD'!$B164/10000</f>
        <v>8.3682999999999996</v>
      </c>
      <c r="F11" s="158">
        <f>+'[2]CONSUMO DOMESTICO VARIEDAD'!$B176/10000</f>
        <v>10.292899999999999</v>
      </c>
      <c r="G11" s="158">
        <f>+'[2]CONSUMO DOMESTICO VARIEDAD'!$B188/10000</f>
        <v>12.497400000000001</v>
      </c>
      <c r="H11" s="158">
        <f>+'[2]CONSUMO DOMESTICO VARIEDAD'!$B200/10000</f>
        <v>10.457599999999999</v>
      </c>
      <c r="I11" s="214">
        <f>+'[2]CONSUMO DOMESTICO VARIEDAD'!$B212/10000</f>
        <v>12.3523</v>
      </c>
      <c r="J11" s="214">
        <f>+'[2]CONSUMO DOMESTICO VARIEDAD'!$B224/10000</f>
        <v>10.8626</v>
      </c>
      <c r="K11" s="7">
        <f t="shared" si="3"/>
        <v>-0.1206010216720772</v>
      </c>
      <c r="L11" s="2"/>
      <c r="M11" s="42" t="s">
        <v>2</v>
      </c>
      <c r="N11" s="6">
        <f>+'[2]CONSUMO DOMESTICO VARIEDAD'!B580/100</f>
        <v>81.282826666666594</v>
      </c>
      <c r="O11" s="6">
        <f>+SUM(C7:C11)+SUM(B12:B18)</f>
        <v>81.096686000000005</v>
      </c>
      <c r="P11" s="6">
        <f>+SUM(D7:D11)+SUM(C12:C18)</f>
        <v>74.487823000000006</v>
      </c>
      <c r="Q11" s="6">
        <f>+SUM(E7:E11)+SUM(D12:D18)</f>
        <v>82.968245999999994</v>
      </c>
      <c r="R11" s="6">
        <f t="shared" ref="R11" si="11">+SUM(F7:F11)+SUM(E12:E18)</f>
        <v>100.9539</v>
      </c>
      <c r="S11" s="6">
        <f>+SUM(G7:G11)+SUM(F12:F18)</f>
        <v>137.72290000000001</v>
      </c>
      <c r="T11" s="6">
        <f>+SUM(H7:H11)+SUM(G12:G18)</f>
        <v>125.96750000000002</v>
      </c>
      <c r="U11" s="67">
        <f>+SUM(I7:I11)+SUM(H12:H18)</f>
        <v>133.0386</v>
      </c>
      <c r="V11" s="37">
        <f>+SUM(J7:J11)+SUM(I12:I18)</f>
        <v>126.84740000000001</v>
      </c>
      <c r="W11" s="78">
        <f t="shared" si="9"/>
        <v>-4.6536869750583576E-2</v>
      </c>
      <c r="X11" s="7">
        <f t="shared" si="10"/>
        <v>8.8614042554687966E-2</v>
      </c>
    </row>
    <row r="12" spans="1:26" x14ac:dyDescent="0.25">
      <c r="A12" s="42" t="s">
        <v>3</v>
      </c>
      <c r="B12" s="213">
        <f>+'[2]CONSUMO DOMESTICO VARIEDAD'!$B129/10000</f>
        <v>6.439095</v>
      </c>
      <c r="C12" s="158">
        <f>+'[2]CONSUMO DOMESTICO VARIEDAD'!$B141/10000</f>
        <v>7.2411300000000001</v>
      </c>
      <c r="D12" s="158">
        <f>+'[2]CONSUMO DOMESTICO VARIEDAD'!$B153/10000</f>
        <v>6.7542509999999991</v>
      </c>
      <c r="E12" s="158">
        <f>+'[2]CONSUMO DOMESTICO VARIEDAD'!$B165/10000</f>
        <v>8.4581</v>
      </c>
      <c r="F12" s="158">
        <f>+'[2]CONSUMO DOMESTICO VARIEDAD'!$B177/10000</f>
        <v>12.302899999999999</v>
      </c>
      <c r="G12" s="158">
        <f>+'[2]CONSUMO DOMESTICO VARIEDAD'!$B189/10000</f>
        <v>12.785</v>
      </c>
      <c r="H12" s="158">
        <f>+'[2]CONSUMO DOMESTICO VARIEDAD'!$B201/10000</f>
        <v>11.978400000000001</v>
      </c>
      <c r="I12" s="214">
        <f>+'[2]CONSUMO DOMESTICO VARIEDAD'!$B213/10000</f>
        <v>9.7934000000000001</v>
      </c>
      <c r="J12" s="214">
        <f>+'[2]CONSUMO DOMESTICO VARIEDAD'!$B225/10000</f>
        <v>3.8306</v>
      </c>
      <c r="K12" s="7">
        <f t="shared" si="3"/>
        <v>-0.60885902750832188</v>
      </c>
      <c r="L12" s="2"/>
      <c r="M12" s="42" t="s">
        <v>3</v>
      </c>
      <c r="N12" s="6">
        <f>+'[2]CONSUMO DOMESTICO VARIEDAD'!B581/100</f>
        <v>83.44470999999993</v>
      </c>
      <c r="O12" s="6">
        <f>+SUM(C7:C12)+SUM(B13:B18)</f>
        <v>81.898721000000009</v>
      </c>
      <c r="P12" s="6">
        <f>+SUM(D7:D12)+SUM(C13:C18)</f>
        <v>74.000944000000004</v>
      </c>
      <c r="Q12" s="6">
        <f>+SUM(E7:E12)+SUM(D13:D18)</f>
        <v>84.672095000000013</v>
      </c>
      <c r="R12" s="6">
        <f t="shared" ref="R12" si="12">+SUM(F7:F12)+SUM(E13:E18)</f>
        <v>104.7987</v>
      </c>
      <c r="S12" s="6">
        <f>+SUM(G7:G12)+SUM(F13:F18)</f>
        <v>138.20499999999998</v>
      </c>
      <c r="T12" s="6">
        <f>+SUM(H7:H12)+SUM(G13:G18)</f>
        <v>125.1609</v>
      </c>
      <c r="U12" s="67">
        <f>+SUM(I7:I12)+SUM(H13:H18)</f>
        <v>130.8536</v>
      </c>
      <c r="V12" s="37">
        <f>+SUM(J7:J12)+SUM(I13:I18)</f>
        <v>120.88460000000001</v>
      </c>
      <c r="W12" s="78">
        <f t="shared" ref="W12" si="13">+V12/U12-1</f>
        <v>-7.618437704426928E-2</v>
      </c>
      <c r="X12" s="7">
        <f t="shared" ref="X12" si="14">+POWER(V12/Q12,0.2)-1</f>
        <v>7.3806761956593192E-2</v>
      </c>
    </row>
    <row r="13" spans="1:26" x14ac:dyDescent="0.25">
      <c r="A13" s="42" t="s">
        <v>4</v>
      </c>
      <c r="B13" s="213">
        <f>+'[2]CONSUMO DOMESTICO VARIEDAD'!$B130/10000</f>
        <v>7.9094059999999997</v>
      </c>
      <c r="C13" s="158">
        <f>+'[2]CONSUMO DOMESTICO VARIEDAD'!$B142/10000</f>
        <v>9.0815889999999992</v>
      </c>
      <c r="D13" s="158">
        <f>+'[2]CONSUMO DOMESTICO VARIEDAD'!$B154/10000</f>
        <v>7.0631589999999997</v>
      </c>
      <c r="E13" s="158">
        <f>+'[2]CONSUMO DOMESTICO VARIEDAD'!$B166/10000</f>
        <v>9.5698000000000008</v>
      </c>
      <c r="F13" s="158">
        <f>+'[2]CONSUMO DOMESTICO VARIEDAD'!$B178/10000</f>
        <v>13.424799999999999</v>
      </c>
      <c r="G13" s="158">
        <f>+'[2]CONSUMO DOMESTICO VARIEDAD'!$B190/10000</f>
        <v>10.702199999999999</v>
      </c>
      <c r="H13" s="158">
        <f>+'[2]CONSUMO DOMESTICO VARIEDAD'!$B202/10000</f>
        <v>13.0413</v>
      </c>
      <c r="I13" s="214">
        <f>+'[2]CONSUMO DOMESTICO VARIEDAD'!$B214/10000</f>
        <v>10.980600000000001</v>
      </c>
      <c r="J13" s="214">
        <f>+'[2]CONSUMO DOMESTICO VARIEDAD'!$B226/10000</f>
        <v>13.0215</v>
      </c>
      <c r="K13" s="7">
        <f t="shared" ref="K13:K15" si="15">+J13/I13-1</f>
        <v>0.18586416042839171</v>
      </c>
      <c r="L13" s="2"/>
      <c r="M13" s="42" t="s">
        <v>4</v>
      </c>
      <c r="N13" s="6">
        <f>+'[2]CONSUMO DOMESTICO VARIEDAD'!B582/100</f>
        <v>84.96903222222214</v>
      </c>
      <c r="O13" s="6">
        <f>+SUM(C7:C13)+SUM(B14:B18)</f>
        <v>83.070903999999999</v>
      </c>
      <c r="P13" s="6">
        <f>+SUM(D7:D13)+SUM(C14:C18)</f>
        <v>71.982514000000009</v>
      </c>
      <c r="Q13" s="6">
        <f>+SUM(E7:E13)+SUM(D14:D18)</f>
        <v>87.178736000000001</v>
      </c>
      <c r="R13" s="6">
        <f t="shared" ref="R13" si="16">+SUM(F7:F13)+SUM(E14:E18)</f>
        <v>108.6537</v>
      </c>
      <c r="S13" s="6">
        <f>+SUM(G7:G13)+SUM(F14:F18)</f>
        <v>135.48240000000001</v>
      </c>
      <c r="T13" s="6">
        <f>+SUM(H7:H13)+SUM(G14:G18)</f>
        <v>127.5</v>
      </c>
      <c r="U13" s="67">
        <f>+SUM(I7:I13)+SUM(H14:H18)</f>
        <v>128.7929</v>
      </c>
      <c r="V13" s="37">
        <f>+SUM(J7:J13)+SUM(I14:I18)</f>
        <v>122.9255</v>
      </c>
      <c r="W13" s="78">
        <f t="shared" ref="W13:W16" si="17">+V13/U13-1</f>
        <v>-4.5556859112575343E-2</v>
      </c>
      <c r="X13" s="7">
        <f t="shared" ref="X13:X16" si="18">+POWER(V13/Q13,0.2)-1</f>
        <v>7.1140112139638445E-2</v>
      </c>
    </row>
    <row r="14" spans="1:26" x14ac:dyDescent="0.25">
      <c r="A14" s="42" t="s">
        <v>5</v>
      </c>
      <c r="B14" s="213">
        <f>+'[2]CONSUMO DOMESTICO VARIEDAD'!$B131/10000</f>
        <v>9.9608939999999997</v>
      </c>
      <c r="C14" s="158">
        <f>+'[2]CONSUMO DOMESTICO VARIEDAD'!$B143/10000</f>
        <v>8.9323969999999999</v>
      </c>
      <c r="D14" s="158">
        <f>+'[2]CONSUMO DOMESTICO VARIEDAD'!$B155/10000</f>
        <v>9.0501559999999994</v>
      </c>
      <c r="E14" s="158">
        <f>+'[2]CONSUMO DOMESTICO VARIEDAD'!$B167/10000</f>
        <v>10.546200000000001</v>
      </c>
      <c r="F14" s="158">
        <f>+'[2]CONSUMO DOMESTICO VARIEDAD'!$B179/10000</f>
        <v>13.159599999999999</v>
      </c>
      <c r="G14" s="158">
        <f>+'[2]CONSUMO DOMESTICO VARIEDAD'!$B191/10000</f>
        <v>12.0419</v>
      </c>
      <c r="H14" s="158">
        <f>+'[2]CONSUMO DOMESTICO VARIEDAD'!$B203/10000</f>
        <v>14.301600000000001</v>
      </c>
      <c r="I14" s="214">
        <f>+'[2]CONSUMO DOMESTICO VARIEDAD'!$B215/10000</f>
        <v>13.2622</v>
      </c>
      <c r="J14" s="214">
        <f>+'[2]CONSUMO DOMESTICO VARIEDAD'!$B227/10000</f>
        <v>13.107699999999999</v>
      </c>
      <c r="K14" s="7">
        <f t="shared" si="15"/>
        <v>-1.1649650887484819E-2</v>
      </c>
      <c r="L14" s="2"/>
      <c r="M14" s="42" t="s">
        <v>5</v>
      </c>
      <c r="N14" s="6">
        <f>+'[2]CONSUMO DOMESTICO VARIEDAD'!B583/100</f>
        <v>85.914603333333247</v>
      </c>
      <c r="O14" s="6">
        <f t="shared" ref="O14:V14" si="19">+SUM(C7:C14)+SUM(B15:B18)</f>
        <v>82.042406999999997</v>
      </c>
      <c r="P14" s="6">
        <f t="shared" si="19"/>
        <v>72.100273000000001</v>
      </c>
      <c r="Q14" s="6">
        <f t="shared" si="19"/>
        <v>88.674779999999998</v>
      </c>
      <c r="R14" s="6">
        <f t="shared" si="19"/>
        <v>111.2671</v>
      </c>
      <c r="S14" s="6">
        <f t="shared" si="19"/>
        <v>134.3647</v>
      </c>
      <c r="T14" s="6">
        <f t="shared" si="19"/>
        <v>129.75970000000001</v>
      </c>
      <c r="U14" s="67">
        <f t="shared" si="19"/>
        <v>127.7535</v>
      </c>
      <c r="V14" s="37">
        <f t="shared" si="19"/>
        <v>122.77099999999999</v>
      </c>
      <c r="W14" s="78">
        <f t="shared" si="17"/>
        <v>-3.900088842967131E-2</v>
      </c>
      <c r="X14" s="7">
        <f t="shared" si="18"/>
        <v>6.7232727446771889E-2</v>
      </c>
    </row>
    <row r="15" spans="1:26" x14ac:dyDescent="0.25">
      <c r="A15" s="42" t="s">
        <v>6</v>
      </c>
      <c r="B15" s="213">
        <f>+'[2]CONSUMO DOMESTICO VARIEDAD'!$B132/10000</f>
        <v>10.176852999999999</v>
      </c>
      <c r="C15" s="158">
        <f>+'[2]CONSUMO DOMESTICO VARIEDAD'!$B144/10000</f>
        <v>7.586322</v>
      </c>
      <c r="D15" s="158">
        <f>+'[2]CONSUMO DOMESTICO VARIEDAD'!$B156/10000</f>
        <v>8.3268120000000003</v>
      </c>
      <c r="E15" s="158">
        <f>+'[2]CONSUMO DOMESTICO VARIEDAD'!$B168/10000</f>
        <v>9.4437999999999995</v>
      </c>
      <c r="F15" s="158">
        <f>+'[2]CONSUMO DOMESTICO VARIEDAD'!$B180/10000</f>
        <v>13.283300000000001</v>
      </c>
      <c r="G15" s="158">
        <f>+'[2]CONSUMO DOMESTICO VARIEDAD'!$B192/10000</f>
        <v>9.3361000000000001</v>
      </c>
      <c r="H15" s="158">
        <f>+'[2]CONSUMO DOMESTICO VARIEDAD'!$B204/10000</f>
        <v>13.2446</v>
      </c>
      <c r="I15" s="214">
        <f>+'[2]CONSUMO DOMESTICO VARIEDAD'!$B216/10000</f>
        <v>13.0915</v>
      </c>
      <c r="J15" s="214">
        <f>+'[2]CONSUMO DOMESTICO VARIEDAD'!$B228/10000</f>
        <v>14.1411</v>
      </c>
      <c r="K15" s="7">
        <f t="shared" si="15"/>
        <v>8.0174158805331741E-2</v>
      </c>
      <c r="L15" s="2"/>
      <c r="M15" s="42" t="s">
        <v>6</v>
      </c>
      <c r="N15" s="6">
        <f>+'[2]CONSUMO DOMESTICO VARIEDAD'!B584/100</f>
        <v>88.133184444444353</v>
      </c>
      <c r="O15" s="6">
        <f t="shared" ref="O15:V15" si="20">+SUM(C7:C15)+SUM(B16:B18)</f>
        <v>79.451875999999999</v>
      </c>
      <c r="P15" s="6">
        <f t="shared" si="20"/>
        <v>72.84076300000001</v>
      </c>
      <c r="Q15" s="6">
        <f t="shared" si="20"/>
        <v>89.791768000000005</v>
      </c>
      <c r="R15" s="6">
        <f t="shared" si="20"/>
        <v>115.1066</v>
      </c>
      <c r="S15" s="6">
        <f t="shared" si="20"/>
        <v>130.41750000000002</v>
      </c>
      <c r="T15" s="6">
        <f t="shared" si="20"/>
        <v>133.66820000000001</v>
      </c>
      <c r="U15" s="67">
        <f t="shared" si="20"/>
        <v>127.60039999999999</v>
      </c>
      <c r="V15" s="37">
        <f t="shared" si="20"/>
        <v>123.82059999999998</v>
      </c>
      <c r="W15" s="78">
        <f t="shared" si="17"/>
        <v>-2.9622164193842671E-2</v>
      </c>
      <c r="X15" s="7">
        <f t="shared" si="18"/>
        <v>6.6378244314805324E-2</v>
      </c>
    </row>
    <row r="16" spans="1:26" x14ac:dyDescent="0.25">
      <c r="A16" s="42" t="s">
        <v>7</v>
      </c>
      <c r="B16" s="213">
        <f>+'[2]CONSUMO DOMESTICO VARIEDAD'!$B133/10000</f>
        <v>8.422231</v>
      </c>
      <c r="C16" s="158">
        <f>+'[2]CONSUMO DOMESTICO VARIEDAD'!$B145/10000</f>
        <v>8.7883630000000004</v>
      </c>
      <c r="D16" s="158">
        <f>+'[2]CONSUMO DOMESTICO VARIEDAD'!$B157/10000</f>
        <v>8.6342250000000007</v>
      </c>
      <c r="E16" s="158">
        <f>+'[2]CONSUMO DOMESTICO VARIEDAD'!$B169/10000</f>
        <v>10.898300000000001</v>
      </c>
      <c r="F16" s="158">
        <f>+'[2]CONSUMO DOMESTICO VARIEDAD'!$B181/10000</f>
        <v>11.477600000000001</v>
      </c>
      <c r="G16" s="158">
        <f>+'[2]CONSUMO DOMESTICO VARIEDAD'!$B193/10000</f>
        <v>9.9420000000000002</v>
      </c>
      <c r="H16" s="158">
        <f>+'[2]CONSUMO DOMESTICO VARIEDAD'!$B205/10000</f>
        <v>12.9209</v>
      </c>
      <c r="I16" s="214">
        <f>+'[2]CONSUMO DOMESTICO VARIEDAD'!$B217/10000</f>
        <v>13.3369</v>
      </c>
      <c r="J16" s="214">
        <f>+'[2]CONSUMO DOMESTICO VARIEDAD'!$B229/10000</f>
        <v>13.025399999999999</v>
      </c>
      <c r="K16" s="7">
        <f t="shared" ref="K16" si="21">+J16/I16-1</f>
        <v>-2.3356252202535899E-2</v>
      </c>
      <c r="L16" s="2"/>
      <c r="M16" s="42" t="s">
        <v>7</v>
      </c>
      <c r="N16" s="6">
        <f>+'[2]CONSUMO DOMESTICO VARIEDAD'!B585/100</f>
        <v>89.859448888888778</v>
      </c>
      <c r="O16" s="6">
        <f t="shared" ref="O16:V16" si="22">+SUM(C7:C16)+SUM(B17:B18)</f>
        <v>79.818008000000006</v>
      </c>
      <c r="P16" s="6">
        <f t="shared" si="22"/>
        <v>72.686625000000006</v>
      </c>
      <c r="Q16" s="6">
        <f t="shared" si="22"/>
        <v>92.05584300000001</v>
      </c>
      <c r="R16" s="6">
        <f t="shared" si="22"/>
        <v>115.68589999999999</v>
      </c>
      <c r="S16" s="6">
        <f t="shared" si="22"/>
        <v>128.88190000000003</v>
      </c>
      <c r="T16" s="6">
        <f t="shared" si="22"/>
        <v>136.64709999999999</v>
      </c>
      <c r="U16" s="67">
        <f t="shared" si="22"/>
        <v>128.01639999999998</v>
      </c>
      <c r="V16" s="37">
        <f t="shared" si="22"/>
        <v>123.50909999999999</v>
      </c>
      <c r="W16" s="78">
        <f t="shared" si="17"/>
        <v>-3.5208770126327504E-2</v>
      </c>
      <c r="X16" s="7">
        <f t="shared" si="18"/>
        <v>6.0546022544597511E-2</v>
      </c>
    </row>
    <row r="17" spans="1:24" x14ac:dyDescent="0.25">
      <c r="A17" s="42" t="s">
        <v>8</v>
      </c>
      <c r="B17" s="213">
        <f>+'[2]CONSUMO DOMESTICO VARIEDAD'!$B134/10000</f>
        <v>8.6039759999999994</v>
      </c>
      <c r="C17" s="158">
        <f>+'[2]CONSUMO DOMESTICO VARIEDAD'!$B146/10000</f>
        <v>8.2647919999999999</v>
      </c>
      <c r="D17" s="158">
        <f>+'[2]CONSUMO DOMESTICO VARIEDAD'!$B158/10000</f>
        <v>7.3662800000000006</v>
      </c>
      <c r="E17" s="158">
        <f>+'[2]CONSUMO DOMESTICO VARIEDAD'!$B170/10000</f>
        <v>8.9895999999999994</v>
      </c>
      <c r="F17" s="158">
        <f>+'[2]CONSUMO DOMESTICO VARIEDAD'!$B182/10000</f>
        <v>12.2911</v>
      </c>
      <c r="G17" s="158">
        <f>+'[2]CONSUMO DOMESTICO VARIEDAD'!$B194/10000</f>
        <v>11.257199999999999</v>
      </c>
      <c r="H17" s="158">
        <f>+'[2]CONSUMO DOMESTICO VARIEDAD'!$B206/10000</f>
        <v>12.795500000000001</v>
      </c>
      <c r="I17" s="214">
        <f>+'[2]CONSUMO DOMESTICO VARIEDAD'!$B218/10000</f>
        <v>14.699</v>
      </c>
      <c r="J17" s="214"/>
      <c r="K17" s="7"/>
      <c r="L17" s="2"/>
      <c r="M17" s="42" t="s">
        <v>8</v>
      </c>
      <c r="N17" s="6">
        <f>+'[2]CONSUMO DOMESTICO VARIEDAD'!B586/100</f>
        <v>93.05468333333323</v>
      </c>
      <c r="O17" s="6">
        <f t="shared" ref="O17:U17" si="23">+SUM(C7:C17)+SUM(B18)</f>
        <v>79.478824000000003</v>
      </c>
      <c r="P17" s="6">
        <f t="shared" si="23"/>
        <v>71.78811300000001</v>
      </c>
      <c r="Q17" s="6">
        <f t="shared" si="23"/>
        <v>93.679163000000003</v>
      </c>
      <c r="R17" s="6">
        <f t="shared" si="23"/>
        <v>118.98739999999999</v>
      </c>
      <c r="S17" s="6">
        <f t="shared" si="23"/>
        <v>127.84800000000001</v>
      </c>
      <c r="T17" s="6">
        <f t="shared" si="23"/>
        <v>138.18540000000002</v>
      </c>
      <c r="U17" s="67">
        <f t="shared" si="23"/>
        <v>129.91989999999998</v>
      </c>
      <c r="V17" s="37"/>
      <c r="W17" s="78"/>
      <c r="X17" s="7"/>
    </row>
    <row r="18" spans="1:24" x14ac:dyDescent="0.25">
      <c r="A18" s="42" t="s">
        <v>9</v>
      </c>
      <c r="B18" s="213">
        <f>+'[2]CONSUMO DOMESTICO VARIEDAD'!$B135/10000</f>
        <v>5.7081589999999993</v>
      </c>
      <c r="C18" s="158">
        <f>+'[2]CONSUMO DOMESTICO VARIEDAD'!$B147/10000</f>
        <v>3.931235</v>
      </c>
      <c r="D18" s="158">
        <f>+'[2]CONSUMO DOMESTICO VARIEDAD'!$B159/10000</f>
        <v>5.9525629999999996</v>
      </c>
      <c r="E18" s="158">
        <f>+'[2]CONSUMO DOMESTICO VARIEDAD'!$B171/10000</f>
        <v>7.9772999999999996</v>
      </c>
      <c r="F18" s="158">
        <f>+'[2]CONSUMO DOMESTICO VARIEDAD'!$B183/10000</f>
        <v>9.9901999999999997</v>
      </c>
      <c r="G18" s="158">
        <f>+'[2]CONSUMO DOMESTICO VARIEDAD'!$B195/10000</f>
        <v>10.2271</v>
      </c>
      <c r="H18" s="158">
        <f>+'[2]CONSUMO DOMESTICO VARIEDAD'!$B207/10000</f>
        <v>7.7430000000000003</v>
      </c>
      <c r="I18" s="214">
        <f>+'[2]CONSUMO DOMESTICO VARIEDAD'!$B219/10000</f>
        <v>9.7933000000000003</v>
      </c>
      <c r="J18" s="214"/>
      <c r="K18" s="7"/>
      <c r="L18" s="2"/>
      <c r="M18" s="42" t="s">
        <v>9</v>
      </c>
      <c r="N18" s="6">
        <f>+'[2]CONSUMO DOMESTICO VARIEDAD'!B587/100</f>
        <v>94.941171111111004</v>
      </c>
      <c r="O18" s="6">
        <f t="shared" ref="O18:U18" si="24">+SUM(C7:C18)</f>
        <v>77.701900000000009</v>
      </c>
      <c r="P18" s="6">
        <f t="shared" si="24"/>
        <v>73.809441000000007</v>
      </c>
      <c r="Q18" s="6">
        <f t="shared" si="24"/>
        <v>95.703900000000004</v>
      </c>
      <c r="R18" s="6">
        <f t="shared" si="24"/>
        <v>121.0003</v>
      </c>
      <c r="S18" s="6">
        <f t="shared" si="24"/>
        <v>128.0849</v>
      </c>
      <c r="T18" s="6">
        <f t="shared" si="24"/>
        <v>135.7013</v>
      </c>
      <c r="U18" s="67">
        <f t="shared" si="24"/>
        <v>131.97019999999998</v>
      </c>
      <c r="V18" s="37"/>
      <c r="W18" s="78"/>
      <c r="X18" s="7"/>
    </row>
    <row r="19" spans="1:24" ht="25.5" x14ac:dyDescent="0.25">
      <c r="A19" s="53" t="s">
        <v>13</v>
      </c>
      <c r="B19" s="215">
        <f>SUM(B7:B18)</f>
        <v>83.658736000000005</v>
      </c>
      <c r="C19" s="159">
        <f t="shared" ref="C19:F19" si="25">SUM(C7:C18)</f>
        <v>77.701900000000009</v>
      </c>
      <c r="D19" s="159">
        <f t="shared" si="25"/>
        <v>73.809441000000007</v>
      </c>
      <c r="E19" s="159">
        <f t="shared" si="25"/>
        <v>95.703900000000004</v>
      </c>
      <c r="F19" s="159">
        <f t="shared" si="25"/>
        <v>121.0003</v>
      </c>
      <c r="G19" s="159">
        <f t="shared" ref="G19:H19" si="26">SUM(G7:G18)</f>
        <v>128.0849</v>
      </c>
      <c r="H19" s="159">
        <f t="shared" si="26"/>
        <v>135.7013</v>
      </c>
      <c r="I19" s="216">
        <f t="shared" ref="I19" si="27">SUM(I7:I18)</f>
        <v>131.97019999999998</v>
      </c>
      <c r="J19" s="216"/>
      <c r="K19" s="56"/>
      <c r="L19" s="3"/>
      <c r="M19" s="43" t="s">
        <v>14</v>
      </c>
      <c r="N19" s="46">
        <f t="shared" ref="N19" si="28">+AVERAGE(N7:N18)</f>
        <v>85.061482499999912</v>
      </c>
      <c r="O19" s="46">
        <f>+AVERAGE(O7:O18)</f>
        <v>81.112269083333345</v>
      </c>
      <c r="P19" s="46">
        <f t="shared" ref="P19:T19" si="29">+AVERAGE(P7:P18)</f>
        <v>74.192898250000013</v>
      </c>
      <c r="Q19" s="46">
        <f t="shared" si="29"/>
        <v>85.238994500000004</v>
      </c>
      <c r="R19" s="46">
        <f t="shared" si="29"/>
        <v>107.21310833333331</v>
      </c>
      <c r="S19" s="46">
        <f t="shared" si="29"/>
        <v>131.71361666666667</v>
      </c>
      <c r="T19" s="226">
        <f t="shared" si="29"/>
        <v>130.273225</v>
      </c>
      <c r="U19" s="220">
        <f t="shared" ref="U19" si="30">+AVERAGE(U7:U18)</f>
        <v>131.01251666666664</v>
      </c>
      <c r="V19" s="197">
        <f t="shared" ref="V19" si="31">+AVERAGE(V7:V18)</f>
        <v>125.91333</v>
      </c>
      <c r="W19" s="79">
        <f t="shared" ref="W19" si="32">+U19/T19-1</f>
        <v>5.6749317955906431E-3</v>
      </c>
      <c r="X19" s="75">
        <f t="shared" ref="X19" si="33">+POWER(U19/P19,0.2)-1</f>
        <v>0.12044383292553618</v>
      </c>
    </row>
    <row r="20" spans="1:24" ht="25.5" x14ac:dyDescent="0.25">
      <c r="A20" s="57" t="s">
        <v>15</v>
      </c>
      <c r="B20" s="195">
        <f t="shared" ref="B20:G20" si="34">+B19/B$163</f>
        <v>8.8843840201861021E-2</v>
      </c>
      <c r="C20" s="58">
        <f t="shared" si="34"/>
        <v>8.7060659740079316E-2</v>
      </c>
      <c r="D20" s="58">
        <f t="shared" si="34"/>
        <v>8.7910024284122201E-2</v>
      </c>
      <c r="E20" s="58">
        <f t="shared" si="34"/>
        <v>0.10810832487159414</v>
      </c>
      <c r="F20" s="58">
        <f t="shared" si="34"/>
        <v>0.12831886373821827</v>
      </c>
      <c r="G20" s="58">
        <f t="shared" si="34"/>
        <v>0.15282854433994031</v>
      </c>
      <c r="H20" s="58">
        <f t="shared" ref="H20:I20" si="35">+H19/H$163</f>
        <v>0.16396772971997192</v>
      </c>
      <c r="I20" s="189">
        <f t="shared" si="35"/>
        <v>0.17022697669763004</v>
      </c>
      <c r="J20" s="189"/>
      <c r="K20" s="59"/>
      <c r="L20" s="3"/>
      <c r="M20" s="44" t="s">
        <v>15</v>
      </c>
      <c r="N20" s="48">
        <f t="shared" ref="N20:T20" si="36">+N19/N$163</f>
        <v>7.5241073335422307E-2</v>
      </c>
      <c r="O20" s="48">
        <f t="shared" si="36"/>
        <v>8.8919344557827407E-2</v>
      </c>
      <c r="P20" s="48">
        <f t="shared" si="36"/>
        <v>8.5251803390906752E-2</v>
      </c>
      <c r="Q20" s="48">
        <f t="shared" si="36"/>
        <v>9.9740642212967204E-2</v>
      </c>
      <c r="R20" s="48">
        <f t="shared" si="36"/>
        <v>0.1167091841710097</v>
      </c>
      <c r="S20" s="48">
        <f t="shared" si="36"/>
        <v>0.14906283648607055</v>
      </c>
      <c r="T20" s="58">
        <f t="shared" si="36"/>
        <v>0.15462055141745401</v>
      </c>
      <c r="U20" s="189">
        <f t="shared" ref="U20" si="37">+U19/U$163</f>
        <v>0.16591253327484312</v>
      </c>
      <c r="V20" s="188">
        <f t="shared" ref="V20" si="38">+V19/V$163</f>
        <v>0.16432156743302065</v>
      </c>
      <c r="W20" s="72"/>
      <c r="X20" s="76"/>
    </row>
    <row r="21" spans="1:24" ht="26.25" thickBot="1" x14ac:dyDescent="0.3">
      <c r="A21" s="60" t="s">
        <v>12</v>
      </c>
      <c r="B21" s="196"/>
      <c r="C21" s="62">
        <f>+C19/B19-1</f>
        <v>-7.1203992372057767E-2</v>
      </c>
      <c r="D21" s="62">
        <f t="shared" ref="D21:I21" si="39">+D19/C19-1</f>
        <v>-5.009477245730154E-2</v>
      </c>
      <c r="E21" s="62">
        <f t="shared" si="39"/>
        <v>0.29663493861171486</v>
      </c>
      <c r="F21" s="62">
        <f t="shared" si="39"/>
        <v>0.26431942689900811</v>
      </c>
      <c r="G21" s="62">
        <f t="shared" si="39"/>
        <v>5.8550268057186772E-2</v>
      </c>
      <c r="H21" s="62">
        <f t="shared" si="39"/>
        <v>5.9463683853444138E-2</v>
      </c>
      <c r="I21" s="190">
        <f t="shared" si="39"/>
        <v>-2.7494946621734795E-2</v>
      </c>
      <c r="J21" s="190"/>
      <c r="K21" s="63"/>
      <c r="L21" s="2"/>
      <c r="M21" s="45" t="s">
        <v>12</v>
      </c>
      <c r="N21" s="49"/>
      <c r="O21" s="50">
        <f>+O19/N19-1</f>
        <v>-4.6427752028264657E-2</v>
      </c>
      <c r="P21" s="50">
        <f t="shared" ref="P21:V21" si="40">+P19/O19-1</f>
        <v>-8.5306093782489212E-2</v>
      </c>
      <c r="Q21" s="50">
        <f t="shared" si="40"/>
        <v>0.14888347147161074</v>
      </c>
      <c r="R21" s="50">
        <f t="shared" si="40"/>
        <v>0.25779414647287169</v>
      </c>
      <c r="S21" s="50">
        <f t="shared" si="40"/>
        <v>0.22852157459290812</v>
      </c>
      <c r="T21" s="62">
        <f t="shared" si="40"/>
        <v>-1.0935784037514718E-2</v>
      </c>
      <c r="U21" s="190">
        <f t="shared" si="40"/>
        <v>5.6749317955906431E-3</v>
      </c>
      <c r="V21" s="73">
        <f t="shared" si="40"/>
        <v>-3.8921370235490027E-2</v>
      </c>
      <c r="W21" s="73"/>
      <c r="X21" s="52"/>
    </row>
    <row r="22" spans="1:24" ht="15.75" thickBo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4" ht="15.75" thickBot="1" x14ac:dyDescent="0.3">
      <c r="A23" s="323" t="s">
        <v>259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5"/>
      <c r="L23" s="2"/>
      <c r="M23" s="323" t="s">
        <v>260</v>
      </c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5"/>
    </row>
    <row r="24" spans="1:24" ht="51" x14ac:dyDescent="0.25">
      <c r="A24" s="38"/>
      <c r="B24" s="191">
        <v>2016</v>
      </c>
      <c r="C24" s="39">
        <f>+B24+1</f>
        <v>2017</v>
      </c>
      <c r="D24" s="39">
        <f t="shared" ref="D24:G24" si="41">+C24+1</f>
        <v>2018</v>
      </c>
      <c r="E24" s="39">
        <f t="shared" si="41"/>
        <v>2019</v>
      </c>
      <c r="F24" s="39">
        <f t="shared" si="41"/>
        <v>2020</v>
      </c>
      <c r="G24" s="39">
        <f t="shared" si="41"/>
        <v>2021</v>
      </c>
      <c r="H24" s="39">
        <f>+H6</f>
        <v>2022</v>
      </c>
      <c r="I24" s="192">
        <v>2023</v>
      </c>
      <c r="J24" s="40">
        <v>2024</v>
      </c>
      <c r="K24" s="41" t="s">
        <v>16</v>
      </c>
      <c r="L24" s="2"/>
      <c r="M24" s="65"/>
      <c r="N24" s="64">
        <v>2016</v>
      </c>
      <c r="O24" s="64">
        <f>+N24+1</f>
        <v>2017</v>
      </c>
      <c r="P24" s="64">
        <f t="shared" ref="P24" si="42">+O24+1</f>
        <v>2018</v>
      </c>
      <c r="Q24" s="64">
        <f t="shared" ref="Q24" si="43">+P24+1</f>
        <v>2019</v>
      </c>
      <c r="R24" s="64">
        <f t="shared" ref="R24" si="44">+Q24+1</f>
        <v>2020</v>
      </c>
      <c r="S24" s="64">
        <f t="shared" ref="S24" si="45">+R24+1</f>
        <v>2021</v>
      </c>
      <c r="T24" s="39">
        <v>2022</v>
      </c>
      <c r="U24" s="192">
        <v>2023</v>
      </c>
      <c r="V24" s="40">
        <v>2024</v>
      </c>
      <c r="W24" s="77" t="s">
        <v>16</v>
      </c>
      <c r="X24" s="74" t="s">
        <v>21</v>
      </c>
    </row>
    <row r="25" spans="1:24" x14ac:dyDescent="0.25">
      <c r="A25" s="42" t="s">
        <v>10</v>
      </c>
      <c r="B25" s="213">
        <f>+'[2]CONSUMO DOMESTICO VARIEDAD'!$C124/10000</f>
        <v>2.2597770000000001</v>
      </c>
      <c r="C25" s="158">
        <f>+'[2]CONSUMO DOMESTICO VARIEDAD'!$C136/10000</f>
        <v>1.9426729999999999</v>
      </c>
      <c r="D25" s="158">
        <f>+'[2]CONSUMO DOMESTICO VARIEDAD'!$C148/10000</f>
        <v>1.8811419999999999</v>
      </c>
      <c r="E25" s="158">
        <f>+'[2]CONSUMO DOMESTICO VARIEDAD'!$C160/10000</f>
        <v>1.8033999999999999</v>
      </c>
      <c r="F25" s="158">
        <f>+'[2]CONSUMO DOMESTICO VARIEDAD'!$C172/10000</f>
        <v>2.2094999999999998</v>
      </c>
      <c r="G25" s="158">
        <f>+'[2]CONSUMO DOMESTICO VARIEDAD'!$C184/10000</f>
        <v>2.7635999999999998</v>
      </c>
      <c r="H25" s="158">
        <f>+'[2]CONSUMO DOMESTICO VARIEDAD'!$C196/10000</f>
        <v>2.1692</v>
      </c>
      <c r="I25" s="214">
        <f>+'[2]CONSUMO DOMESTICO VARIEDAD'!$C208/10000</f>
        <v>1.7836000000000001</v>
      </c>
      <c r="J25" s="214">
        <f>+'[2]CONSUMO DOMESTICO VARIEDAD'!$C220/10000</f>
        <v>1.52</v>
      </c>
      <c r="K25" s="7">
        <f>+J25/I25-1</f>
        <v>-0.1477909845256784</v>
      </c>
      <c r="L25" s="2"/>
      <c r="M25" s="42" t="s">
        <v>10</v>
      </c>
      <c r="N25" s="6">
        <f>+'[2]CONSUMO DOMESTICO VARIEDAD'!C576/100</f>
        <v>46.867509999999946</v>
      </c>
      <c r="O25" s="6">
        <f>+SUM(C25)+SUM(B26:B36)</f>
        <v>36.592872</v>
      </c>
      <c r="P25" s="6">
        <f>+SUM(D25)+SUM(C26:C36)</f>
        <v>33.856732999999998</v>
      </c>
      <c r="Q25" s="6">
        <f>+SUM(E25)+SUM(D26:D36)</f>
        <v>31.656168999999998</v>
      </c>
      <c r="R25" s="6">
        <f t="shared" ref="R25" si="46">+SUM(F25)+SUM(E26:E36)</f>
        <v>34.427600000000005</v>
      </c>
      <c r="S25" s="6">
        <f>+SUM(G25)+SUM(F26:F36)</f>
        <v>40.976199999999992</v>
      </c>
      <c r="T25" s="6">
        <f>+SUM(H25)+SUM(G26:G36)</f>
        <v>35.461399999999998</v>
      </c>
      <c r="U25" s="67">
        <f>+SUM(I25)+SUM(H26:H36)</f>
        <v>35.038800000000002</v>
      </c>
      <c r="V25" s="37">
        <f>+SUM(J25)+SUM(I26:I36)</f>
        <v>25.536999999999999</v>
      </c>
      <c r="W25" s="78">
        <f>+V25/U25-1</f>
        <v>-0.2711793782892109</v>
      </c>
      <c r="X25" s="7">
        <f>+POWER(V25/Q25,0.2)-1</f>
        <v>-4.2051185866056939E-2</v>
      </c>
    </row>
    <row r="26" spans="1:24" x14ac:dyDescent="0.25">
      <c r="A26" s="42" t="s">
        <v>11</v>
      </c>
      <c r="B26" s="213">
        <f>+'[2]CONSUMO DOMESTICO VARIEDAD'!$C125/10000</f>
        <v>2.4408449999999999</v>
      </c>
      <c r="C26" s="158">
        <f>+'[2]CONSUMO DOMESTICO VARIEDAD'!$C137/10000</f>
        <v>2.063644</v>
      </c>
      <c r="D26" s="158">
        <f>+'[2]CONSUMO DOMESTICO VARIEDAD'!$C149/10000</f>
        <v>2.2673730000000001</v>
      </c>
      <c r="E26" s="158">
        <f>+'[2]CONSUMO DOMESTICO VARIEDAD'!$C161/10000</f>
        <v>1.4240999999999999</v>
      </c>
      <c r="F26" s="158">
        <f>+'[2]CONSUMO DOMESTICO VARIEDAD'!$C173/10000</f>
        <v>2.5247999999999999</v>
      </c>
      <c r="G26" s="158">
        <f>+'[2]CONSUMO DOMESTICO VARIEDAD'!$C185/10000</f>
        <v>2.2075999999999998</v>
      </c>
      <c r="H26" s="158">
        <f>+'[2]CONSUMO DOMESTICO VARIEDAD'!$C197/10000</f>
        <v>2.9237000000000002</v>
      </c>
      <c r="I26" s="214">
        <f>+'[2]CONSUMO DOMESTICO VARIEDAD'!$C209/10000</f>
        <v>1.5615000000000001</v>
      </c>
      <c r="J26" s="214">
        <f>+'[2]CONSUMO DOMESTICO VARIEDAD'!$C221/10000</f>
        <v>2.1265999999999998</v>
      </c>
      <c r="K26" s="7">
        <f t="shared" ref="K26:K30" si="47">+J26/I26-1</f>
        <v>0.3618956131924429</v>
      </c>
      <c r="L26" s="2"/>
      <c r="M26" s="42" t="s">
        <v>11</v>
      </c>
      <c r="N26" s="6">
        <f>+'[2]CONSUMO DOMESTICO VARIEDAD'!C577/100</f>
        <v>46.701629999999952</v>
      </c>
      <c r="O26" s="6">
        <f>+SUM(C25:C26)+SUM(B27:B36)</f>
        <v>36.215671</v>
      </c>
      <c r="P26" s="6">
        <f>+SUM(D25:D26)+SUM(C27:C36)</f>
        <v>34.060462000000001</v>
      </c>
      <c r="Q26" s="6">
        <f>+SUM(E25:E26)+SUM(D27:D36)</f>
        <v>30.812895999999995</v>
      </c>
      <c r="R26" s="6">
        <f t="shared" ref="R26" si="48">+SUM(F25:F26)+SUM(E27:E36)</f>
        <v>35.528300000000002</v>
      </c>
      <c r="S26" s="6">
        <f>+SUM(G25:G26)+SUM(F27:F36)</f>
        <v>40.658999999999992</v>
      </c>
      <c r="T26" s="6">
        <f>+SUM(H25:H26)+SUM(G27:G36)</f>
        <v>36.177500000000002</v>
      </c>
      <c r="U26" s="67">
        <f>+SUM(I25:I26)+SUM(H27:H36)</f>
        <v>33.676600000000001</v>
      </c>
      <c r="V26" s="37">
        <f>+SUM(J25:J26)+SUM(I27:I36)</f>
        <v>26.102099999999997</v>
      </c>
      <c r="W26" s="78">
        <f t="shared" ref="W26:W34" si="49">+V26/U26-1</f>
        <v>-0.22491878633828843</v>
      </c>
      <c r="X26" s="7">
        <f t="shared" ref="X26:X34" si="50">+POWER(V26/Q26,0.2)-1</f>
        <v>-3.2638973791083825E-2</v>
      </c>
    </row>
    <row r="27" spans="1:24" x14ac:dyDescent="0.25">
      <c r="A27" s="42" t="s">
        <v>0</v>
      </c>
      <c r="B27" s="213">
        <f>+'[2]CONSUMO DOMESTICO VARIEDAD'!$C126/10000</f>
        <v>2.7095349999999998</v>
      </c>
      <c r="C27" s="158">
        <f>+'[2]CONSUMO DOMESTICO VARIEDAD'!$C138/10000</f>
        <v>2.013598</v>
      </c>
      <c r="D27" s="158">
        <f>+'[2]CONSUMO DOMESTICO VARIEDAD'!$C150/10000</f>
        <v>2.0899030000000001</v>
      </c>
      <c r="E27" s="158">
        <f>+'[2]CONSUMO DOMESTICO VARIEDAD'!$C162/10000</f>
        <v>2.6802000000000001</v>
      </c>
      <c r="F27" s="158">
        <f>+'[2]CONSUMO DOMESTICO VARIEDAD'!$C174/10000</f>
        <v>2.6400999999999999</v>
      </c>
      <c r="G27" s="158">
        <f>+'[2]CONSUMO DOMESTICO VARIEDAD'!$C186/10000</f>
        <v>3.4201000000000001</v>
      </c>
      <c r="H27" s="158">
        <f>+'[2]CONSUMO DOMESTICO VARIEDAD'!$C198/10000</f>
        <v>3.2984</v>
      </c>
      <c r="I27" s="214">
        <f>+'[2]CONSUMO DOMESTICO VARIEDAD'!$C210/10000</f>
        <v>2.0169000000000001</v>
      </c>
      <c r="J27" s="214">
        <f>+'[2]CONSUMO DOMESTICO VARIEDAD'!$C222/10000</f>
        <v>1.7093</v>
      </c>
      <c r="K27" s="7">
        <f t="shared" si="47"/>
        <v>-0.1525112796866479</v>
      </c>
      <c r="L27" s="2"/>
      <c r="M27" s="42" t="s">
        <v>0</v>
      </c>
      <c r="N27" s="6">
        <f>+'[2]CONSUMO DOMESTICO VARIEDAD'!C578/100</f>
        <v>47.631886666666617</v>
      </c>
      <c r="O27" s="6">
        <f>+SUM(C25:C27)+SUM(B28:B36)</f>
        <v>35.519734</v>
      </c>
      <c r="P27" s="6">
        <f>+SUM(D25:D27)+SUM(C28:C36)</f>
        <v>34.136766999999992</v>
      </c>
      <c r="Q27" s="6">
        <f>+SUM(E25:E27)+SUM(D28:D36)</f>
        <v>31.403193000000002</v>
      </c>
      <c r="R27" s="6">
        <f t="shared" ref="R27" si="51">+SUM(F25:F27)+SUM(E28:E36)</f>
        <v>35.488199999999999</v>
      </c>
      <c r="S27" s="6">
        <f>+SUM(G25:G27)+SUM(F28:F36)</f>
        <v>41.439</v>
      </c>
      <c r="T27" s="6">
        <f>+SUM(H25:H27)+SUM(G28:G36)</f>
        <v>36.055800000000005</v>
      </c>
      <c r="U27" s="67">
        <f>+SUM(I25:I27)+SUM(H28:H36)</f>
        <v>32.395100000000006</v>
      </c>
      <c r="V27" s="37">
        <f>+SUM(J25:J27)+SUM(I28:I36)</f>
        <v>25.794499999999999</v>
      </c>
      <c r="W27" s="78">
        <f t="shared" si="49"/>
        <v>-0.20375303672469003</v>
      </c>
      <c r="X27" s="7">
        <f t="shared" si="50"/>
        <v>-3.8585514885438932E-2</v>
      </c>
    </row>
    <row r="28" spans="1:24" x14ac:dyDescent="0.25">
      <c r="A28" s="42" t="s">
        <v>1</v>
      </c>
      <c r="B28" s="213">
        <f>+'[2]CONSUMO DOMESTICO VARIEDAD'!$C127/10000</f>
        <v>3.0316749999999999</v>
      </c>
      <c r="C28" s="158">
        <f>+'[2]CONSUMO DOMESTICO VARIEDAD'!$C139/10000</f>
        <v>3.271242</v>
      </c>
      <c r="D28" s="158">
        <f>+'[2]CONSUMO DOMESTICO VARIEDAD'!$C151/10000</f>
        <v>2.6149240000000002</v>
      </c>
      <c r="E28" s="158">
        <f>+'[2]CONSUMO DOMESTICO VARIEDAD'!$C163/10000</f>
        <v>2.4527000000000001</v>
      </c>
      <c r="F28" s="158">
        <f>+'[2]CONSUMO DOMESTICO VARIEDAD'!$C175/10000</f>
        <v>2.7423999999999999</v>
      </c>
      <c r="G28" s="158">
        <f>+'[2]CONSUMO DOMESTICO VARIEDAD'!$C187/10000</f>
        <v>2.6941999999999999</v>
      </c>
      <c r="H28" s="158">
        <f>+'[2]CONSUMO DOMESTICO VARIEDAD'!$C199/10000</f>
        <v>3.6471</v>
      </c>
      <c r="I28" s="214">
        <f>+'[2]CONSUMO DOMESTICO VARIEDAD'!$C211/10000</f>
        <v>1.98</v>
      </c>
      <c r="J28" s="214">
        <f>+'[2]CONSUMO DOMESTICO VARIEDAD'!$C223/10000</f>
        <v>2.3081999999999998</v>
      </c>
      <c r="K28" s="7">
        <f t="shared" si="47"/>
        <v>0.16575757575757577</v>
      </c>
      <c r="L28" s="2"/>
      <c r="M28" s="42" t="s">
        <v>1</v>
      </c>
      <c r="N28" s="6">
        <f>+'[2]CONSUMO DOMESTICO VARIEDAD'!C579/100</f>
        <v>47.182575555555516</v>
      </c>
      <c r="O28" s="6">
        <f>+SUM(C25:C28)+SUM(B29:B36)</f>
        <v>35.759301000000001</v>
      </c>
      <c r="P28" s="6">
        <f>+SUM(D25:D28)+SUM(C29:C36)</f>
        <v>33.480449</v>
      </c>
      <c r="Q28" s="6">
        <f>+SUM(E25:E28)+SUM(D29:D36)</f>
        <v>31.240969</v>
      </c>
      <c r="R28" s="6">
        <f t="shared" ref="R28" si="52">+SUM(F25:F28)+SUM(E29:E36)</f>
        <v>35.777900000000002</v>
      </c>
      <c r="S28" s="6">
        <f>+SUM(G25:G28)+SUM(F29:F36)</f>
        <v>41.390799999999999</v>
      </c>
      <c r="T28" s="6">
        <f>+SUM(H25:H28)+SUM(G29:G36)</f>
        <v>37.008700000000005</v>
      </c>
      <c r="U28" s="67">
        <f>+SUM(I25:I28)+SUM(H29:H36)</f>
        <v>30.728000000000002</v>
      </c>
      <c r="V28" s="37">
        <f>+SUM(J25:J28)+SUM(I29:I36)</f>
        <v>26.122700000000002</v>
      </c>
      <c r="W28" s="78">
        <f t="shared" si="49"/>
        <v>-0.1498730799271023</v>
      </c>
      <c r="X28" s="7">
        <f t="shared" si="50"/>
        <v>-3.5152416673257414E-2</v>
      </c>
    </row>
    <row r="29" spans="1:24" x14ac:dyDescent="0.25">
      <c r="A29" s="42" t="s">
        <v>2</v>
      </c>
      <c r="B29" s="213">
        <f>+'[2]CONSUMO DOMESTICO VARIEDAD'!$C128/10000</f>
        <v>3.4702620000000004</v>
      </c>
      <c r="C29" s="158">
        <f>+'[2]CONSUMO DOMESTICO VARIEDAD'!$C140/10000</f>
        <v>3.8509820000000001</v>
      </c>
      <c r="D29" s="158">
        <f>+'[2]CONSUMO DOMESTICO VARIEDAD'!$C152/10000</f>
        <v>2.5491099999999998</v>
      </c>
      <c r="E29" s="158">
        <f>+'[2]CONSUMO DOMESTICO VARIEDAD'!$C164/10000</f>
        <v>3.3456000000000001</v>
      </c>
      <c r="F29" s="158">
        <f>+'[2]CONSUMO DOMESTICO VARIEDAD'!$C176/10000</f>
        <v>4.1425000000000001</v>
      </c>
      <c r="G29" s="158">
        <f>+'[2]CONSUMO DOMESTICO VARIEDAD'!$C188/10000</f>
        <v>3.3153000000000001</v>
      </c>
      <c r="H29" s="158">
        <f>+'[2]CONSUMO DOMESTICO VARIEDAD'!$C200/10000</f>
        <v>2.2843</v>
      </c>
      <c r="I29" s="214">
        <f>+'[2]CONSUMO DOMESTICO VARIEDAD'!$C212/10000</f>
        <v>2.4704000000000002</v>
      </c>
      <c r="J29" s="214">
        <f>+'[2]CONSUMO DOMESTICO VARIEDAD'!$C224/10000</f>
        <v>2.9531999999999998</v>
      </c>
      <c r="K29" s="7">
        <f t="shared" si="47"/>
        <v>0.19543393782383411</v>
      </c>
      <c r="L29" s="2"/>
      <c r="M29" s="42" t="s">
        <v>2</v>
      </c>
      <c r="N29" s="6">
        <f>+'[2]CONSUMO DOMESTICO VARIEDAD'!C580/100</f>
        <v>47.467416666666622</v>
      </c>
      <c r="O29" s="6">
        <f>+SUM(C25:C29)+SUM(B30:B36)</f>
        <v>36.140021000000004</v>
      </c>
      <c r="P29" s="6">
        <f>+SUM(D25:D29)+SUM(C30:C36)</f>
        <v>32.178577000000004</v>
      </c>
      <c r="Q29" s="6">
        <f>+SUM(E25:E29)+SUM(D30:D36)</f>
        <v>32.037458999999998</v>
      </c>
      <c r="R29" s="6">
        <f t="shared" ref="R29" si="53">+SUM(F25:F29)+SUM(E30:E36)</f>
        <v>36.574799999999996</v>
      </c>
      <c r="S29" s="6">
        <f>+SUM(G25:G29)+SUM(F30:F36)</f>
        <v>40.563600000000001</v>
      </c>
      <c r="T29" s="6">
        <f>+SUM(H25:H29)+SUM(G30:G36)</f>
        <v>35.977699999999999</v>
      </c>
      <c r="U29" s="67">
        <f>+SUM(I25:I29)+SUM(H30:H36)</f>
        <v>30.914100000000001</v>
      </c>
      <c r="V29" s="37">
        <f>+SUM(J25:J29)+SUM(I30:I36)</f>
        <v>26.605499999999999</v>
      </c>
      <c r="W29" s="78">
        <f t="shared" si="49"/>
        <v>-0.13937329568061185</v>
      </c>
      <c r="X29" s="7">
        <f t="shared" si="50"/>
        <v>-3.6475699254060689E-2</v>
      </c>
    </row>
    <row r="30" spans="1:24" x14ac:dyDescent="0.25">
      <c r="A30" s="42" t="s">
        <v>3</v>
      </c>
      <c r="B30" s="213">
        <f>+'[2]CONSUMO DOMESTICO VARIEDAD'!$C129/10000</f>
        <v>2.8522119999999997</v>
      </c>
      <c r="C30" s="158">
        <f>+'[2]CONSUMO DOMESTICO VARIEDAD'!$C141/10000</f>
        <v>3.0789840000000002</v>
      </c>
      <c r="D30" s="158">
        <f>+'[2]CONSUMO DOMESTICO VARIEDAD'!$C153/10000</f>
        <v>3.0656639999999999</v>
      </c>
      <c r="E30" s="158">
        <f>+'[2]CONSUMO DOMESTICO VARIEDAD'!$C165/10000</f>
        <v>3.2429999999999999</v>
      </c>
      <c r="F30" s="158">
        <f>+'[2]CONSUMO DOMESTICO VARIEDAD'!$C177/10000</f>
        <v>3.9037999999999999</v>
      </c>
      <c r="G30" s="158">
        <f>+'[2]CONSUMO DOMESTICO VARIEDAD'!$C189/10000</f>
        <v>2.5124</v>
      </c>
      <c r="H30" s="158">
        <f>+'[2]CONSUMO DOMESTICO VARIEDAD'!$C201/10000</f>
        <v>3.0604</v>
      </c>
      <c r="I30" s="214">
        <f>+'[2]CONSUMO DOMESTICO VARIEDAD'!$C213/10000</f>
        <v>1.7794000000000001</v>
      </c>
      <c r="J30" s="214">
        <f>+'[2]CONSUMO DOMESTICO VARIEDAD'!$C225/10000</f>
        <v>0.36320000000000002</v>
      </c>
      <c r="K30" s="7">
        <f t="shared" si="47"/>
        <v>-0.79588625379341349</v>
      </c>
      <c r="L30" s="2"/>
      <c r="M30" s="42" t="s">
        <v>3</v>
      </c>
      <c r="N30" s="6">
        <f>+'[2]CONSUMO DOMESTICO VARIEDAD'!C581/100</f>
        <v>48.067533333333287</v>
      </c>
      <c r="O30" s="6">
        <f>+SUM(C25:C30)+SUM(B31:B36)</f>
        <v>36.366793000000001</v>
      </c>
      <c r="P30" s="6">
        <f>+SUM(D25:D30)+SUM(C31:C36)</f>
        <v>32.165256999999997</v>
      </c>
      <c r="Q30" s="6">
        <f>+SUM(E25:E30)+SUM(D31:D36)</f>
        <v>32.214795000000002</v>
      </c>
      <c r="R30" s="6">
        <f t="shared" ref="R30" si="54">+SUM(F25:F30)+SUM(E31:E36)</f>
        <v>37.235600000000005</v>
      </c>
      <c r="S30" s="6">
        <f>+SUM(G25:G30)+SUM(F31:F36)</f>
        <v>39.172200000000004</v>
      </c>
      <c r="T30" s="6">
        <f>+SUM(H25:H30)+SUM(G31:G36)</f>
        <v>36.525700000000001</v>
      </c>
      <c r="U30" s="67">
        <f>+SUM(I25:I30)+SUM(H31:H36)</f>
        <v>29.633099999999999</v>
      </c>
      <c r="V30" s="37">
        <f>+SUM(J25:J30)+SUM(I31:I36)</f>
        <v>25.189300000000003</v>
      </c>
      <c r="W30" s="78">
        <f t="shared" si="49"/>
        <v>-0.14996068585466915</v>
      </c>
      <c r="X30" s="7">
        <f t="shared" si="50"/>
        <v>-4.8010528480663117E-2</v>
      </c>
    </row>
    <row r="31" spans="1:24" x14ac:dyDescent="0.25">
      <c r="A31" s="42" t="s">
        <v>4</v>
      </c>
      <c r="B31" s="213">
        <f>+'[2]CONSUMO DOMESTICO VARIEDAD'!$C130/10000</f>
        <v>2.8880699999999999</v>
      </c>
      <c r="C31" s="158">
        <f>+'[2]CONSUMO DOMESTICO VARIEDAD'!$C142/10000</f>
        <v>3.0179009999999997</v>
      </c>
      <c r="D31" s="158">
        <f>+'[2]CONSUMO DOMESTICO VARIEDAD'!$C154/10000</f>
        <v>2.9310990000000001</v>
      </c>
      <c r="E31" s="158">
        <f>+'[2]CONSUMO DOMESTICO VARIEDAD'!$C166/10000</f>
        <v>2.9285999999999999</v>
      </c>
      <c r="F31" s="158">
        <f>+'[2]CONSUMO DOMESTICO VARIEDAD'!$C178/10000</f>
        <v>4.8765999999999998</v>
      </c>
      <c r="G31" s="158">
        <f>+'[2]CONSUMO DOMESTICO VARIEDAD'!$C190/10000</f>
        <v>3.1362999999999999</v>
      </c>
      <c r="H31" s="158">
        <f>+'[2]CONSUMO DOMESTICO VARIEDAD'!$C202/10000</f>
        <v>3.2094999999999998</v>
      </c>
      <c r="I31" s="214">
        <f>+'[2]CONSUMO DOMESTICO VARIEDAD'!$C214/10000</f>
        <v>2.0952999999999999</v>
      </c>
      <c r="J31" s="214">
        <f>+'[2]CONSUMO DOMESTICO VARIEDAD'!$C226/10000</f>
        <v>2.5832000000000002</v>
      </c>
      <c r="K31" s="7">
        <f t="shared" ref="K31:K34" si="55">+J31/I31-1</f>
        <v>0.23285448384479568</v>
      </c>
      <c r="L31" s="2"/>
      <c r="M31" s="42" t="s">
        <v>4</v>
      </c>
      <c r="N31" s="6">
        <f>+'[2]CONSUMO DOMESTICO VARIEDAD'!C582/100</f>
        <v>47.382437777777731</v>
      </c>
      <c r="O31" s="6">
        <f>+SUM(C25:C31)+SUM(B32:B36)</f>
        <v>36.496623999999997</v>
      </c>
      <c r="P31" s="6">
        <f>+SUM(D25:D31)+SUM(C32:C36)</f>
        <v>32.078455000000005</v>
      </c>
      <c r="Q31" s="6">
        <f>+SUM(E25:E31)+SUM(D32:D36)</f>
        <v>32.212296000000002</v>
      </c>
      <c r="R31" s="6">
        <f t="shared" ref="R31" si="56">+SUM(F25:F31)+SUM(E32:E36)</f>
        <v>39.183599999999998</v>
      </c>
      <c r="S31" s="6">
        <f>+SUM(G25:G31)+SUM(F32:F36)</f>
        <v>37.431899999999999</v>
      </c>
      <c r="T31" s="6">
        <f>+SUM(H25:H31)+SUM(G32:G36)</f>
        <v>36.5989</v>
      </c>
      <c r="U31" s="67">
        <f>+SUM(I25:I31)+SUM(H32:H36)</f>
        <v>28.518900000000002</v>
      </c>
      <c r="V31" s="37">
        <f>+SUM(J25:J31)+SUM(I32:I36)</f>
        <v>25.677199999999999</v>
      </c>
      <c r="W31" s="78">
        <f t="shared" si="49"/>
        <v>-9.9642693091248402E-2</v>
      </c>
      <c r="X31" s="7">
        <f t="shared" si="50"/>
        <v>-4.4336065689293158E-2</v>
      </c>
    </row>
    <row r="32" spans="1:24" x14ac:dyDescent="0.25">
      <c r="A32" s="42" t="s">
        <v>5</v>
      </c>
      <c r="B32" s="213">
        <f>+'[2]CONSUMO DOMESTICO VARIEDAD'!$C131/10000</f>
        <v>4.700348</v>
      </c>
      <c r="C32" s="158">
        <f>+'[2]CONSUMO DOMESTICO VARIEDAD'!$C143/10000</f>
        <v>3.5907779999999998</v>
      </c>
      <c r="D32" s="158">
        <f>+'[2]CONSUMO DOMESTICO VARIEDAD'!$C155/10000</f>
        <v>3.2839860000000001</v>
      </c>
      <c r="E32" s="158">
        <f>+'[2]CONSUMO DOMESTICO VARIEDAD'!$C167/10000</f>
        <v>3.2740999999999998</v>
      </c>
      <c r="F32" s="158">
        <f>+'[2]CONSUMO DOMESTICO VARIEDAD'!$C179/10000</f>
        <v>3.3778999999999999</v>
      </c>
      <c r="G32" s="158">
        <f>+'[2]CONSUMO DOMESTICO VARIEDAD'!$C191/10000</f>
        <v>3.5323000000000002</v>
      </c>
      <c r="H32" s="158">
        <f>+'[2]CONSUMO DOMESTICO VARIEDAD'!$C203/10000</f>
        <v>3.1926000000000001</v>
      </c>
      <c r="I32" s="214">
        <f>+'[2]CONSUMO DOMESTICO VARIEDAD'!$C215/10000</f>
        <v>2.5985</v>
      </c>
      <c r="J32" s="214">
        <f>+'[2]CONSUMO DOMESTICO VARIEDAD'!$C227/10000</f>
        <v>2.9561999999999999</v>
      </c>
      <c r="K32" s="7">
        <f t="shared" si="55"/>
        <v>0.13765634019626694</v>
      </c>
      <c r="L32" s="2"/>
      <c r="M32" s="42" t="s">
        <v>5</v>
      </c>
      <c r="N32" s="6">
        <f>+'[2]CONSUMO DOMESTICO VARIEDAD'!C583/100</f>
        <v>46.621051111111065</v>
      </c>
      <c r="O32" s="6">
        <f t="shared" ref="O32:T32" si="57">+SUM(C25:C32)+SUM(B33:B36)</f>
        <v>35.387053999999999</v>
      </c>
      <c r="P32" s="6">
        <f t="shared" si="57"/>
        <v>31.771663</v>
      </c>
      <c r="Q32" s="6">
        <f t="shared" si="57"/>
        <v>32.20241</v>
      </c>
      <c r="R32" s="6">
        <f t="shared" si="57"/>
        <v>39.287399999999998</v>
      </c>
      <c r="S32" s="6">
        <f t="shared" si="57"/>
        <v>37.586299999999994</v>
      </c>
      <c r="T32" s="6">
        <f t="shared" si="57"/>
        <v>36.2592</v>
      </c>
      <c r="U32" s="67">
        <f t="shared" ref="U32" si="58">+SUM(I25:I32)+SUM(H33:H36)</f>
        <v>27.924800000000005</v>
      </c>
      <c r="V32" s="37">
        <f t="shared" ref="V32" si="59">+SUM(J25:J32)+SUM(I33:I36)</f>
        <v>26.0349</v>
      </c>
      <c r="W32" s="78">
        <f t="shared" si="49"/>
        <v>-6.7678192860826325E-2</v>
      </c>
      <c r="X32" s="7">
        <f t="shared" si="50"/>
        <v>-4.1629343984037503E-2</v>
      </c>
    </row>
    <row r="33" spans="1:24" x14ac:dyDescent="0.25">
      <c r="A33" s="42" t="s">
        <v>6</v>
      </c>
      <c r="B33" s="213">
        <f>+'[2]CONSUMO DOMESTICO VARIEDAD'!$C132/10000</f>
        <v>4.01152</v>
      </c>
      <c r="C33" s="158">
        <f>+'[2]CONSUMO DOMESTICO VARIEDAD'!$C144/10000</f>
        <v>2.522297</v>
      </c>
      <c r="D33" s="158">
        <f>+'[2]CONSUMO DOMESTICO VARIEDAD'!$C156/10000</f>
        <v>2.9780709999999999</v>
      </c>
      <c r="E33" s="158">
        <f>+'[2]CONSUMO DOMESTICO VARIEDAD'!$C168/10000</f>
        <v>3.3106</v>
      </c>
      <c r="F33" s="158">
        <f>+'[2]CONSUMO DOMESTICO VARIEDAD'!$C180/10000</f>
        <v>3.8178999999999998</v>
      </c>
      <c r="G33" s="158">
        <f>+'[2]CONSUMO DOMESTICO VARIEDAD'!$C192/10000</f>
        <v>3.1021999999999998</v>
      </c>
      <c r="H33" s="158">
        <f>+'[2]CONSUMO DOMESTICO VARIEDAD'!$C204/10000</f>
        <v>2.7608000000000001</v>
      </c>
      <c r="I33" s="214">
        <f>+'[2]CONSUMO DOMESTICO VARIEDAD'!$C216/10000</f>
        <v>2.8233000000000001</v>
      </c>
      <c r="J33" s="214">
        <f>+'[2]CONSUMO DOMESTICO VARIEDAD'!$C228/10000</f>
        <v>2.1724999999999999</v>
      </c>
      <c r="K33" s="7">
        <f t="shared" si="55"/>
        <v>-0.23051039563631215</v>
      </c>
      <c r="L33" s="2"/>
      <c r="M33" s="42" t="s">
        <v>6</v>
      </c>
      <c r="N33" s="6">
        <f>+'[2]CONSUMO DOMESTICO VARIEDAD'!C584/100</f>
        <v>46.390288888888854</v>
      </c>
      <c r="O33" s="6">
        <f t="shared" ref="O33:T33" si="60">+SUM(C25:C33)+SUM(B34:B36)</f>
        <v>33.897830999999996</v>
      </c>
      <c r="P33" s="6">
        <f t="shared" si="60"/>
        <v>32.227437000000002</v>
      </c>
      <c r="Q33" s="6">
        <f t="shared" si="60"/>
        <v>32.534939000000001</v>
      </c>
      <c r="R33" s="6">
        <f t="shared" si="60"/>
        <v>39.794700000000006</v>
      </c>
      <c r="S33" s="6">
        <f t="shared" si="60"/>
        <v>36.870599999999996</v>
      </c>
      <c r="T33" s="6">
        <f t="shared" si="60"/>
        <v>35.9178</v>
      </c>
      <c r="U33" s="67">
        <f t="shared" ref="U33" si="61">+SUM(I25:I33)+SUM(H34:H36)</f>
        <v>27.987300000000001</v>
      </c>
      <c r="V33" s="37">
        <f t="shared" ref="V33" si="62">+SUM(J25:J33)+SUM(I34:I36)</f>
        <v>25.3841</v>
      </c>
      <c r="W33" s="78">
        <f t="shared" si="49"/>
        <v>-9.3013616890518236E-2</v>
      </c>
      <c r="X33" s="7">
        <f t="shared" si="50"/>
        <v>-4.8426465818922737E-2</v>
      </c>
    </row>
    <row r="34" spans="1:24" x14ac:dyDescent="0.25">
      <c r="A34" s="42" t="s">
        <v>7</v>
      </c>
      <c r="B34" s="213">
        <f>+'[2]CONSUMO DOMESTICO VARIEDAD'!$C133/10000</f>
        <v>3.734632</v>
      </c>
      <c r="C34" s="158">
        <f>+'[2]CONSUMO DOMESTICO VARIEDAD'!$C145/10000</f>
        <v>3.3371199999999996</v>
      </c>
      <c r="D34" s="158">
        <f>+'[2]CONSUMO DOMESTICO VARIEDAD'!$C157/10000</f>
        <v>3.1157779999999997</v>
      </c>
      <c r="E34" s="158">
        <f>+'[2]CONSUMO DOMESTICO VARIEDAD'!$C169/10000</f>
        <v>3.5457999999999998</v>
      </c>
      <c r="F34" s="158">
        <f>+'[2]CONSUMO DOMESTICO VARIEDAD'!$C181/10000</f>
        <v>3.9645000000000001</v>
      </c>
      <c r="G34" s="158">
        <f>+'[2]CONSUMO DOMESTICO VARIEDAD'!$C193/10000</f>
        <v>2.7732000000000001</v>
      </c>
      <c r="H34" s="158">
        <f>+'[2]CONSUMO DOMESTICO VARIEDAD'!$C205/10000</f>
        <v>3.6869999999999998</v>
      </c>
      <c r="I34" s="214">
        <f>+'[2]CONSUMO DOMESTICO VARIEDAD'!$C217/10000</f>
        <v>2.8054999999999999</v>
      </c>
      <c r="J34" s="214">
        <f>+'[2]CONSUMO DOMESTICO VARIEDAD'!$C229/10000</f>
        <v>2.4647999999999999</v>
      </c>
      <c r="K34" s="7">
        <f t="shared" si="55"/>
        <v>-0.12144002851541613</v>
      </c>
      <c r="L34" s="2"/>
      <c r="M34" s="42" t="s">
        <v>7</v>
      </c>
      <c r="N34" s="6">
        <f>+'[2]CONSUMO DOMESTICO VARIEDAD'!C585/100</f>
        <v>47.026105555555517</v>
      </c>
      <c r="O34" s="6">
        <f t="shared" ref="O34:T34" si="63">+SUM(C25:C34)+SUM(B35:B36)</f>
        <v>33.50031899999999</v>
      </c>
      <c r="P34" s="6">
        <f t="shared" si="63"/>
        <v>32.006095000000002</v>
      </c>
      <c r="Q34" s="6">
        <f t="shared" si="63"/>
        <v>32.964961000000002</v>
      </c>
      <c r="R34" s="6">
        <f t="shared" si="63"/>
        <v>40.2134</v>
      </c>
      <c r="S34" s="6">
        <f t="shared" si="63"/>
        <v>35.679299999999998</v>
      </c>
      <c r="T34" s="6">
        <f t="shared" si="63"/>
        <v>36.831600000000002</v>
      </c>
      <c r="U34" s="67">
        <f t="shared" ref="U34" si="64">+SUM(I25:I34)+SUM(H35:H36)</f>
        <v>27.105800000000002</v>
      </c>
      <c r="V34" s="37">
        <f t="shared" ref="V34" si="65">+SUM(J25:J34)+SUM(I35:I36)</f>
        <v>25.043399999999998</v>
      </c>
      <c r="W34" s="78">
        <f t="shared" si="49"/>
        <v>-7.6087036722767953E-2</v>
      </c>
      <c r="X34" s="7">
        <f t="shared" si="50"/>
        <v>-5.3483596646746623E-2</v>
      </c>
    </row>
    <row r="35" spans="1:24" x14ac:dyDescent="0.25">
      <c r="A35" s="42" t="s">
        <v>8</v>
      </c>
      <c r="B35" s="213">
        <f>+'[2]CONSUMO DOMESTICO VARIEDAD'!$C134/10000</f>
        <v>2.5010529999999997</v>
      </c>
      <c r="C35" s="158">
        <f>+'[2]CONSUMO DOMESTICO VARIEDAD'!$C146/10000</f>
        <v>2.9748429999999999</v>
      </c>
      <c r="D35" s="158">
        <f>+'[2]CONSUMO DOMESTICO VARIEDAD'!$C158/10000</f>
        <v>2.5713409999999999</v>
      </c>
      <c r="E35" s="158">
        <f>+'[2]CONSUMO DOMESTICO VARIEDAD'!$C170/10000</f>
        <v>3.1124999999999998</v>
      </c>
      <c r="F35" s="158">
        <f>+'[2]CONSUMO DOMESTICO VARIEDAD'!$C182/10000</f>
        <v>3.1110000000000002</v>
      </c>
      <c r="G35" s="158">
        <f>+'[2]CONSUMO DOMESTICO VARIEDAD'!$C194/10000</f>
        <v>3.1503000000000001</v>
      </c>
      <c r="H35" s="158">
        <f>+'[2]CONSUMO DOMESTICO VARIEDAD'!$C206/10000</f>
        <v>2.9384000000000001</v>
      </c>
      <c r="I35" s="214">
        <f>+'[2]CONSUMO DOMESTICO VARIEDAD'!$C218/10000</f>
        <v>2.2170000000000001</v>
      </c>
      <c r="J35" s="214"/>
      <c r="K35" s="7"/>
      <c r="L35" s="2"/>
      <c r="M35" s="42" t="s">
        <v>8</v>
      </c>
      <c r="N35" s="6">
        <f>+'[2]CONSUMO DOMESTICO VARIEDAD'!C586/100</f>
        <v>47.988034444444402</v>
      </c>
      <c r="O35" s="6">
        <f t="shared" ref="O35:U35" si="66">+SUM(C25:C35)+SUM(B36)</f>
        <v>33.974108999999991</v>
      </c>
      <c r="P35" s="6">
        <f t="shared" si="66"/>
        <v>31.602592999999999</v>
      </c>
      <c r="Q35" s="6">
        <f t="shared" si="66"/>
        <v>33.506120000000003</v>
      </c>
      <c r="R35" s="6">
        <f t="shared" si="66"/>
        <v>40.2119</v>
      </c>
      <c r="S35" s="6">
        <f t="shared" si="66"/>
        <v>35.718599999999995</v>
      </c>
      <c r="T35" s="6">
        <f t="shared" si="66"/>
        <v>36.619700000000002</v>
      </c>
      <c r="U35" s="67">
        <f t="shared" si="66"/>
        <v>26.384399999999999</v>
      </c>
      <c r="V35" s="37"/>
      <c r="W35" s="78"/>
      <c r="X35" s="7"/>
    </row>
    <row r="36" spans="1:24" x14ac:dyDescent="0.25">
      <c r="A36" s="42" t="s">
        <v>9</v>
      </c>
      <c r="B36" s="213">
        <f>+'[2]CONSUMO DOMESTICO VARIEDAD'!$C135/10000</f>
        <v>2.310047</v>
      </c>
      <c r="C36" s="158">
        <f>+'[2]CONSUMO DOMESTICO VARIEDAD'!$C147/10000</f>
        <v>2.2542020000000003</v>
      </c>
      <c r="D36" s="158">
        <f>+'[2]CONSUMO DOMESTICO VARIEDAD'!$C159/10000</f>
        <v>2.3855200000000001</v>
      </c>
      <c r="E36" s="158">
        <f>+'[2]CONSUMO DOMESTICO VARIEDAD'!$C171/10000</f>
        <v>2.9009</v>
      </c>
      <c r="F36" s="158">
        <f>+'[2]CONSUMO DOMESTICO VARIEDAD'!$C183/10000</f>
        <v>3.1111</v>
      </c>
      <c r="G36" s="158">
        <f>+'[2]CONSUMO DOMESTICO VARIEDAD'!$C195/10000</f>
        <v>3.4483000000000001</v>
      </c>
      <c r="H36" s="158">
        <f>+'[2]CONSUMO DOMESTICO VARIEDAD'!$C207/10000</f>
        <v>2.2530000000000001</v>
      </c>
      <c r="I36" s="214">
        <f>+'[2]CONSUMO DOMESTICO VARIEDAD'!$C219/10000</f>
        <v>1.6692</v>
      </c>
      <c r="J36" s="214"/>
      <c r="K36" s="7"/>
      <c r="L36" s="2"/>
      <c r="M36" s="42" t="s">
        <v>9</v>
      </c>
      <c r="N36" s="6">
        <f>+'[2]CONSUMO DOMESTICO VARIEDAD'!C587/100</f>
        <v>48.500445555555501</v>
      </c>
      <c r="O36" s="6">
        <f t="shared" ref="O36:U36" si="67">+SUM(C25:C36)</f>
        <v>33.918263999999994</v>
      </c>
      <c r="P36" s="6">
        <f t="shared" si="67"/>
        <v>31.733910999999999</v>
      </c>
      <c r="Q36" s="6">
        <f t="shared" si="67"/>
        <v>34.021500000000003</v>
      </c>
      <c r="R36" s="6">
        <f t="shared" si="67"/>
        <v>40.4221</v>
      </c>
      <c r="S36" s="6">
        <f t="shared" si="67"/>
        <v>36.055799999999998</v>
      </c>
      <c r="T36" s="6">
        <f t="shared" si="67"/>
        <v>35.424399999999999</v>
      </c>
      <c r="U36" s="67">
        <f t="shared" si="67"/>
        <v>25.800599999999999</v>
      </c>
      <c r="V36" s="37"/>
      <c r="W36" s="78"/>
      <c r="X36" s="7"/>
    </row>
    <row r="37" spans="1:24" ht="25.5" x14ac:dyDescent="0.25">
      <c r="A37" s="53" t="s">
        <v>13</v>
      </c>
      <c r="B37" s="215">
        <f>SUM(B25:B36)</f>
        <v>36.909975999999993</v>
      </c>
      <c r="C37" s="159">
        <f>SUM(C25:C36)</f>
        <v>33.918263999999994</v>
      </c>
      <c r="D37" s="159">
        <f>SUM(D25:D36)</f>
        <v>31.733910999999999</v>
      </c>
      <c r="E37" s="159">
        <f>SUM(E25:E36)</f>
        <v>34.021500000000003</v>
      </c>
      <c r="F37" s="159">
        <f>SUM(F25:F36)</f>
        <v>40.4221</v>
      </c>
      <c r="G37" s="159">
        <f t="shared" ref="G37:H37" si="68">SUM(G25:G36)</f>
        <v>36.055799999999998</v>
      </c>
      <c r="H37" s="159">
        <f t="shared" si="68"/>
        <v>35.424399999999999</v>
      </c>
      <c r="I37" s="216">
        <f t="shared" ref="I37" si="69">SUM(I25:I36)</f>
        <v>25.800599999999999</v>
      </c>
      <c r="J37" s="216"/>
      <c r="K37" s="56"/>
      <c r="L37" s="3"/>
      <c r="M37" s="43" t="s">
        <v>14</v>
      </c>
      <c r="N37" s="46">
        <f t="shared" ref="N37" si="70">+AVERAGE(N25:N36)</f>
        <v>47.318909629629587</v>
      </c>
      <c r="O37" s="46">
        <f>+AVERAGE(O25:O36)</f>
        <v>35.31404941666667</v>
      </c>
      <c r="P37" s="46">
        <f t="shared" ref="P37:V37" si="71">+AVERAGE(P25:P36)</f>
        <v>32.608199916666671</v>
      </c>
      <c r="Q37" s="46">
        <f t="shared" si="71"/>
        <v>32.23397558333334</v>
      </c>
      <c r="R37" s="46">
        <f t="shared" si="71"/>
        <v>37.845458333333333</v>
      </c>
      <c r="S37" s="46">
        <f t="shared" si="71"/>
        <v>38.628608333333332</v>
      </c>
      <c r="T37" s="226">
        <f t="shared" si="71"/>
        <v>36.238199999999999</v>
      </c>
      <c r="U37" s="220">
        <f t="shared" si="71"/>
        <v>29.675624999999993</v>
      </c>
      <c r="V37" s="197">
        <f t="shared" si="71"/>
        <v>25.74907</v>
      </c>
      <c r="W37" s="79">
        <f t="shared" ref="W37" si="72">+U37/T37-1</f>
        <v>-0.18109550143219055</v>
      </c>
      <c r="X37" s="75">
        <f t="shared" ref="X37" si="73">+POWER(U37/P37,0.2)-1</f>
        <v>-1.8671052657342591E-2</v>
      </c>
    </row>
    <row r="38" spans="1:24" ht="25.5" x14ac:dyDescent="0.25">
      <c r="A38" s="57" t="s">
        <v>15</v>
      </c>
      <c r="B38" s="195">
        <f t="shared" ref="B38:G38" si="74">+B37/B$163</f>
        <v>3.9197627963187549E-2</v>
      </c>
      <c r="C38" s="58">
        <f t="shared" si="74"/>
        <v>3.8003529399901176E-2</v>
      </c>
      <c r="D38" s="58">
        <f t="shared" si="74"/>
        <v>3.7796369256341777E-2</v>
      </c>
      <c r="E38" s="58">
        <f t="shared" si="74"/>
        <v>3.8431112782435613E-2</v>
      </c>
      <c r="F38" s="58">
        <f t="shared" si="74"/>
        <v>4.2866984147251153E-2</v>
      </c>
      <c r="G38" s="58">
        <f t="shared" si="74"/>
        <v>4.3021116689102454E-2</v>
      </c>
      <c r="H38" s="58">
        <f t="shared" ref="H38" si="75">+H37/H$163</f>
        <v>4.2803263083641595E-2</v>
      </c>
      <c r="I38" s="189">
        <f t="shared" ref="I38" si="76">+I37/I$163</f>
        <v>3.3279923308329261E-2</v>
      </c>
      <c r="J38" s="189"/>
      <c r="K38" s="59"/>
      <c r="L38" s="3"/>
      <c r="M38" s="44" t="s">
        <v>15</v>
      </c>
      <c r="N38" s="48">
        <f t="shared" ref="N38:V38" si="77">+N37/N$163</f>
        <v>4.1855907573621051E-2</v>
      </c>
      <c r="O38" s="48">
        <f t="shared" si="77"/>
        <v>3.8713035195534234E-2</v>
      </c>
      <c r="P38" s="48">
        <f t="shared" si="77"/>
        <v>3.746865149895999E-2</v>
      </c>
      <c r="Q38" s="48">
        <f t="shared" si="77"/>
        <v>3.7717918244082188E-2</v>
      </c>
      <c r="R38" s="48">
        <f t="shared" si="77"/>
        <v>4.1197505000309977E-2</v>
      </c>
      <c r="S38" s="48">
        <f t="shared" si="77"/>
        <v>4.3716739949889734E-2</v>
      </c>
      <c r="T38" s="58">
        <f t="shared" si="77"/>
        <v>4.3010913918619748E-2</v>
      </c>
      <c r="U38" s="189">
        <f t="shared" si="77"/>
        <v>3.7580822394177857E-2</v>
      </c>
      <c r="V38" s="188">
        <f t="shared" si="77"/>
        <v>3.3603491721985027E-2</v>
      </c>
      <c r="W38" s="72"/>
      <c r="X38" s="76"/>
    </row>
    <row r="39" spans="1:24" ht="26.25" thickBot="1" x14ac:dyDescent="0.3">
      <c r="A39" s="60" t="s">
        <v>12</v>
      </c>
      <c r="B39" s="196"/>
      <c r="C39" s="62">
        <f>+C37/B37-1</f>
        <v>-8.1054292747304912E-2</v>
      </c>
      <c r="D39" s="62">
        <f t="shared" ref="D39:I39" si="78">+D37/C37-1</f>
        <v>-6.4400495261195956E-2</v>
      </c>
      <c r="E39" s="62">
        <f t="shared" si="78"/>
        <v>7.2086576407175418E-2</v>
      </c>
      <c r="F39" s="62">
        <f t="shared" si="78"/>
        <v>0.18813397410461019</v>
      </c>
      <c r="G39" s="62">
        <f t="shared" si="78"/>
        <v>-0.10801764381365642</v>
      </c>
      <c r="H39" s="62">
        <f t="shared" si="78"/>
        <v>-1.7511745683080115E-2</v>
      </c>
      <c r="I39" s="190">
        <f t="shared" si="78"/>
        <v>-0.27167150325764167</v>
      </c>
      <c r="J39" s="190"/>
      <c r="K39" s="63"/>
      <c r="L39" s="2"/>
      <c r="M39" s="45" t="s">
        <v>12</v>
      </c>
      <c r="N39" s="49"/>
      <c r="O39" s="50">
        <f>+O37/N37-1</f>
        <v>-0.25370111667674311</v>
      </c>
      <c r="P39" s="50">
        <f t="shared" ref="P39" si="79">+P37/O37-1</f>
        <v>-7.6622464562870474E-2</v>
      </c>
      <c r="Q39" s="50">
        <f t="shared" ref="Q39" si="80">+Q37/P37-1</f>
        <v>-1.1476387359305229E-2</v>
      </c>
      <c r="R39" s="50">
        <f t="shared" ref="R39" si="81">+R37/Q37-1</f>
        <v>0.17408596514856911</v>
      </c>
      <c r="S39" s="50">
        <f t="shared" ref="S39" si="82">+S37/R37-1</f>
        <v>2.069336809458644E-2</v>
      </c>
      <c r="T39" s="62">
        <f t="shared" ref="T39" si="83">+T37/S37-1</f>
        <v>-6.188181341419452E-2</v>
      </c>
      <c r="U39" s="190">
        <f t="shared" ref="U39" si="84">+U37/T37-1</f>
        <v>-0.18109550143219055</v>
      </c>
      <c r="V39" s="73">
        <f t="shared" ref="V39" si="85">+V37/U37-1</f>
        <v>-0.13231583159579607</v>
      </c>
      <c r="W39" s="73"/>
      <c r="X39" s="52"/>
    </row>
    <row r="40" spans="1:24" ht="15.75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4" ht="15.75" thickBot="1" x14ac:dyDescent="0.3">
      <c r="A41" s="323" t="s">
        <v>261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5"/>
      <c r="L41" s="2"/>
      <c r="M41" s="323" t="s">
        <v>262</v>
      </c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5"/>
    </row>
    <row r="42" spans="1:24" ht="51" x14ac:dyDescent="0.25">
      <c r="A42" s="38"/>
      <c r="B42" s="191">
        <v>2016</v>
      </c>
      <c r="C42" s="39">
        <f>+B42+1</f>
        <v>2017</v>
      </c>
      <c r="D42" s="39">
        <f t="shared" ref="D42:G42" si="86">+C42+1</f>
        <v>2018</v>
      </c>
      <c r="E42" s="39">
        <f t="shared" si="86"/>
        <v>2019</v>
      </c>
      <c r="F42" s="39">
        <f t="shared" si="86"/>
        <v>2020</v>
      </c>
      <c r="G42" s="39">
        <f t="shared" si="86"/>
        <v>2021</v>
      </c>
      <c r="H42" s="39">
        <f>+H24</f>
        <v>2022</v>
      </c>
      <c r="I42" s="192">
        <v>2023</v>
      </c>
      <c r="J42" s="40">
        <v>2024</v>
      </c>
      <c r="K42" s="41" t="s">
        <v>16</v>
      </c>
      <c r="L42" s="2"/>
      <c r="M42" s="65"/>
      <c r="N42" s="64">
        <v>2016</v>
      </c>
      <c r="O42" s="64">
        <f>+N42+1</f>
        <v>2017</v>
      </c>
      <c r="P42" s="64">
        <f t="shared" ref="P42" si="87">+O42+1</f>
        <v>2018</v>
      </c>
      <c r="Q42" s="64">
        <f t="shared" ref="Q42" si="88">+P42+1</f>
        <v>2019</v>
      </c>
      <c r="R42" s="64">
        <f t="shared" ref="R42" si="89">+Q42+1</f>
        <v>2020</v>
      </c>
      <c r="S42" s="64">
        <f t="shared" ref="S42" si="90">+R42+1</f>
        <v>2021</v>
      </c>
      <c r="T42" s="39">
        <v>2022</v>
      </c>
      <c r="U42" s="192">
        <v>2023</v>
      </c>
      <c r="V42" s="40">
        <v>2024</v>
      </c>
      <c r="W42" s="77" t="s">
        <v>16</v>
      </c>
      <c r="X42" s="74" t="s">
        <v>21</v>
      </c>
    </row>
    <row r="43" spans="1:24" x14ac:dyDescent="0.25">
      <c r="A43" s="42" t="s">
        <v>10</v>
      </c>
      <c r="B43" s="213">
        <f>+'[2]CONSUMO DOMESTICO VARIEDAD'!$D124/10000</f>
        <v>0.81333999999999995</v>
      </c>
      <c r="C43" s="158">
        <f>+'[2]CONSUMO DOMESTICO VARIEDAD'!$D136/10000</f>
        <v>0.88473600000000008</v>
      </c>
      <c r="D43" s="158">
        <f>+'[2]CONSUMO DOMESTICO VARIEDAD'!$D148/10000</f>
        <v>0.36730699999999999</v>
      </c>
      <c r="E43" s="158">
        <f>+'[2]CONSUMO DOMESTICO VARIEDAD'!$D160/10000</f>
        <v>0.89449999999999996</v>
      </c>
      <c r="F43" s="158">
        <f>+'[2]CONSUMO DOMESTICO VARIEDAD'!$D172/10000</f>
        <v>0.3609</v>
      </c>
      <c r="G43" s="158">
        <f>+'[2]CONSUMO DOMESTICO VARIEDAD'!$D184/10000</f>
        <v>0.93779999999999997</v>
      </c>
      <c r="H43" s="158">
        <f>+'[2]CONSUMO DOMESTICO VARIEDAD'!$D196/10000</f>
        <v>1.1982999999999999</v>
      </c>
      <c r="I43" s="214">
        <f>+'[2]CONSUMO DOMESTICO VARIEDAD'!$D208/10000</f>
        <v>0.58489999999999998</v>
      </c>
      <c r="J43" s="214">
        <f>+'[2]CONSUMO DOMESTICO VARIEDAD'!$D220/10000</f>
        <v>0.16900000000000001</v>
      </c>
      <c r="K43" s="7">
        <f>+J43/I43-1</f>
        <v>-0.71106171995212852</v>
      </c>
      <c r="L43" s="2"/>
      <c r="M43" s="42" t="s">
        <v>10</v>
      </c>
      <c r="N43" s="6">
        <f>+'[2]CONSUMO DOMESTICO VARIEDAD'!D576/100</f>
        <v>12.421399999999988</v>
      </c>
      <c r="O43" s="6">
        <f>+SUM(C43)+SUM(B44:B54)</f>
        <v>10.942029999999999</v>
      </c>
      <c r="P43" s="6">
        <f>+SUM(D43)+SUM(C44:C54)</f>
        <v>7.9244620000000001</v>
      </c>
      <c r="Q43" s="6">
        <f>+SUM(E43)+SUM(D44:D54)</f>
        <v>10.052680000000001</v>
      </c>
      <c r="R43" s="6">
        <f t="shared" ref="R43" si="91">+SUM(F43)+SUM(E44:E54)</f>
        <v>11.1874</v>
      </c>
      <c r="S43" s="6">
        <f>+SUM(G43)+SUM(F44:F54)</f>
        <v>7.2795000000000005</v>
      </c>
      <c r="T43" s="6">
        <f>+SUM(H43)+SUM(G44:G54)</f>
        <v>9.9721999999999991</v>
      </c>
      <c r="U43" s="67">
        <f>+SUM(I43)+SUM(H44:H54)</f>
        <v>8.3169000000000004</v>
      </c>
      <c r="V43" s="37">
        <f>+SUM(J43)+SUM(I44:I54)</f>
        <v>4.9895999999999994</v>
      </c>
      <c r="W43" s="78">
        <f>+V43/U43-1</f>
        <v>-0.40006492803809124</v>
      </c>
      <c r="X43" s="7">
        <f>+POWER(V43/Q43,0.2)-1</f>
        <v>-0.13072583084957323</v>
      </c>
    </row>
    <row r="44" spans="1:24" x14ac:dyDescent="0.25">
      <c r="A44" s="42" t="s">
        <v>11</v>
      </c>
      <c r="B44" s="213">
        <f>+'[2]CONSUMO DOMESTICO VARIEDAD'!$D125/10000</f>
        <v>0.55769599999999997</v>
      </c>
      <c r="C44" s="158">
        <f>+'[2]CONSUMO DOMESTICO VARIEDAD'!$D137/10000</f>
        <v>0.56927399999999995</v>
      </c>
      <c r="D44" s="158">
        <f>+'[2]CONSUMO DOMESTICO VARIEDAD'!$D149/10000</f>
        <v>0.63977099999999998</v>
      </c>
      <c r="E44" s="158">
        <f>+'[2]CONSUMO DOMESTICO VARIEDAD'!$D161/10000</f>
        <v>0.57589999999999997</v>
      </c>
      <c r="F44" s="158">
        <f>+'[2]CONSUMO DOMESTICO VARIEDAD'!$D173/10000</f>
        <v>0.44159999999999999</v>
      </c>
      <c r="G44" s="158">
        <f>+'[2]CONSUMO DOMESTICO VARIEDAD'!$D185/10000</f>
        <v>0.60260000000000002</v>
      </c>
      <c r="H44" s="158">
        <f>+'[2]CONSUMO DOMESTICO VARIEDAD'!$D197/10000</f>
        <v>0.80649999999999999</v>
      </c>
      <c r="I44" s="214">
        <f>+'[2]CONSUMO DOMESTICO VARIEDAD'!$D209/10000</f>
        <v>0.46710000000000002</v>
      </c>
      <c r="J44" s="214">
        <f>+'[2]CONSUMO DOMESTICO VARIEDAD'!$D221/10000</f>
        <v>0.28220000000000001</v>
      </c>
      <c r="K44" s="7">
        <f t="shared" ref="K44:K48" si="92">+J44/I44-1</f>
        <v>-0.39584671376578895</v>
      </c>
      <c r="L44" s="2"/>
      <c r="M44" s="42" t="s">
        <v>11</v>
      </c>
      <c r="N44" s="6">
        <f>+'[2]CONSUMO DOMESTICO VARIEDAD'!D577/100</f>
        <v>12.449543333333322</v>
      </c>
      <c r="O44" s="6">
        <f>+SUM(C43:C44)+SUM(B45:B54)</f>
        <v>10.953607999999999</v>
      </c>
      <c r="P44" s="6">
        <f>+SUM(D43:D44)+SUM(C45:C54)</f>
        <v>7.9949589999999997</v>
      </c>
      <c r="Q44" s="6">
        <f>+SUM(E43:E44)+SUM(D45:D54)</f>
        <v>9.9888089999999981</v>
      </c>
      <c r="R44" s="6">
        <f t="shared" ref="R44" si="93">+SUM(F43:F44)+SUM(E45:E54)</f>
        <v>11.053099999999999</v>
      </c>
      <c r="S44" s="6">
        <f>+SUM(G43:G44)+SUM(F45:F54)</f>
        <v>7.4405000000000001</v>
      </c>
      <c r="T44" s="6">
        <f>+SUM(H43:H44)+SUM(G45:G54)</f>
        <v>10.176099999999998</v>
      </c>
      <c r="U44" s="67">
        <f>+SUM(I43:I44)+SUM(H45:H54)</f>
        <v>7.9774999999999991</v>
      </c>
      <c r="V44" s="37">
        <f>+SUM(J43:J44)+SUM(I45:I54)</f>
        <v>4.8046999999999995</v>
      </c>
      <c r="W44" s="78">
        <f t="shared" ref="W44:W52" si="94">+V44/U44-1</f>
        <v>-0.39771858351613909</v>
      </c>
      <c r="X44" s="7">
        <f t="shared" ref="X44:X52" si="95">+POWER(V44/Q44,0.2)-1</f>
        <v>-0.13616556281171732</v>
      </c>
    </row>
    <row r="45" spans="1:24" x14ac:dyDescent="0.25">
      <c r="A45" s="42" t="s">
        <v>0</v>
      </c>
      <c r="B45" s="213">
        <f>+'[2]CONSUMO DOMESTICO VARIEDAD'!$D126/10000</f>
        <v>1.0055399999999999</v>
      </c>
      <c r="C45" s="158">
        <f>+'[2]CONSUMO DOMESTICO VARIEDAD'!$D138/10000</f>
        <v>1.1605490000000001</v>
      </c>
      <c r="D45" s="158">
        <f>+'[2]CONSUMO DOMESTICO VARIEDAD'!$D150/10000</f>
        <v>0.68204500000000001</v>
      </c>
      <c r="E45" s="158">
        <f>+'[2]CONSUMO DOMESTICO VARIEDAD'!$D162/10000</f>
        <v>0.88600000000000001</v>
      </c>
      <c r="F45" s="158">
        <f>+'[2]CONSUMO DOMESTICO VARIEDAD'!$D174/10000</f>
        <v>1.0814999999999999</v>
      </c>
      <c r="G45" s="158">
        <f>+'[2]CONSUMO DOMESTICO VARIEDAD'!$D186/10000</f>
        <v>0.755</v>
      </c>
      <c r="H45" s="158">
        <f>+'[2]CONSUMO DOMESTICO VARIEDAD'!$D198/10000</f>
        <v>1.6115999999999999</v>
      </c>
      <c r="I45" s="214">
        <f>+'[2]CONSUMO DOMESTICO VARIEDAD'!$D210/10000</f>
        <v>0.60250000000000004</v>
      </c>
      <c r="J45" s="214">
        <f>+'[2]CONSUMO DOMESTICO VARIEDAD'!$D222/10000</f>
        <v>0.52090000000000003</v>
      </c>
      <c r="K45" s="7">
        <f t="shared" si="92"/>
        <v>-0.13543568464730293</v>
      </c>
      <c r="L45" s="2"/>
      <c r="M45" s="42" t="s">
        <v>0</v>
      </c>
      <c r="N45" s="6">
        <f>+'[2]CONSUMO DOMESTICO VARIEDAD'!D578/100</f>
        <v>12.235906666666651</v>
      </c>
      <c r="O45" s="6">
        <f>+SUM(C43:C45)+SUM(B46:B54)</f>
        <v>11.108616999999999</v>
      </c>
      <c r="P45" s="6">
        <f>+SUM(D43:D45)+SUM(C46:C54)</f>
        <v>7.5164550000000006</v>
      </c>
      <c r="Q45" s="6">
        <f>+SUM(E43:E45)+SUM(D46:D54)</f>
        <v>10.192764</v>
      </c>
      <c r="R45" s="6">
        <f t="shared" ref="R45" si="96">+SUM(F43:F45)+SUM(E46:E54)</f>
        <v>11.2486</v>
      </c>
      <c r="S45" s="6">
        <f>+SUM(G43:G45)+SUM(F46:F54)</f>
        <v>7.1139999999999999</v>
      </c>
      <c r="T45" s="6">
        <f>+SUM(H43:H45)+SUM(G46:G54)</f>
        <v>11.032699999999998</v>
      </c>
      <c r="U45" s="67">
        <f>+SUM(I43:I45)+SUM(H46:H54)</f>
        <v>6.9684000000000008</v>
      </c>
      <c r="V45" s="37">
        <f>+SUM(J43:J45)+SUM(I46:I54)</f>
        <v>4.7230999999999996</v>
      </c>
      <c r="W45" s="78">
        <f t="shared" si="94"/>
        <v>-0.32221169852476905</v>
      </c>
      <c r="X45" s="7">
        <f t="shared" si="95"/>
        <v>-0.14259298112502228</v>
      </c>
    </row>
    <row r="46" spans="1:24" x14ac:dyDescent="0.25">
      <c r="A46" s="42" t="s">
        <v>1</v>
      </c>
      <c r="B46" s="213">
        <f>+'[2]CONSUMO DOMESTICO VARIEDAD'!$D127/10000</f>
        <v>1.5090790000000001</v>
      </c>
      <c r="C46" s="158">
        <f>+'[2]CONSUMO DOMESTICO VARIEDAD'!$D139/10000</f>
        <v>0.78421400000000008</v>
      </c>
      <c r="D46" s="158">
        <f>+'[2]CONSUMO DOMESTICO VARIEDAD'!$D151/10000</f>
        <v>0.75032500000000002</v>
      </c>
      <c r="E46" s="158">
        <f>+'[2]CONSUMO DOMESTICO VARIEDAD'!$D163/10000</f>
        <v>0.63060000000000005</v>
      </c>
      <c r="F46" s="158">
        <f>+'[2]CONSUMO DOMESTICO VARIEDAD'!$D175/10000</f>
        <v>0.45879999999999999</v>
      </c>
      <c r="G46" s="158">
        <f>+'[2]CONSUMO DOMESTICO VARIEDAD'!$D187/10000</f>
        <v>0.93989999999999996</v>
      </c>
      <c r="H46" s="158">
        <f>+'[2]CONSUMO DOMESTICO VARIEDAD'!$D199/10000</f>
        <v>0.7056</v>
      </c>
      <c r="I46" s="214">
        <f>+'[2]CONSUMO DOMESTICO VARIEDAD'!$D211/10000</f>
        <v>0.3528</v>
      </c>
      <c r="J46" s="214">
        <f>+'[2]CONSUMO DOMESTICO VARIEDAD'!$D223/10000</f>
        <v>0.23569999999999999</v>
      </c>
      <c r="K46" s="7">
        <f t="shared" si="92"/>
        <v>-0.33191609977324266</v>
      </c>
      <c r="L46" s="2"/>
      <c r="M46" s="42" t="s">
        <v>1</v>
      </c>
      <c r="N46" s="6">
        <f>+'[2]CONSUMO DOMESTICO VARIEDAD'!D579/100</f>
        <v>12.546807777777763</v>
      </c>
      <c r="O46" s="6">
        <f>+SUM(C43:C46)+SUM(B47:B54)</f>
        <v>10.383751999999999</v>
      </c>
      <c r="P46" s="6">
        <f>+SUM(D43:D46)+SUM(C47:C54)</f>
        <v>7.4825660000000003</v>
      </c>
      <c r="Q46" s="6">
        <f>+SUM(E43:E46)+SUM(D47:D54)</f>
        <v>10.073039</v>
      </c>
      <c r="R46" s="6">
        <f t="shared" ref="R46" si="97">+SUM(F43:F46)+SUM(E47:E54)</f>
        <v>11.0768</v>
      </c>
      <c r="S46" s="6">
        <f>+SUM(G43:G46)+SUM(F47:F54)</f>
        <v>7.5950999999999995</v>
      </c>
      <c r="T46" s="6">
        <f>+SUM(H43:H46)+SUM(G47:G54)</f>
        <v>10.798399999999999</v>
      </c>
      <c r="U46" s="67">
        <f>+SUM(I43:I46)+SUM(H47:H54)</f>
        <v>6.6155999999999997</v>
      </c>
      <c r="V46" s="37">
        <f>+SUM(J43:J46)+SUM(I47:I54)</f>
        <v>4.6059999999999999</v>
      </c>
      <c r="W46" s="78">
        <f t="shared" si="94"/>
        <v>-0.30376685410242454</v>
      </c>
      <c r="X46" s="7">
        <f t="shared" si="95"/>
        <v>-0.14486893505334397</v>
      </c>
    </row>
    <row r="47" spans="1:24" x14ac:dyDescent="0.25">
      <c r="A47" s="42" t="s">
        <v>2</v>
      </c>
      <c r="B47" s="213">
        <f>+'[2]CONSUMO DOMESTICO VARIEDAD'!$D128/10000</f>
        <v>0.54033399999999998</v>
      </c>
      <c r="C47" s="158">
        <f>+'[2]CONSUMO DOMESTICO VARIEDAD'!$D140/10000</f>
        <v>0.71955400000000003</v>
      </c>
      <c r="D47" s="158">
        <f>+'[2]CONSUMO DOMESTICO VARIEDAD'!$D152/10000</f>
        <v>0.76807999999999998</v>
      </c>
      <c r="E47" s="158">
        <f>+'[2]CONSUMO DOMESTICO VARIEDAD'!$D164/10000</f>
        <v>1.0960000000000001</v>
      </c>
      <c r="F47" s="158">
        <f>+'[2]CONSUMO DOMESTICO VARIEDAD'!$D176/10000</f>
        <v>0.68669999999999998</v>
      </c>
      <c r="G47" s="158">
        <f>+'[2]CONSUMO DOMESTICO VARIEDAD'!$D188/10000</f>
        <v>0.56469999999999998</v>
      </c>
      <c r="H47" s="158">
        <f>+'[2]CONSUMO DOMESTICO VARIEDAD'!$D200/10000</f>
        <v>0.37690000000000001</v>
      </c>
      <c r="I47" s="214">
        <f>+'[2]CONSUMO DOMESTICO VARIEDAD'!$D212/10000</f>
        <v>0.3402</v>
      </c>
      <c r="J47" s="214">
        <f>+'[2]CONSUMO DOMESTICO VARIEDAD'!$D224/10000</f>
        <v>0.99509999999999998</v>
      </c>
      <c r="K47" s="7">
        <f t="shared" si="92"/>
        <v>1.9250440917107583</v>
      </c>
      <c r="L47" s="2"/>
      <c r="M47" s="42" t="s">
        <v>2</v>
      </c>
      <c r="N47" s="6">
        <f>+'[2]CONSUMO DOMESTICO VARIEDAD'!D580/100</f>
        <v>12.443121111111097</v>
      </c>
      <c r="O47" s="6">
        <f>+SUM(C43:C47)+SUM(B48:B54)</f>
        <v>10.562972</v>
      </c>
      <c r="P47" s="6">
        <f>+SUM(D43:D47)+SUM(C48:C54)</f>
        <v>7.5310920000000001</v>
      </c>
      <c r="Q47" s="6">
        <f>+SUM(E43:E47)+SUM(D48:D54)</f>
        <v>10.400959</v>
      </c>
      <c r="R47" s="6">
        <f t="shared" ref="R47" si="98">+SUM(F43:F47)+SUM(E48:E54)</f>
        <v>10.6675</v>
      </c>
      <c r="S47" s="6">
        <f>+SUM(G43:G47)+SUM(F48:F54)</f>
        <v>7.4730999999999996</v>
      </c>
      <c r="T47" s="6">
        <f>+SUM(H43:H47)+SUM(G48:G54)</f>
        <v>10.6106</v>
      </c>
      <c r="U47" s="67">
        <f>+SUM(I43:I47)+SUM(H48:H54)</f>
        <v>6.5788999999999991</v>
      </c>
      <c r="V47" s="37">
        <f>+SUM(J43:J47)+SUM(I48:I54)</f>
        <v>5.2609000000000004</v>
      </c>
      <c r="W47" s="78">
        <f t="shared" si="94"/>
        <v>-0.20033744242958529</v>
      </c>
      <c r="X47" s="7">
        <f t="shared" si="95"/>
        <v>-0.12743591673275378</v>
      </c>
    </row>
    <row r="48" spans="1:24" x14ac:dyDescent="0.25">
      <c r="A48" s="42" t="s">
        <v>3</v>
      </c>
      <c r="B48" s="213">
        <f>+'[2]CONSUMO DOMESTICO VARIEDAD'!$D129/10000</f>
        <v>1.0261069999999999</v>
      </c>
      <c r="C48" s="158">
        <f>+'[2]CONSUMO DOMESTICO VARIEDAD'!$D141/10000</f>
        <v>1.0199240000000001</v>
      </c>
      <c r="D48" s="158">
        <f>+'[2]CONSUMO DOMESTICO VARIEDAD'!$D153/10000</f>
        <v>0.98801399999999995</v>
      </c>
      <c r="E48" s="158">
        <f>+'[2]CONSUMO DOMESTICO VARIEDAD'!$D165/10000</f>
        <v>0.90310000000000001</v>
      </c>
      <c r="F48" s="158">
        <f>+'[2]CONSUMO DOMESTICO VARIEDAD'!$D177/10000</f>
        <v>0.43959999999999999</v>
      </c>
      <c r="G48" s="158">
        <f>+'[2]CONSUMO DOMESTICO VARIEDAD'!$D189/10000</f>
        <v>1.1349</v>
      </c>
      <c r="H48" s="158">
        <f>+'[2]CONSUMO DOMESTICO VARIEDAD'!$D201/10000</f>
        <v>0.31919999999999998</v>
      </c>
      <c r="I48" s="214">
        <f>+'[2]CONSUMO DOMESTICO VARIEDAD'!$D213/10000</f>
        <v>0.34949999999999998</v>
      </c>
      <c r="J48" s="214">
        <f>+'[2]CONSUMO DOMESTICO VARIEDAD'!$D225/10000</f>
        <v>9.1700000000000004E-2</v>
      </c>
      <c r="K48" s="7">
        <f t="shared" si="92"/>
        <v>-0.73762517882689549</v>
      </c>
      <c r="L48" s="2"/>
      <c r="M48" s="42" t="s">
        <v>3</v>
      </c>
      <c r="N48" s="6">
        <f>+'[2]CONSUMO DOMESTICO VARIEDAD'!D581/100</f>
        <v>13.767264444444431</v>
      </c>
      <c r="O48" s="6">
        <f>+SUM(C43:C48)+SUM(B49:B54)</f>
        <v>10.556789</v>
      </c>
      <c r="P48" s="6">
        <f>+SUM(D43:D48)+SUM(C49:C54)</f>
        <v>7.4991819999999993</v>
      </c>
      <c r="Q48" s="6">
        <f>+SUM(E43:E48)+SUM(D49:D54)</f>
        <v>10.316044999999999</v>
      </c>
      <c r="R48" s="6">
        <f t="shared" ref="R48" si="99">+SUM(F43:F48)+SUM(E49:E54)</f>
        <v>10.204000000000001</v>
      </c>
      <c r="S48" s="6">
        <f>+SUM(G43:G48)+SUM(F49:F54)</f>
        <v>8.1684000000000001</v>
      </c>
      <c r="T48" s="6">
        <f>+SUM(H43:H48)+SUM(G49:G54)</f>
        <v>9.7948999999999984</v>
      </c>
      <c r="U48" s="67">
        <f>+SUM(I43:I48)+SUM(H49:H54)</f>
        <v>6.6092000000000004</v>
      </c>
      <c r="V48" s="37">
        <f>+SUM(J43:J48)+SUM(I49:I54)</f>
        <v>5.0030999999999999</v>
      </c>
      <c r="W48" s="78">
        <f t="shared" si="94"/>
        <v>-0.24300974399322162</v>
      </c>
      <c r="X48" s="7">
        <f t="shared" si="95"/>
        <v>-0.13474286122863333</v>
      </c>
    </row>
    <row r="49" spans="1:24" x14ac:dyDescent="0.25">
      <c r="A49" s="42" t="s">
        <v>4</v>
      </c>
      <c r="B49" s="213">
        <f>+'[2]CONSUMO DOMESTICO VARIEDAD'!$D130/10000</f>
        <v>0.86279699999999993</v>
      </c>
      <c r="C49" s="158">
        <f>+'[2]CONSUMO DOMESTICO VARIEDAD'!$D142/10000</f>
        <v>0.57950100000000004</v>
      </c>
      <c r="D49" s="158">
        <f>+'[2]CONSUMO DOMESTICO VARIEDAD'!$D154/10000</f>
        <v>0.90383400000000003</v>
      </c>
      <c r="E49" s="158">
        <f>+'[2]CONSUMO DOMESTICO VARIEDAD'!$D166/10000</f>
        <v>0.78259999999999996</v>
      </c>
      <c r="F49" s="158">
        <f>+'[2]CONSUMO DOMESTICO VARIEDAD'!$D178/10000</f>
        <v>0.44529999999999997</v>
      </c>
      <c r="G49" s="158">
        <f>+'[2]CONSUMO DOMESTICO VARIEDAD'!$D190/10000</f>
        <v>0.621</v>
      </c>
      <c r="H49" s="158">
        <f>+'[2]CONSUMO DOMESTICO VARIEDAD'!$D202/10000</f>
        <v>0.71209999999999996</v>
      </c>
      <c r="I49" s="214">
        <f>+'[2]CONSUMO DOMESTICO VARIEDAD'!$D214/10000</f>
        <v>0.41589999999999999</v>
      </c>
      <c r="J49" s="214">
        <f>+'[2]CONSUMO DOMESTICO VARIEDAD'!$D226/10000</f>
        <v>0.58440000000000003</v>
      </c>
      <c r="K49" s="7">
        <f t="shared" ref="K49:K52" si="100">+J49/I49-1</f>
        <v>0.40514546766049531</v>
      </c>
      <c r="L49" s="2"/>
      <c r="M49" s="42" t="s">
        <v>4</v>
      </c>
      <c r="N49" s="6">
        <f>+'[2]CONSUMO DOMESTICO VARIEDAD'!D582/100</f>
        <v>14.600044444444427</v>
      </c>
      <c r="O49" s="6">
        <f>+SUM(C43:C49)+SUM(B50:B54)</f>
        <v>10.273493000000002</v>
      </c>
      <c r="P49" s="6">
        <f>+SUM(D43:D49)+SUM(C50:C54)</f>
        <v>7.8235149999999996</v>
      </c>
      <c r="Q49" s="6">
        <f>+SUM(E43:E49)+SUM(D50:D54)</f>
        <v>10.194811000000001</v>
      </c>
      <c r="R49" s="6">
        <f t="shared" ref="R49" si="101">+SUM(F43:F49)+SUM(E50:E54)</f>
        <v>9.8666999999999998</v>
      </c>
      <c r="S49" s="6">
        <f>+SUM(G43:G49)+SUM(F50:F54)</f>
        <v>8.3440999999999992</v>
      </c>
      <c r="T49" s="6">
        <f>+SUM(H43:H49)+SUM(G50:G54)</f>
        <v>9.8859999999999992</v>
      </c>
      <c r="U49" s="67">
        <f>+SUM(I43:I49)+SUM(H50:H54)</f>
        <v>6.3130000000000006</v>
      </c>
      <c r="V49" s="37">
        <f>+SUM(J43:J49)+SUM(I50:I54)</f>
        <v>5.1715999999999998</v>
      </c>
      <c r="W49" s="78">
        <f t="shared" si="94"/>
        <v>-0.18080152067163013</v>
      </c>
      <c r="X49" s="7">
        <f t="shared" si="95"/>
        <v>-0.1269298308954292</v>
      </c>
    </row>
    <row r="50" spans="1:24" x14ac:dyDescent="0.25">
      <c r="A50" s="42" t="s">
        <v>5</v>
      </c>
      <c r="B50" s="213">
        <f>+'[2]CONSUMO DOMESTICO VARIEDAD'!$D131/10000</f>
        <v>1.2360610000000001</v>
      </c>
      <c r="C50" s="158">
        <f>+'[2]CONSUMO DOMESTICO VARIEDAD'!$D143/10000</f>
        <v>0.82219400000000009</v>
      </c>
      <c r="D50" s="158">
        <f>+'[2]CONSUMO DOMESTICO VARIEDAD'!$D155/10000</f>
        <v>0.65809099999999998</v>
      </c>
      <c r="E50" s="158">
        <f>+'[2]CONSUMO DOMESTICO VARIEDAD'!$D167/10000</f>
        <v>0.94189999999999996</v>
      </c>
      <c r="F50" s="158">
        <f>+'[2]CONSUMO DOMESTICO VARIEDAD'!$D179/10000</f>
        <v>0.45579999999999998</v>
      </c>
      <c r="G50" s="158">
        <f>+'[2]CONSUMO DOMESTICO VARIEDAD'!$D191/10000</f>
        <v>0.8226</v>
      </c>
      <c r="H50" s="158">
        <f>+'[2]CONSUMO DOMESTICO VARIEDAD'!$D203/10000</f>
        <v>0.72670000000000001</v>
      </c>
      <c r="I50" s="214">
        <f>+'[2]CONSUMO DOMESTICO VARIEDAD'!$D215/10000</f>
        <v>0.69979999999999998</v>
      </c>
      <c r="J50" s="214">
        <f>+'[2]CONSUMO DOMESTICO VARIEDAD'!$D227/10000</f>
        <v>0.27810000000000001</v>
      </c>
      <c r="K50" s="7">
        <f t="shared" si="100"/>
        <v>-0.60260074306944844</v>
      </c>
      <c r="L50" s="2"/>
      <c r="M50" s="42" t="s">
        <v>5</v>
      </c>
      <c r="N50" s="6">
        <f>+'[2]CONSUMO DOMESTICO VARIEDAD'!D583/100</f>
        <v>14.74656555555554</v>
      </c>
      <c r="O50" s="6">
        <f t="shared" ref="O50:T50" si="102">+SUM(C43:C50)+SUM(B51:B54)</f>
        <v>9.8596260000000004</v>
      </c>
      <c r="P50" s="6">
        <f t="shared" si="102"/>
        <v>7.6594119999999997</v>
      </c>
      <c r="Q50" s="6">
        <f t="shared" si="102"/>
        <v>10.478620000000001</v>
      </c>
      <c r="R50" s="6">
        <f t="shared" si="102"/>
        <v>9.3806000000000012</v>
      </c>
      <c r="S50" s="6">
        <f t="shared" si="102"/>
        <v>8.7108999999999988</v>
      </c>
      <c r="T50" s="6">
        <f t="shared" si="102"/>
        <v>9.7900999999999989</v>
      </c>
      <c r="U50" s="67">
        <f t="shared" ref="U50" si="103">+SUM(I43:I50)+SUM(H51:H54)</f>
        <v>6.2860999999999994</v>
      </c>
      <c r="V50" s="37">
        <f t="shared" ref="V50" si="104">+SUM(J43:J50)+SUM(I51:I54)</f>
        <v>4.7499000000000002</v>
      </c>
      <c r="W50" s="78">
        <f t="shared" si="94"/>
        <v>-0.2443804584718664</v>
      </c>
      <c r="X50" s="7">
        <f t="shared" si="95"/>
        <v>-0.14635740953293708</v>
      </c>
    </row>
    <row r="51" spans="1:24" x14ac:dyDescent="0.25">
      <c r="A51" s="42" t="s">
        <v>6</v>
      </c>
      <c r="B51" s="213">
        <f>+'[2]CONSUMO DOMESTICO VARIEDAD'!$D132/10000</f>
        <v>0.74398699999999995</v>
      </c>
      <c r="C51" s="158">
        <f>+'[2]CONSUMO DOMESTICO VARIEDAD'!$D144/10000</f>
        <v>0.51317200000000007</v>
      </c>
      <c r="D51" s="158">
        <f>+'[2]CONSUMO DOMESTICO VARIEDAD'!$D156/10000</f>
        <v>0.71707299999999996</v>
      </c>
      <c r="E51" s="158">
        <f>+'[2]CONSUMO DOMESTICO VARIEDAD'!$D168/10000</f>
        <v>1.4208000000000001</v>
      </c>
      <c r="F51" s="158">
        <f>+'[2]CONSUMO DOMESTICO VARIEDAD'!$D180/10000</f>
        <v>0.38929999999999998</v>
      </c>
      <c r="G51" s="158">
        <f>+'[2]CONSUMO DOMESTICO VARIEDAD'!$D192/10000</f>
        <v>0.5464</v>
      </c>
      <c r="H51" s="158">
        <f>+'[2]CONSUMO DOMESTICO VARIEDAD'!$D204/10000</f>
        <v>0.6825</v>
      </c>
      <c r="I51" s="214">
        <f>+'[2]CONSUMO DOMESTICO VARIEDAD'!$D216/10000</f>
        <v>0.57630000000000003</v>
      </c>
      <c r="J51" s="214">
        <f>+'[2]CONSUMO DOMESTICO VARIEDAD'!$D228/10000</f>
        <v>0.3155</v>
      </c>
      <c r="K51" s="7">
        <f t="shared" si="100"/>
        <v>-0.45254207877841401</v>
      </c>
      <c r="L51" s="2"/>
      <c r="M51" s="42" t="s">
        <v>6</v>
      </c>
      <c r="N51" s="6">
        <f>+'[2]CONSUMO DOMESTICO VARIEDAD'!D584/100</f>
        <v>14.800083333333319</v>
      </c>
      <c r="O51" s="6">
        <f t="shared" ref="O51:T51" si="105">+SUM(C43:C51)+SUM(B52:B54)</f>
        <v>9.6288110000000007</v>
      </c>
      <c r="P51" s="6">
        <f t="shared" si="105"/>
        <v>7.8633129999999998</v>
      </c>
      <c r="Q51" s="6">
        <f t="shared" si="105"/>
        <v>11.182347</v>
      </c>
      <c r="R51" s="6">
        <f t="shared" si="105"/>
        <v>8.3491000000000017</v>
      </c>
      <c r="S51" s="6">
        <f t="shared" si="105"/>
        <v>8.8679999999999986</v>
      </c>
      <c r="T51" s="6">
        <f t="shared" si="105"/>
        <v>9.9261999999999997</v>
      </c>
      <c r="U51" s="67">
        <f t="shared" ref="U51" si="106">+SUM(I43:I51)+SUM(H52:H54)</f>
        <v>6.1798999999999991</v>
      </c>
      <c r="V51" s="37">
        <f t="shared" ref="V51" si="107">+SUM(J43:J51)+SUM(I52:I54)</f>
        <v>4.4890999999999996</v>
      </c>
      <c r="W51" s="78">
        <f t="shared" si="94"/>
        <v>-0.27359666014013162</v>
      </c>
      <c r="X51" s="7">
        <f t="shared" si="95"/>
        <v>-0.16684603968257927</v>
      </c>
    </row>
    <row r="52" spans="1:24" x14ac:dyDescent="0.25">
      <c r="A52" s="42" t="s">
        <v>7</v>
      </c>
      <c r="B52" s="213">
        <f>+'[2]CONSUMO DOMESTICO VARIEDAD'!$D133/10000</f>
        <v>0.90290400000000004</v>
      </c>
      <c r="C52" s="158">
        <f>+'[2]CONSUMO DOMESTICO VARIEDAD'!$D145/10000</f>
        <v>0.60268999999999995</v>
      </c>
      <c r="D52" s="158">
        <f>+'[2]CONSUMO DOMESTICO VARIEDAD'!$D157/10000</f>
        <v>0.77527699999999999</v>
      </c>
      <c r="E52" s="158">
        <f>+'[2]CONSUMO DOMESTICO VARIEDAD'!$D169/10000</f>
        <v>1.2549999999999999</v>
      </c>
      <c r="F52" s="158">
        <f>+'[2]CONSUMO DOMESTICO VARIEDAD'!$D181/10000</f>
        <v>0.59960000000000002</v>
      </c>
      <c r="G52" s="158">
        <f>+'[2]CONSUMO DOMESTICO VARIEDAD'!$D193/10000</f>
        <v>0.58709999999999996</v>
      </c>
      <c r="H52" s="158">
        <f>+'[2]CONSUMO DOMESTICO VARIEDAD'!$D205/10000</f>
        <v>0.67390000000000005</v>
      </c>
      <c r="I52" s="214">
        <f>+'[2]CONSUMO DOMESTICO VARIEDAD'!$D217/10000</f>
        <v>0.31419999999999998</v>
      </c>
      <c r="J52" s="214">
        <f>+'[2]CONSUMO DOMESTICO VARIEDAD'!$D229/10000</f>
        <v>0.26960000000000001</v>
      </c>
      <c r="K52" s="7">
        <f t="shared" si="100"/>
        <v>-0.14194780394653084</v>
      </c>
      <c r="L52" s="2"/>
      <c r="M52" s="42" t="s">
        <v>7</v>
      </c>
      <c r="N52" s="6">
        <f>+'[2]CONSUMO DOMESTICO VARIEDAD'!D585/100</f>
        <v>14.851873333333318</v>
      </c>
      <c r="O52" s="6">
        <f t="shared" ref="O52:T52" si="108">+SUM(C43:C52)+SUM(B53:B54)</f>
        <v>9.3285970000000002</v>
      </c>
      <c r="P52" s="6">
        <f t="shared" si="108"/>
        <v>8.0358999999999998</v>
      </c>
      <c r="Q52" s="6">
        <f t="shared" si="108"/>
        <v>11.662070000000002</v>
      </c>
      <c r="R52" s="6">
        <f t="shared" si="108"/>
        <v>7.6937000000000006</v>
      </c>
      <c r="S52" s="6">
        <f t="shared" si="108"/>
        <v>8.8554999999999993</v>
      </c>
      <c r="T52" s="6">
        <f t="shared" si="108"/>
        <v>10.013</v>
      </c>
      <c r="U52" s="67">
        <f t="shared" ref="U52" si="109">+SUM(I43:I52)+SUM(H53:H54)</f>
        <v>5.8201999999999989</v>
      </c>
      <c r="V52" s="37">
        <f t="shared" ref="V52" si="110">+SUM(J43:J52)+SUM(I53:I54)</f>
        <v>4.4444999999999997</v>
      </c>
      <c r="W52" s="78">
        <f t="shared" si="94"/>
        <v>-0.23636644788838868</v>
      </c>
      <c r="X52" s="7">
        <f t="shared" si="95"/>
        <v>-0.1754643204038604</v>
      </c>
    </row>
    <row r="53" spans="1:24" x14ac:dyDescent="0.25">
      <c r="A53" s="42" t="s">
        <v>8</v>
      </c>
      <c r="B53" s="213">
        <f>+'[2]CONSUMO DOMESTICO VARIEDAD'!$D134/10000</f>
        <v>0.97815099999999999</v>
      </c>
      <c r="C53" s="158">
        <f>+'[2]CONSUMO DOMESTICO VARIEDAD'!$D146/10000</f>
        <v>0.47173999999999994</v>
      </c>
      <c r="D53" s="158">
        <f>+'[2]CONSUMO DOMESTICO VARIEDAD'!$D158/10000</f>
        <v>0.61918499999999999</v>
      </c>
      <c r="E53" s="158">
        <f>+'[2]CONSUMO DOMESTICO VARIEDAD'!$D170/10000</f>
        <v>1.4427000000000001</v>
      </c>
      <c r="F53" s="158">
        <f>+'[2]CONSUMO DOMESTICO VARIEDAD'!$D182/10000</f>
        <v>0.62409999999999999</v>
      </c>
      <c r="G53" s="158">
        <f>+'[2]CONSUMO DOMESTICO VARIEDAD'!$D194/10000</f>
        <v>1.2412000000000001</v>
      </c>
      <c r="H53" s="158">
        <f>+'[2]CONSUMO DOMESTICO VARIEDAD'!$D206/10000</f>
        <v>0.69730000000000003</v>
      </c>
      <c r="I53" s="214">
        <f>+'[2]CONSUMO DOMESTICO VARIEDAD'!$D218/10000</f>
        <v>0.3765</v>
      </c>
      <c r="J53" s="214"/>
      <c r="K53" s="7"/>
      <c r="L53" s="2"/>
      <c r="M53" s="42" t="s">
        <v>8</v>
      </c>
      <c r="N53" s="6">
        <f>+'[2]CONSUMO DOMESTICO VARIEDAD'!D586/100</f>
        <v>15.569593333333316</v>
      </c>
      <c r="O53" s="6">
        <f t="shared" ref="O53:U53" si="111">+SUM(C43:C53)+SUM(B54)</f>
        <v>8.8221860000000003</v>
      </c>
      <c r="P53" s="6">
        <f t="shared" si="111"/>
        <v>8.1833449999999992</v>
      </c>
      <c r="Q53" s="6">
        <f t="shared" si="111"/>
        <v>12.485585000000002</v>
      </c>
      <c r="R53" s="6">
        <f t="shared" si="111"/>
        <v>6.8751000000000007</v>
      </c>
      <c r="S53" s="6">
        <f t="shared" si="111"/>
        <v>9.4725999999999999</v>
      </c>
      <c r="T53" s="6">
        <f t="shared" si="111"/>
        <v>9.469100000000001</v>
      </c>
      <c r="U53" s="67">
        <f t="shared" si="111"/>
        <v>5.4993999999999987</v>
      </c>
      <c r="V53" s="37"/>
      <c r="W53" s="78"/>
      <c r="X53" s="7"/>
    </row>
    <row r="54" spans="1:24" x14ac:dyDescent="0.25">
      <c r="A54" s="42" t="s">
        <v>9</v>
      </c>
      <c r="B54" s="213">
        <f>+'[2]CONSUMO DOMESTICO VARIEDAD'!$D135/10000</f>
        <v>0.69463799999999998</v>
      </c>
      <c r="C54" s="158">
        <f>+'[2]CONSUMO DOMESTICO VARIEDAD'!$D147/10000</f>
        <v>0.31434299999999998</v>
      </c>
      <c r="D54" s="158">
        <f>+'[2]CONSUMO DOMESTICO VARIEDAD'!$D159/10000</f>
        <v>1.6564849999999998</v>
      </c>
      <c r="E54" s="158">
        <f>+'[2]CONSUMO DOMESTICO VARIEDAD'!$D171/10000</f>
        <v>0.89190000000000003</v>
      </c>
      <c r="F54" s="158">
        <f>+'[2]CONSUMO DOMESTICO VARIEDAD'!$D183/10000</f>
        <v>0.71940000000000004</v>
      </c>
      <c r="G54" s="158">
        <f>+'[2]CONSUMO DOMESTICO VARIEDAD'!$D195/10000</f>
        <v>0.95850000000000002</v>
      </c>
      <c r="H54" s="158">
        <f>+'[2]CONSUMO DOMESTICO VARIEDAD'!$D207/10000</f>
        <v>0.41970000000000002</v>
      </c>
      <c r="I54" s="214">
        <f>+'[2]CONSUMO DOMESTICO VARIEDAD'!$D219/10000</f>
        <v>0.32579999999999998</v>
      </c>
      <c r="J54" s="214"/>
      <c r="K54" s="7"/>
      <c r="L54" s="2"/>
      <c r="M54" s="42" t="s">
        <v>9</v>
      </c>
      <c r="N54" s="6">
        <f>+'[2]CONSUMO DOMESTICO VARIEDAD'!D587/100</f>
        <v>16.059657777777758</v>
      </c>
      <c r="O54" s="6">
        <f t="shared" ref="O54:U54" si="112">+SUM(C43:C54)</f>
        <v>8.441891</v>
      </c>
      <c r="P54" s="6">
        <f t="shared" si="112"/>
        <v>9.5254869999999983</v>
      </c>
      <c r="Q54" s="6">
        <f t="shared" si="112"/>
        <v>11.721000000000002</v>
      </c>
      <c r="R54" s="6">
        <f t="shared" si="112"/>
        <v>6.7026000000000012</v>
      </c>
      <c r="S54" s="6">
        <f t="shared" si="112"/>
        <v>9.7117000000000004</v>
      </c>
      <c r="T54" s="6">
        <f t="shared" si="112"/>
        <v>8.9303000000000008</v>
      </c>
      <c r="U54" s="67">
        <f t="shared" si="112"/>
        <v>5.4054999999999991</v>
      </c>
      <c r="V54" s="37"/>
      <c r="W54" s="78"/>
      <c r="X54" s="7"/>
    </row>
    <row r="55" spans="1:24" ht="25.5" x14ac:dyDescent="0.25">
      <c r="A55" s="53" t="s">
        <v>13</v>
      </c>
      <c r="B55" s="215">
        <f>SUM(B43:B54)</f>
        <v>10.870633999999999</v>
      </c>
      <c r="C55" s="159">
        <f t="shared" ref="C55:G55" si="113">SUM(C43:C54)</f>
        <v>8.441891</v>
      </c>
      <c r="D55" s="159">
        <f t="shared" si="113"/>
        <v>9.5254869999999983</v>
      </c>
      <c r="E55" s="159">
        <f t="shared" si="113"/>
        <v>11.721000000000002</v>
      </c>
      <c r="F55" s="159">
        <f t="shared" si="113"/>
        <v>6.7026000000000012</v>
      </c>
      <c r="G55" s="159">
        <f t="shared" si="113"/>
        <v>9.7117000000000004</v>
      </c>
      <c r="H55" s="159">
        <f t="shared" ref="H55" si="114">SUM(H43:H54)</f>
        <v>8.9303000000000008</v>
      </c>
      <c r="I55" s="216">
        <f t="shared" ref="I55" si="115">SUM(I43:I54)</f>
        <v>5.4054999999999991</v>
      </c>
      <c r="J55" s="216"/>
      <c r="K55" s="56"/>
      <c r="L55" s="3"/>
      <c r="M55" s="43" t="s">
        <v>14</v>
      </c>
      <c r="N55" s="46">
        <f>+AVERAGE(N43:N54)</f>
        <v>13.874321759259246</v>
      </c>
      <c r="O55" s="46">
        <f>+AVERAGE(O43:O54)</f>
        <v>10.071864333333334</v>
      </c>
      <c r="P55" s="46">
        <f t="shared" ref="P55:V55" si="116">+AVERAGE(P43:P54)</f>
        <v>7.9199739999999998</v>
      </c>
      <c r="Q55" s="46">
        <f t="shared" si="116"/>
        <v>10.72906075</v>
      </c>
      <c r="R55" s="46">
        <f t="shared" si="116"/>
        <v>9.5254333333333339</v>
      </c>
      <c r="S55" s="46">
        <f t="shared" si="116"/>
        <v>8.2527833333333334</v>
      </c>
      <c r="T55" s="226">
        <f t="shared" si="116"/>
        <v>10.033299999999999</v>
      </c>
      <c r="U55" s="220">
        <f t="shared" si="116"/>
        <v>6.5475499999999984</v>
      </c>
      <c r="V55" s="197">
        <f t="shared" si="116"/>
        <v>4.8242499999999993</v>
      </c>
      <c r="W55" s="79">
        <f t="shared" ref="W55" si="117">+U55/T55-1</f>
        <v>-0.34741809773454402</v>
      </c>
      <c r="X55" s="75">
        <f t="shared" ref="X55" si="118">+POWER(U55/P55,0.2)-1</f>
        <v>-3.7344240464310063E-2</v>
      </c>
    </row>
    <row r="56" spans="1:24" ht="25.5" x14ac:dyDescent="0.25">
      <c r="A56" s="57" t="s">
        <v>15</v>
      </c>
      <c r="B56" s="195">
        <f t="shared" ref="B56:G56" si="119">+B55/B$163</f>
        <v>1.1544387545957151E-2</v>
      </c>
      <c r="C56" s="58">
        <f t="shared" si="119"/>
        <v>9.4586696067128079E-3</v>
      </c>
      <c r="D56" s="58">
        <f t="shared" si="119"/>
        <v>1.1345239608142949E-2</v>
      </c>
      <c r="E56" s="58">
        <f t="shared" si="119"/>
        <v>1.3240188496184115E-2</v>
      </c>
      <c r="F56" s="58">
        <f t="shared" si="119"/>
        <v>7.1079990387774407E-3</v>
      </c>
      <c r="G56" s="58">
        <f t="shared" si="119"/>
        <v>1.1587821625079913E-2</v>
      </c>
      <c r="H56" s="58">
        <f t="shared" ref="H56" si="120">+H55/H$163</f>
        <v>1.0790471548306946E-2</v>
      </c>
      <c r="I56" s="189">
        <f t="shared" ref="I56" si="121">+I55/I$163</f>
        <v>6.9724977497877486E-3</v>
      </c>
      <c r="J56" s="189"/>
      <c r="K56" s="59"/>
      <c r="L56" s="3"/>
      <c r="M56" s="44" t="s">
        <v>15</v>
      </c>
      <c r="N56" s="48">
        <f t="shared" ref="N56:V56" si="122">+N55/N$163</f>
        <v>1.2272521360860029E-2</v>
      </c>
      <c r="O56" s="48">
        <f t="shared" si="122"/>
        <v>1.1041283706109272E-2</v>
      </c>
      <c r="P56" s="48">
        <f t="shared" si="122"/>
        <v>9.1004945518366118E-3</v>
      </c>
      <c r="Q56" s="48">
        <f t="shared" si="122"/>
        <v>1.255438799840535E-2</v>
      </c>
      <c r="R56" s="48">
        <f t="shared" si="122"/>
        <v>1.0369119695255006E-2</v>
      </c>
      <c r="S56" s="48">
        <f t="shared" si="122"/>
        <v>9.3398338281524291E-3</v>
      </c>
      <c r="T56" s="58">
        <f t="shared" si="122"/>
        <v>1.1908466828365853E-2</v>
      </c>
      <c r="U56" s="189">
        <f t="shared" si="122"/>
        <v>8.2917314687390477E-3</v>
      </c>
      <c r="V56" s="188">
        <f t="shared" si="122"/>
        <v>6.2958252449422927E-3</v>
      </c>
      <c r="W56" s="72"/>
      <c r="X56" s="76"/>
    </row>
    <row r="57" spans="1:24" ht="26.25" thickBot="1" x14ac:dyDescent="0.3">
      <c r="A57" s="60" t="s">
        <v>12</v>
      </c>
      <c r="B57" s="196"/>
      <c r="C57" s="62">
        <f>+C55/B55-1</f>
        <v>-0.22342238732349917</v>
      </c>
      <c r="D57" s="62">
        <f t="shared" ref="D57:I57" si="123">+D55/C55-1</f>
        <v>0.12835939246313388</v>
      </c>
      <c r="E57" s="62">
        <f t="shared" si="123"/>
        <v>0.2304882679489253</v>
      </c>
      <c r="F57" s="62">
        <f t="shared" si="123"/>
        <v>-0.42815459431789094</v>
      </c>
      <c r="G57" s="62">
        <f t="shared" si="123"/>
        <v>0.44894518545042206</v>
      </c>
      <c r="H57" s="62">
        <f t="shared" si="123"/>
        <v>-8.0459651760247941E-2</v>
      </c>
      <c r="I57" s="190">
        <f t="shared" si="123"/>
        <v>-0.39470118585041947</v>
      </c>
      <c r="J57" s="190"/>
      <c r="K57" s="63"/>
      <c r="L57" s="2"/>
      <c r="M57" s="45" t="s">
        <v>12</v>
      </c>
      <c r="N57" s="49"/>
      <c r="O57" s="50">
        <f>+O55/N55-1</f>
        <v>-0.2740643825265392</v>
      </c>
      <c r="P57" s="50">
        <f t="shared" ref="P57" si="124">+P55/O55-1</f>
        <v>-0.2136536257951317</v>
      </c>
      <c r="Q57" s="50">
        <f t="shared" ref="Q57" si="125">+Q55/P55-1</f>
        <v>0.35468383482067001</v>
      </c>
      <c r="R57" s="50">
        <f t="shared" ref="R57" si="126">+R55/Q55-1</f>
        <v>-0.1121838569761725</v>
      </c>
      <c r="S57" s="50">
        <f t="shared" ref="S57" si="127">+S55/R55-1</f>
        <v>-0.1336054702673195</v>
      </c>
      <c r="T57" s="62">
        <f t="shared" ref="T57" si="128">+T55/S55-1</f>
        <v>0.21574741450864043</v>
      </c>
      <c r="U57" s="190">
        <f t="shared" ref="U57" si="129">+U55/T55-1</f>
        <v>-0.34741809773454402</v>
      </c>
      <c r="V57" s="73">
        <f t="shared" ref="V57" si="130">+V55/U55-1</f>
        <v>-0.26319768463012871</v>
      </c>
      <c r="W57" s="73"/>
      <c r="X57" s="52"/>
    </row>
    <row r="58" spans="1:24" ht="15.75" thickBo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4" ht="15.75" thickBot="1" x14ac:dyDescent="0.3">
      <c r="A59" s="323" t="s">
        <v>263</v>
      </c>
      <c r="B59" s="324"/>
      <c r="C59" s="324"/>
      <c r="D59" s="324"/>
      <c r="E59" s="324"/>
      <c r="F59" s="324"/>
      <c r="G59" s="324"/>
      <c r="H59" s="324"/>
      <c r="I59" s="324"/>
      <c r="J59" s="324"/>
      <c r="K59" s="325"/>
      <c r="L59" s="2"/>
      <c r="M59" s="323" t="s">
        <v>264</v>
      </c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5"/>
    </row>
    <row r="60" spans="1:24" ht="51" x14ac:dyDescent="0.25">
      <c r="A60" s="38"/>
      <c r="B60" s="191">
        <v>2016</v>
      </c>
      <c r="C60" s="39">
        <f>+B60+1</f>
        <v>2017</v>
      </c>
      <c r="D60" s="39">
        <f t="shared" ref="D60:G60" si="131">+C60+1</f>
        <v>2018</v>
      </c>
      <c r="E60" s="39">
        <f t="shared" si="131"/>
        <v>2019</v>
      </c>
      <c r="F60" s="39">
        <f t="shared" si="131"/>
        <v>2020</v>
      </c>
      <c r="G60" s="39">
        <f t="shared" si="131"/>
        <v>2021</v>
      </c>
      <c r="H60" s="39">
        <f>+H42</f>
        <v>2022</v>
      </c>
      <c r="I60" s="192">
        <v>2023</v>
      </c>
      <c r="J60" s="40">
        <v>2024</v>
      </c>
      <c r="K60" s="41" t="s">
        <v>16</v>
      </c>
      <c r="L60" s="2"/>
      <c r="M60" s="65"/>
      <c r="N60" s="64">
        <v>2016</v>
      </c>
      <c r="O60" s="64">
        <f>+N60+1</f>
        <v>2017</v>
      </c>
      <c r="P60" s="64">
        <f t="shared" ref="P60" si="132">+O60+1</f>
        <v>2018</v>
      </c>
      <c r="Q60" s="64">
        <f t="shared" ref="Q60" si="133">+P60+1</f>
        <v>2019</v>
      </c>
      <c r="R60" s="64">
        <f t="shared" ref="R60" si="134">+Q60+1</f>
        <v>2020</v>
      </c>
      <c r="S60" s="64">
        <f t="shared" ref="S60" si="135">+R60+1</f>
        <v>2021</v>
      </c>
      <c r="T60" s="39">
        <v>2022</v>
      </c>
      <c r="U60" s="192">
        <v>2023</v>
      </c>
      <c r="V60" s="40">
        <v>2024</v>
      </c>
      <c r="W60" s="77" t="s">
        <v>16</v>
      </c>
      <c r="X60" s="74" t="s">
        <v>21</v>
      </c>
    </row>
    <row r="61" spans="1:24" x14ac:dyDescent="0.25">
      <c r="A61" s="42" t="s">
        <v>10</v>
      </c>
      <c r="B61" s="213">
        <f>+'[2]CONSUMO DOMESTICO VARIEDAD'!$E124/10000</f>
        <v>0.6569020000000001</v>
      </c>
      <c r="C61" s="158">
        <f>+'[2]CONSUMO DOMESTICO VARIEDAD'!$E136/10000</f>
        <v>0.61001700000000003</v>
      </c>
      <c r="D61" s="158">
        <f>+'[2]CONSUMO DOMESTICO VARIEDAD'!$E148/10000</f>
        <v>0.78417599999999998</v>
      </c>
      <c r="E61" s="158">
        <f>+'[2]CONSUMO DOMESTICO VARIEDAD'!$E160/10000</f>
        <v>0.65900000000000003</v>
      </c>
      <c r="F61" s="158">
        <f>+'[2]CONSUMO DOMESTICO VARIEDAD'!$E172/10000</f>
        <v>0.68400000000000005</v>
      </c>
      <c r="G61" s="158">
        <f>+'[2]CONSUMO DOMESTICO VARIEDAD'!$E184/10000</f>
        <v>0.4924</v>
      </c>
      <c r="H61" s="158">
        <f>+'[2]CONSUMO DOMESTICO VARIEDAD'!$E196/10000</f>
        <v>0.5726</v>
      </c>
      <c r="I61" s="214">
        <f>+'[2]CONSUMO DOMESTICO VARIEDAD'!$E208/10000</f>
        <v>0.33739999999999998</v>
      </c>
      <c r="J61" s="214">
        <f>+'[2]CONSUMO DOMESTICO VARIEDAD'!$E220/10000</f>
        <v>0.3453</v>
      </c>
      <c r="K61" s="7">
        <f>+J61/I61-1</f>
        <v>2.3414344991108615E-2</v>
      </c>
      <c r="L61" s="2"/>
      <c r="M61" s="42" t="s">
        <v>10</v>
      </c>
      <c r="N61" s="6">
        <f>+'[2]CONSUMO DOMESTICO VARIEDAD'!E576/100</f>
        <v>16.901137777777762</v>
      </c>
      <c r="O61" s="6">
        <f>+SUM(C61)+SUM(B62:B72)</f>
        <v>13.746152000000002</v>
      </c>
      <c r="P61" s="6">
        <f>+SUM(D61)+SUM(C62:C72)</f>
        <v>12.202285</v>
      </c>
      <c r="Q61" s="6">
        <f>+SUM(E61)+SUM(D62:D72)</f>
        <v>12.287767000000001</v>
      </c>
      <c r="R61" s="6">
        <f t="shared" ref="R61" si="136">+SUM(F61)+SUM(E62:E72)</f>
        <v>10.801599999999999</v>
      </c>
      <c r="S61" s="6">
        <f>+SUM(G61)+SUM(F62:F72)</f>
        <v>12.0862</v>
      </c>
      <c r="T61" s="6">
        <f>+SUM(H61)+SUM(G62:G72)</f>
        <v>9.1082000000000001</v>
      </c>
      <c r="U61" s="67">
        <f>+SUM(I61)+SUM(H62:H72)</f>
        <v>14.706100000000003</v>
      </c>
      <c r="V61" s="37">
        <f>+SUM(J61)+SUM(I62:I72)</f>
        <v>8.5451999999999995</v>
      </c>
      <c r="W61" s="78">
        <f>+V61/U61-1</f>
        <v>-0.41893499976200366</v>
      </c>
      <c r="X61" s="7">
        <f>+POWER(V61/Q61,0.2)-1</f>
        <v>-7.0070868632079675E-2</v>
      </c>
    </row>
    <row r="62" spans="1:24" x14ac:dyDescent="0.25">
      <c r="A62" s="42" t="s">
        <v>11</v>
      </c>
      <c r="B62" s="213">
        <f>+'[2]CONSUMO DOMESTICO VARIEDAD'!$E125/10000</f>
        <v>0.715028</v>
      </c>
      <c r="C62" s="158">
        <f>+'[2]CONSUMO DOMESTICO VARIEDAD'!$E137/10000</f>
        <v>0.45114399999999993</v>
      </c>
      <c r="D62" s="158">
        <f>+'[2]CONSUMO DOMESTICO VARIEDAD'!$E149/10000</f>
        <v>0.42437900000000001</v>
      </c>
      <c r="E62" s="158">
        <f>+'[2]CONSUMO DOMESTICO VARIEDAD'!$E161/10000</f>
        <v>0.69920000000000004</v>
      </c>
      <c r="F62" s="158">
        <f>+'[2]CONSUMO DOMESTICO VARIEDAD'!$E173/10000</f>
        <v>0.49669999999999997</v>
      </c>
      <c r="G62" s="158">
        <f>+'[2]CONSUMO DOMESTICO VARIEDAD'!$E185/10000</f>
        <v>0.5181</v>
      </c>
      <c r="H62" s="158">
        <f>+'[2]CONSUMO DOMESTICO VARIEDAD'!$E197/10000</f>
        <v>0.43569999999999998</v>
      </c>
      <c r="I62" s="214">
        <f>+'[2]CONSUMO DOMESTICO VARIEDAD'!$E209/10000</f>
        <v>0.42049999999999998</v>
      </c>
      <c r="J62" s="214">
        <f>+'[2]CONSUMO DOMESTICO VARIEDAD'!$E221/10000</f>
        <v>0.35570000000000002</v>
      </c>
      <c r="K62" s="7">
        <f t="shared" ref="K62:K66" si="137">+J62/I62-1</f>
        <v>-0.15410225921521992</v>
      </c>
      <c r="L62" s="2"/>
      <c r="M62" s="42" t="s">
        <v>11</v>
      </c>
      <c r="N62" s="6">
        <f>+'[2]CONSUMO DOMESTICO VARIEDAD'!E577/100</f>
        <v>16.944968888888873</v>
      </c>
      <c r="O62" s="6">
        <f>+SUM(C61:C62)+SUM(B63:B72)</f>
        <v>13.482268000000001</v>
      </c>
      <c r="P62" s="6">
        <f>+SUM(D61:D62)+SUM(C63:C72)</f>
        <v>12.175520000000001</v>
      </c>
      <c r="Q62" s="6">
        <f>+SUM(E61:E62)+SUM(D63:D72)</f>
        <v>12.562588</v>
      </c>
      <c r="R62" s="6">
        <f t="shared" ref="R62" si="138">+SUM(F61:F62)+SUM(E63:E72)</f>
        <v>10.5991</v>
      </c>
      <c r="S62" s="6">
        <f>+SUM(G61:G62)+SUM(F63:F72)</f>
        <v>12.1076</v>
      </c>
      <c r="T62" s="6">
        <f>+SUM(H61:H62)+SUM(G63:G72)</f>
        <v>9.0258000000000003</v>
      </c>
      <c r="U62" s="67">
        <f>+SUM(I61:I62)+SUM(H63:H72)</f>
        <v>14.690900000000001</v>
      </c>
      <c r="V62" s="37">
        <f>+SUM(J61:J62)+SUM(I63:I72)</f>
        <v>8.4803999999999995</v>
      </c>
      <c r="W62" s="78">
        <f t="shared" ref="W62:W70" si="139">+V62/U62-1</f>
        <v>-0.42274469229250766</v>
      </c>
      <c r="X62" s="7">
        <f t="shared" ref="X62:X70" si="140">+POWER(V62/Q62,0.2)-1</f>
        <v>-7.5584020564732457E-2</v>
      </c>
    </row>
    <row r="63" spans="1:24" x14ac:dyDescent="0.25">
      <c r="A63" s="42" t="s">
        <v>0</v>
      </c>
      <c r="B63" s="213">
        <f>+'[2]CONSUMO DOMESTICO VARIEDAD'!$E126/10000</f>
        <v>0.80746600000000002</v>
      </c>
      <c r="C63" s="158">
        <f>+'[2]CONSUMO DOMESTICO VARIEDAD'!$E138/10000</f>
        <v>0.64488699999999999</v>
      </c>
      <c r="D63" s="158">
        <f>+'[2]CONSUMO DOMESTICO VARIEDAD'!$E150/10000</f>
        <v>0.679477</v>
      </c>
      <c r="E63" s="158">
        <f>+'[2]CONSUMO DOMESTICO VARIEDAD'!$E162/10000</f>
        <v>0.94350000000000001</v>
      </c>
      <c r="F63" s="158">
        <f>+'[2]CONSUMO DOMESTICO VARIEDAD'!$E174/10000</f>
        <v>0.56299999999999994</v>
      </c>
      <c r="G63" s="158">
        <f>+'[2]CONSUMO DOMESTICO VARIEDAD'!$E186/10000</f>
        <v>0.49859999999999999</v>
      </c>
      <c r="H63" s="158">
        <f>+'[2]CONSUMO DOMESTICO VARIEDAD'!$E198/10000</f>
        <v>0.84460000000000002</v>
      </c>
      <c r="I63" s="214">
        <f>+'[2]CONSUMO DOMESTICO VARIEDAD'!$E210/10000</f>
        <v>1.2935000000000001</v>
      </c>
      <c r="J63" s="214">
        <f>+'[2]CONSUMO DOMESTICO VARIEDAD'!$E222/10000</f>
        <v>0.9415</v>
      </c>
      <c r="K63" s="7">
        <f t="shared" si="137"/>
        <v>-0.27212988017008122</v>
      </c>
      <c r="L63" s="2"/>
      <c r="M63" s="42" t="s">
        <v>0</v>
      </c>
      <c r="N63" s="6">
        <f>+'[2]CONSUMO DOMESTICO VARIEDAD'!E578/100</f>
        <v>17.512154444444427</v>
      </c>
      <c r="O63" s="6">
        <f>+SUM(C61:C63)+SUM(B64:B72)</f>
        <v>13.319689</v>
      </c>
      <c r="P63" s="6">
        <f>+SUM(D61:D63)+SUM(C64:C72)</f>
        <v>12.21011</v>
      </c>
      <c r="Q63" s="6">
        <f>+SUM(E61:E63)+SUM(D64:D72)</f>
        <v>12.826611000000002</v>
      </c>
      <c r="R63" s="6">
        <f t="shared" ref="R63" si="141">+SUM(F61:F63)+SUM(E64:E72)</f>
        <v>10.2186</v>
      </c>
      <c r="S63" s="6">
        <f>+SUM(G61:G63)+SUM(F64:F72)</f>
        <v>12.043200000000001</v>
      </c>
      <c r="T63" s="6">
        <f>+SUM(H61:H63)+SUM(G64:G72)</f>
        <v>9.3718000000000004</v>
      </c>
      <c r="U63" s="67">
        <f>+SUM(I61:I63)+SUM(H64:H72)</f>
        <v>15.139799999999997</v>
      </c>
      <c r="V63" s="37">
        <f>+SUM(J61:J63)+SUM(I64:I72)</f>
        <v>8.1283999999999992</v>
      </c>
      <c r="W63" s="78">
        <f t="shared" si="139"/>
        <v>-0.46311047702083252</v>
      </c>
      <c r="X63" s="7">
        <f t="shared" si="140"/>
        <v>-8.7193700345314262E-2</v>
      </c>
    </row>
    <row r="64" spans="1:24" x14ac:dyDescent="0.25">
      <c r="A64" s="42" t="s">
        <v>1</v>
      </c>
      <c r="B64" s="213">
        <f>+'[2]CONSUMO DOMESTICO VARIEDAD'!$E127/10000</f>
        <v>0.85089899999999996</v>
      </c>
      <c r="C64" s="158">
        <f>+'[2]CONSUMO DOMESTICO VARIEDAD'!$E139/10000</f>
        <v>0.777563</v>
      </c>
      <c r="D64" s="158">
        <f>+'[2]CONSUMO DOMESTICO VARIEDAD'!$E151/10000</f>
        <v>1.4287530000000002</v>
      </c>
      <c r="E64" s="158">
        <f>+'[2]CONSUMO DOMESTICO VARIEDAD'!$E163/10000</f>
        <v>0.53590000000000004</v>
      </c>
      <c r="F64" s="158">
        <f>+'[2]CONSUMO DOMESTICO VARIEDAD'!$E175/10000</f>
        <v>0.61980000000000002</v>
      </c>
      <c r="G64" s="158">
        <f>+'[2]CONSUMO DOMESTICO VARIEDAD'!$E187/10000</f>
        <v>0.55620000000000003</v>
      </c>
      <c r="H64" s="158">
        <f>+'[2]CONSUMO DOMESTICO VARIEDAD'!$E199/10000</f>
        <v>0.60599999999999998</v>
      </c>
      <c r="I64" s="214">
        <f>+'[2]CONSUMO DOMESTICO VARIEDAD'!$E211/10000</f>
        <v>0.54969999999999997</v>
      </c>
      <c r="J64" s="214">
        <f>+'[2]CONSUMO DOMESTICO VARIEDAD'!$E223/10000</f>
        <v>1.6883999999999999</v>
      </c>
      <c r="K64" s="7">
        <f t="shared" si="137"/>
        <v>2.0714935419319631</v>
      </c>
      <c r="L64" s="2"/>
      <c r="M64" s="42" t="s">
        <v>1</v>
      </c>
      <c r="N64" s="6">
        <f>+'[2]CONSUMO DOMESTICO VARIEDAD'!E579/100</f>
        <v>17.486816666666648</v>
      </c>
      <c r="O64" s="6">
        <f>+SUM(C61:C64)+SUM(B65:B72)</f>
        <v>13.246353000000001</v>
      </c>
      <c r="P64" s="6">
        <f>+SUM(D61:D64)+SUM(C65:C72)</f>
        <v>12.861300000000004</v>
      </c>
      <c r="Q64" s="6">
        <f>+SUM(E61:E64)+SUM(D65:D72)</f>
        <v>11.933758000000001</v>
      </c>
      <c r="R64" s="6">
        <f t="shared" ref="R64" si="142">+SUM(F61:F64)+SUM(E65:E72)</f>
        <v>10.3025</v>
      </c>
      <c r="S64" s="6">
        <f>+SUM(G61:G64)+SUM(F65:F72)</f>
        <v>11.979600000000001</v>
      </c>
      <c r="T64" s="6">
        <f>+SUM(H61:H64)+SUM(G65:G72)</f>
        <v>9.4215999999999998</v>
      </c>
      <c r="U64" s="67">
        <f>+SUM(I61:I64)+SUM(H65:H72)</f>
        <v>15.083500000000001</v>
      </c>
      <c r="V64" s="37">
        <f>+SUM(J61:J64)+SUM(I65:I72)</f>
        <v>9.2670999999999992</v>
      </c>
      <c r="W64" s="78">
        <f t="shared" si="139"/>
        <v>-0.3856134186362582</v>
      </c>
      <c r="X64" s="7">
        <f t="shared" si="140"/>
        <v>-4.9322261156912628E-2</v>
      </c>
    </row>
    <row r="65" spans="1:24" x14ac:dyDescent="0.25">
      <c r="A65" s="42" t="s">
        <v>2</v>
      </c>
      <c r="B65" s="213">
        <f>+'[2]CONSUMO DOMESTICO VARIEDAD'!$E128/10000</f>
        <v>1.0635809999999999</v>
      </c>
      <c r="C65" s="158">
        <f>+'[2]CONSUMO DOMESTICO VARIEDAD'!$E140/10000</f>
        <v>0.88671200000000006</v>
      </c>
      <c r="D65" s="158">
        <f>+'[2]CONSUMO DOMESTICO VARIEDAD'!$E152/10000</f>
        <v>1.0855790000000001</v>
      </c>
      <c r="E65" s="158">
        <f>+'[2]CONSUMO DOMESTICO VARIEDAD'!$E164/10000</f>
        <v>0.92759999999999998</v>
      </c>
      <c r="F65" s="158">
        <f>+'[2]CONSUMO DOMESTICO VARIEDAD'!$E176/10000</f>
        <v>1.2636000000000001</v>
      </c>
      <c r="G65" s="158">
        <f>+'[2]CONSUMO DOMESTICO VARIEDAD'!$E188/10000</f>
        <v>0.3352</v>
      </c>
      <c r="H65" s="158">
        <f>+'[2]CONSUMO DOMESTICO VARIEDAD'!$E200/10000</f>
        <v>1.5802</v>
      </c>
      <c r="I65" s="214">
        <f>+'[2]CONSUMO DOMESTICO VARIEDAD'!$E212/10000</f>
        <v>0.94199999999999995</v>
      </c>
      <c r="J65" s="214">
        <f>+'[2]CONSUMO DOMESTICO VARIEDAD'!$E224/10000</f>
        <v>3.2378</v>
      </c>
      <c r="K65" s="7">
        <f t="shared" si="137"/>
        <v>2.4371549893842888</v>
      </c>
      <c r="L65" s="2"/>
      <c r="M65" s="42" t="s">
        <v>2</v>
      </c>
      <c r="N65" s="6">
        <f>+'[2]CONSUMO DOMESTICO VARIEDAD'!E580/100</f>
        <v>18.266712222222203</v>
      </c>
      <c r="O65" s="6">
        <f>+SUM(C61:C65)+SUM(B66:B72)</f>
        <v>13.069483999999999</v>
      </c>
      <c r="P65" s="6">
        <f>+SUM(D61:D65)+SUM(C66:C72)</f>
        <v>13.060167</v>
      </c>
      <c r="Q65" s="6">
        <f>+SUM(E61:E65)+SUM(D66:D72)</f>
        <v>11.775779</v>
      </c>
      <c r="R65" s="6">
        <f t="shared" ref="R65" si="143">+SUM(F61:F65)+SUM(E66:E72)</f>
        <v>10.638500000000001</v>
      </c>
      <c r="S65" s="6">
        <f>+SUM(G61:G65)+SUM(F66:F72)</f>
        <v>11.0512</v>
      </c>
      <c r="T65" s="6">
        <f>+SUM(H61:H65)+SUM(G66:G72)</f>
        <v>10.666599999999999</v>
      </c>
      <c r="U65" s="67">
        <f>+SUM(I61:I65)+SUM(H66:H72)</f>
        <v>14.4453</v>
      </c>
      <c r="V65" s="37">
        <f>+SUM(J61:J65)+SUM(I66:I72)</f>
        <v>11.562899999999999</v>
      </c>
      <c r="W65" s="78">
        <f t="shared" si="139"/>
        <v>-0.19953895038524649</v>
      </c>
      <c r="X65" s="7">
        <f t="shared" si="140"/>
        <v>-3.6419714738561426E-3</v>
      </c>
    </row>
    <row r="66" spans="1:24" x14ac:dyDescent="0.25">
      <c r="A66" s="42" t="s">
        <v>3</v>
      </c>
      <c r="B66" s="213">
        <f>+'[2]CONSUMO DOMESTICO VARIEDAD'!$E129/10000</f>
        <v>1.1675059999999999</v>
      </c>
      <c r="C66" s="158">
        <f>+'[2]CONSUMO DOMESTICO VARIEDAD'!$E141/10000</f>
        <v>1.1293040000000001</v>
      </c>
      <c r="D66" s="158">
        <f>+'[2]CONSUMO DOMESTICO VARIEDAD'!$E153/10000</f>
        <v>1.049793</v>
      </c>
      <c r="E66" s="158">
        <f>+'[2]CONSUMO DOMESTICO VARIEDAD'!$E165/10000</f>
        <v>0.92300000000000004</v>
      </c>
      <c r="F66" s="158">
        <f>+'[2]CONSUMO DOMESTICO VARIEDAD'!$E177/10000</f>
        <v>0.83109999999999995</v>
      </c>
      <c r="G66" s="158">
        <f>+'[2]CONSUMO DOMESTICO VARIEDAD'!$E189/10000</f>
        <v>1.4434</v>
      </c>
      <c r="H66" s="158">
        <f>+'[2]CONSUMO DOMESTICO VARIEDAD'!$E201/10000</f>
        <v>4.0959000000000003</v>
      </c>
      <c r="I66" s="214">
        <f>+'[2]CONSUMO DOMESTICO VARIEDAD'!$E213/10000</f>
        <v>0.76500000000000001</v>
      </c>
      <c r="J66" s="214">
        <f>+'[2]CONSUMO DOMESTICO VARIEDAD'!$E225/10000</f>
        <v>0.32069999999999999</v>
      </c>
      <c r="K66" s="7">
        <f t="shared" si="137"/>
        <v>-0.58078431372549022</v>
      </c>
      <c r="L66" s="2"/>
      <c r="M66" s="42" t="s">
        <v>3</v>
      </c>
      <c r="N66" s="6">
        <f>+'[2]CONSUMO DOMESTICO VARIEDAD'!E581/100</f>
        <v>17.963551111111091</v>
      </c>
      <c r="O66" s="6">
        <f>+SUM(C61:C66)+SUM(B67:B72)</f>
        <v>13.031282000000001</v>
      </c>
      <c r="P66" s="6">
        <f>+SUM(D61:D66)+SUM(C67:C72)</f>
        <v>12.980656</v>
      </c>
      <c r="Q66" s="6">
        <f>+SUM(E61:E66)+SUM(D67:D72)</f>
        <v>11.648986000000001</v>
      </c>
      <c r="R66" s="6">
        <f t="shared" ref="R66" si="144">+SUM(F61:F66)+SUM(E67:E72)</f>
        <v>10.546600000000002</v>
      </c>
      <c r="S66" s="6">
        <f>+SUM(G61:G66)+SUM(F67:F72)</f>
        <v>11.663499999999999</v>
      </c>
      <c r="T66" s="6">
        <f>+SUM(H61:H66)+SUM(G67:G72)</f>
        <v>13.319099999999999</v>
      </c>
      <c r="U66" s="67">
        <f>+SUM(I61:I66)+SUM(H67:H72)</f>
        <v>11.1144</v>
      </c>
      <c r="V66" s="37">
        <f>+SUM(J61:J66)+SUM(I67:I72)</f>
        <v>11.118600000000001</v>
      </c>
      <c r="W66" s="78">
        <f t="shared" si="139"/>
        <v>3.7788814510908431E-4</v>
      </c>
      <c r="X66" s="7">
        <f t="shared" si="140"/>
        <v>-9.2766550614328258E-3</v>
      </c>
    </row>
    <row r="67" spans="1:24" x14ac:dyDescent="0.25">
      <c r="A67" s="42" t="s">
        <v>4</v>
      </c>
      <c r="B67" s="213">
        <f>+'[2]CONSUMO DOMESTICO VARIEDAD'!$E130/10000</f>
        <v>1.1085739999999999</v>
      </c>
      <c r="C67" s="158">
        <f>+'[2]CONSUMO DOMESTICO VARIEDAD'!$E142/10000</f>
        <v>0.90771399999999991</v>
      </c>
      <c r="D67" s="158">
        <f>+'[2]CONSUMO DOMESTICO VARIEDAD'!$E154/10000</f>
        <v>1.131381</v>
      </c>
      <c r="E67" s="158">
        <f>+'[2]CONSUMO DOMESTICO VARIEDAD'!$E166/10000</f>
        <v>1.1331</v>
      </c>
      <c r="F67" s="158">
        <f>+'[2]CONSUMO DOMESTICO VARIEDAD'!$E178/10000</f>
        <v>1.3560000000000001</v>
      </c>
      <c r="G67" s="158">
        <f>+'[2]CONSUMO DOMESTICO VARIEDAD'!$E190/10000</f>
        <v>1.1056999999999999</v>
      </c>
      <c r="H67" s="158">
        <f>+'[2]CONSUMO DOMESTICO VARIEDAD'!$E202/10000</f>
        <v>0.59870000000000001</v>
      </c>
      <c r="I67" s="214">
        <f>+'[2]CONSUMO DOMESTICO VARIEDAD'!$E214/10000</f>
        <v>0.92259999999999998</v>
      </c>
      <c r="J67" s="214">
        <f>+'[2]CONSUMO DOMESTICO VARIEDAD'!$E226/10000</f>
        <v>0.7349</v>
      </c>
      <c r="K67" s="7">
        <f t="shared" ref="K67:K70" si="145">+J67/I67-1</f>
        <v>-0.20344678083676559</v>
      </c>
      <c r="L67" s="2"/>
      <c r="M67" s="42" t="s">
        <v>4</v>
      </c>
      <c r="N67" s="6">
        <f>+'[2]CONSUMO DOMESTICO VARIEDAD'!E582/100</f>
        <v>17.550104444444429</v>
      </c>
      <c r="O67" s="6">
        <f>+SUM(C61:C67)+SUM(B68:B72)</f>
        <v>12.830422</v>
      </c>
      <c r="P67" s="6">
        <f>+SUM(D61:D67)+SUM(C68:C72)</f>
        <v>13.204323</v>
      </c>
      <c r="Q67" s="6">
        <f>+SUM(E61:E67)+SUM(D68:D72)</f>
        <v>11.650705000000002</v>
      </c>
      <c r="R67" s="6">
        <f t="shared" ref="R67" si="146">+SUM(F61:F67)+SUM(E68:E72)</f>
        <v>10.769500000000001</v>
      </c>
      <c r="S67" s="6">
        <f>+SUM(G61:G67)+SUM(F68:F72)</f>
        <v>11.4132</v>
      </c>
      <c r="T67" s="6">
        <f>+SUM(H61:H67)+SUM(G68:G72)</f>
        <v>12.812099999999999</v>
      </c>
      <c r="U67" s="67">
        <f>+SUM(I61:I67)+SUM(H68:H72)</f>
        <v>11.438299999999998</v>
      </c>
      <c r="V67" s="37">
        <f>+SUM(J61:J67)+SUM(I68:I72)</f>
        <v>10.930899999999999</v>
      </c>
      <c r="W67" s="78">
        <f t="shared" si="139"/>
        <v>-4.4359738772369872E-2</v>
      </c>
      <c r="X67" s="7">
        <f t="shared" si="140"/>
        <v>-1.2673615121732262E-2</v>
      </c>
    </row>
    <row r="68" spans="1:24" x14ac:dyDescent="0.25">
      <c r="A68" s="42" t="s">
        <v>5</v>
      </c>
      <c r="B68" s="213">
        <f>+'[2]CONSUMO DOMESTICO VARIEDAD'!$E131/10000</f>
        <v>2.599062</v>
      </c>
      <c r="C68" s="158">
        <f>+'[2]CONSUMO DOMESTICO VARIEDAD'!$E143/10000</f>
        <v>1.1133469999999999</v>
      </c>
      <c r="D68" s="158">
        <f>+'[2]CONSUMO DOMESTICO VARIEDAD'!$E155/10000</f>
        <v>1.187902</v>
      </c>
      <c r="E68" s="158">
        <f>+'[2]CONSUMO DOMESTICO VARIEDAD'!$E167/10000</f>
        <v>1.0316000000000001</v>
      </c>
      <c r="F68" s="158">
        <f>+'[2]CONSUMO DOMESTICO VARIEDAD'!$E179/10000</f>
        <v>1.577</v>
      </c>
      <c r="G68" s="158">
        <f>+'[2]CONSUMO DOMESTICO VARIEDAD'!$E191/10000</f>
        <v>1.3724000000000001</v>
      </c>
      <c r="H68" s="158">
        <f>+'[2]CONSUMO DOMESTICO VARIEDAD'!$E203/10000</f>
        <v>1.7801</v>
      </c>
      <c r="I68" s="214">
        <f>+'[2]CONSUMO DOMESTICO VARIEDAD'!$E215/10000</f>
        <v>0.80500000000000005</v>
      </c>
      <c r="J68" s="214">
        <f>+'[2]CONSUMO DOMESTICO VARIEDAD'!$E227/10000</f>
        <v>1.3129</v>
      </c>
      <c r="K68" s="7">
        <f t="shared" si="145"/>
        <v>0.63093167701863329</v>
      </c>
      <c r="L68" s="2"/>
      <c r="M68" s="42" t="s">
        <v>5</v>
      </c>
      <c r="N68" s="6">
        <f>+'[2]CONSUMO DOMESTICO VARIEDAD'!E583/100</f>
        <v>17.325638888888871</v>
      </c>
      <c r="O68" s="6">
        <f t="shared" ref="O68:T68" si="147">+SUM(C61:C68)+SUM(B69:B72)</f>
        <v>11.344707</v>
      </c>
      <c r="P68" s="6">
        <f t="shared" si="147"/>
        <v>13.278878000000001</v>
      </c>
      <c r="Q68" s="6">
        <f t="shared" si="147"/>
        <v>11.494403</v>
      </c>
      <c r="R68" s="6">
        <f t="shared" si="147"/>
        <v>11.3149</v>
      </c>
      <c r="S68" s="6">
        <f t="shared" si="147"/>
        <v>11.208600000000001</v>
      </c>
      <c r="T68" s="6">
        <f t="shared" si="147"/>
        <v>13.219799999999999</v>
      </c>
      <c r="U68" s="67">
        <f t="shared" ref="U68" si="148">+SUM(I61:I68)+SUM(H69:H72)</f>
        <v>10.463200000000001</v>
      </c>
      <c r="V68" s="37">
        <f t="shared" ref="V68" si="149">+SUM(J61:J68)+SUM(I69:I72)</f>
        <v>11.438800000000001</v>
      </c>
      <c r="W68" s="78">
        <f t="shared" si="139"/>
        <v>9.3241073476565406E-2</v>
      </c>
      <c r="X68" s="7">
        <f t="shared" si="140"/>
        <v>-9.693570490907355E-4</v>
      </c>
    </row>
    <row r="69" spans="1:24" x14ac:dyDescent="0.25">
      <c r="A69" s="42" t="s">
        <v>6</v>
      </c>
      <c r="B69" s="213">
        <f>+'[2]CONSUMO DOMESTICO VARIEDAD'!$E132/10000</f>
        <v>1.2711250000000001</v>
      </c>
      <c r="C69" s="158">
        <f>+'[2]CONSUMO DOMESTICO VARIEDAD'!$E144/10000</f>
        <v>1.2838270000000001</v>
      </c>
      <c r="D69" s="158">
        <f>+'[2]CONSUMO DOMESTICO VARIEDAD'!$E156/10000</f>
        <v>1.6501700000000001</v>
      </c>
      <c r="E69" s="158">
        <f>+'[2]CONSUMO DOMESTICO VARIEDAD'!$E168/10000</f>
        <v>0.9264</v>
      </c>
      <c r="F69" s="158">
        <f>+'[2]CONSUMO DOMESTICO VARIEDAD'!$E180/10000</f>
        <v>0.86550000000000005</v>
      </c>
      <c r="G69" s="158">
        <f>+'[2]CONSUMO DOMESTICO VARIEDAD'!$E192/10000</f>
        <v>0.83330000000000004</v>
      </c>
      <c r="H69" s="158">
        <f>+'[2]CONSUMO DOMESTICO VARIEDAD'!$E204/10000</f>
        <v>1.5255000000000001</v>
      </c>
      <c r="I69" s="214">
        <f>+'[2]CONSUMO DOMESTICO VARIEDAD'!$E216/10000</f>
        <v>0.67920000000000003</v>
      </c>
      <c r="J69" s="214">
        <f>+'[2]CONSUMO DOMESTICO VARIEDAD'!$E228/10000</f>
        <v>0.95030000000000003</v>
      </c>
      <c r="K69" s="7">
        <f t="shared" si="145"/>
        <v>0.39914605418138982</v>
      </c>
      <c r="L69" s="2"/>
      <c r="M69" s="42" t="s">
        <v>6</v>
      </c>
      <c r="N69" s="6">
        <f>+'[2]CONSUMO DOMESTICO VARIEDAD'!E584/100</f>
        <v>17.49372777777776</v>
      </c>
      <c r="O69" s="6">
        <f t="shared" ref="O69:T69" si="150">+SUM(C61:C69)+SUM(B70:B72)</f>
        <v>11.357409000000001</v>
      </c>
      <c r="P69" s="6">
        <f t="shared" si="150"/>
        <v>13.645221000000001</v>
      </c>
      <c r="Q69" s="6">
        <f t="shared" si="150"/>
        <v>10.770633</v>
      </c>
      <c r="R69" s="6">
        <f t="shared" si="150"/>
        <v>11.254</v>
      </c>
      <c r="S69" s="6">
        <f t="shared" si="150"/>
        <v>11.176400000000001</v>
      </c>
      <c r="T69" s="6">
        <f t="shared" si="150"/>
        <v>13.912000000000001</v>
      </c>
      <c r="U69" s="67">
        <f t="shared" ref="U69" si="151">+SUM(I61:I69)+SUM(H70:H72)</f>
        <v>9.6168999999999993</v>
      </c>
      <c r="V69" s="37">
        <f t="shared" ref="V69" si="152">+SUM(J61:J69)+SUM(I70:I72)</f>
        <v>11.709900000000001</v>
      </c>
      <c r="W69" s="78">
        <f t="shared" si="139"/>
        <v>0.2176377002984331</v>
      </c>
      <c r="X69" s="7">
        <f t="shared" si="140"/>
        <v>1.6862874670387606E-2</v>
      </c>
    </row>
    <row r="70" spans="1:24" x14ac:dyDescent="0.25">
      <c r="A70" s="42" t="s">
        <v>7</v>
      </c>
      <c r="B70" s="213">
        <f>+'[2]CONSUMO DOMESTICO VARIEDAD'!$E133/10000</f>
        <v>1.5578209999999999</v>
      </c>
      <c r="C70" s="158">
        <f>+'[2]CONSUMO DOMESTICO VARIEDAD'!$E145/10000</f>
        <v>1.8923479999999999</v>
      </c>
      <c r="D70" s="158">
        <f>+'[2]CONSUMO DOMESTICO VARIEDAD'!$E157/10000</f>
        <v>1.1354919999999999</v>
      </c>
      <c r="E70" s="158">
        <f>+'[2]CONSUMO DOMESTICO VARIEDAD'!$E169/10000</f>
        <v>1.4141999999999999</v>
      </c>
      <c r="F70" s="158">
        <f>+'[2]CONSUMO DOMESTICO VARIEDAD'!$E181/10000</f>
        <v>1.7635000000000001</v>
      </c>
      <c r="G70" s="158">
        <f>+'[2]CONSUMO DOMESTICO VARIEDAD'!$E193/10000</f>
        <v>0.46639999999999998</v>
      </c>
      <c r="H70" s="158">
        <f>+'[2]CONSUMO DOMESTICO VARIEDAD'!$E205/10000</f>
        <v>1.0055000000000001</v>
      </c>
      <c r="I70" s="214">
        <f>+'[2]CONSUMO DOMESTICO VARIEDAD'!$E217/10000</f>
        <v>0.69020000000000004</v>
      </c>
      <c r="J70" s="214">
        <f>+'[2]CONSUMO DOMESTICO VARIEDAD'!$E229/10000</f>
        <v>1.093</v>
      </c>
      <c r="K70" s="7">
        <f t="shared" si="145"/>
        <v>0.58359895682410889</v>
      </c>
      <c r="L70" s="2"/>
      <c r="M70" s="42" t="s">
        <v>7</v>
      </c>
      <c r="N70" s="6">
        <f>+'[2]CONSUMO DOMESTICO VARIEDAD'!E585/100</f>
        <v>17.373595555555536</v>
      </c>
      <c r="O70" s="6">
        <f t="shared" ref="O70:T70" si="153">+SUM(C61:C70)+SUM(B71:B72)</f>
        <v>11.691936</v>
      </c>
      <c r="P70" s="6">
        <f t="shared" si="153"/>
        <v>12.888365</v>
      </c>
      <c r="Q70" s="6">
        <f t="shared" si="153"/>
        <v>11.049341</v>
      </c>
      <c r="R70" s="6">
        <f t="shared" si="153"/>
        <v>11.603300000000001</v>
      </c>
      <c r="S70" s="6">
        <f t="shared" si="153"/>
        <v>9.8793000000000006</v>
      </c>
      <c r="T70" s="6">
        <f t="shared" si="153"/>
        <v>14.4511</v>
      </c>
      <c r="U70" s="67">
        <f t="shared" ref="U70" si="154">+SUM(I61:I70)+SUM(H71:H72)</f>
        <v>9.3015999999999988</v>
      </c>
      <c r="V70" s="37">
        <f t="shared" ref="V70" si="155">+SUM(J61:J70)+SUM(I71:I72)</f>
        <v>12.1127</v>
      </c>
      <c r="W70" s="78">
        <f t="shared" si="139"/>
        <v>0.30221682291218732</v>
      </c>
      <c r="X70" s="7">
        <f t="shared" si="140"/>
        <v>1.8546631531369817E-2</v>
      </c>
    </row>
    <row r="71" spans="1:24" x14ac:dyDescent="0.25">
      <c r="A71" s="42" t="s">
        <v>8</v>
      </c>
      <c r="B71" s="213">
        <f>+'[2]CONSUMO DOMESTICO VARIEDAD'!$E134/10000</f>
        <v>1.012256</v>
      </c>
      <c r="C71" s="158">
        <f>+'[2]CONSUMO DOMESTICO VARIEDAD'!$E146/10000</f>
        <v>1.1389670000000001</v>
      </c>
      <c r="D71" s="158">
        <f>+'[2]CONSUMO DOMESTICO VARIEDAD'!$E158/10000</f>
        <v>1.0168600000000001</v>
      </c>
      <c r="E71" s="158">
        <f>+'[2]CONSUMO DOMESTICO VARIEDAD'!$E170/10000</f>
        <v>0.89629999999999999</v>
      </c>
      <c r="F71" s="158">
        <f>+'[2]CONSUMO DOMESTICO VARIEDAD'!$E182/10000</f>
        <v>1.3137000000000001</v>
      </c>
      <c r="G71" s="158">
        <f>+'[2]CONSUMO DOMESTICO VARIEDAD'!$E194/10000</f>
        <v>0.69240000000000002</v>
      </c>
      <c r="H71" s="158">
        <f>+'[2]CONSUMO DOMESTICO VARIEDAD'!$E206/10000</f>
        <v>1.18</v>
      </c>
      <c r="I71" s="214">
        <f>+'[2]CONSUMO DOMESTICO VARIEDAD'!$E218/10000</f>
        <v>0.64559999999999995</v>
      </c>
      <c r="J71" s="214"/>
      <c r="K71" s="7"/>
      <c r="L71" s="2"/>
      <c r="M71" s="42" t="s">
        <v>8</v>
      </c>
      <c r="N71" s="6">
        <f>+'[2]CONSUMO DOMESTICO VARIEDAD'!E586/100</f>
        <v>16.512427777777759</v>
      </c>
      <c r="O71" s="6">
        <f t="shared" ref="O71:U71" si="156">+SUM(C61:C71)+SUM(B72)</f>
        <v>11.818647000000002</v>
      </c>
      <c r="P71" s="6">
        <f t="shared" si="156"/>
        <v>12.766258000000001</v>
      </c>
      <c r="Q71" s="6">
        <f t="shared" si="156"/>
        <v>10.928781000000001</v>
      </c>
      <c r="R71" s="6">
        <f t="shared" si="156"/>
        <v>12.020700000000001</v>
      </c>
      <c r="S71" s="6">
        <f t="shared" si="156"/>
        <v>9.2579999999999991</v>
      </c>
      <c r="T71" s="6">
        <f t="shared" si="156"/>
        <v>14.938700000000001</v>
      </c>
      <c r="U71" s="67">
        <f t="shared" si="156"/>
        <v>8.767199999999999</v>
      </c>
      <c r="V71" s="37"/>
      <c r="W71" s="78"/>
      <c r="X71" s="7"/>
    </row>
    <row r="72" spans="1:24" x14ac:dyDescent="0.25">
      <c r="A72" s="42" t="s">
        <v>9</v>
      </c>
      <c r="B72" s="213">
        <f>+'[2]CONSUMO DOMESTICO VARIEDAD'!$E135/10000</f>
        <v>0.98281700000000005</v>
      </c>
      <c r="C72" s="158">
        <f>+'[2]CONSUMO DOMESTICO VARIEDAD'!$E147/10000</f>
        <v>1.192296</v>
      </c>
      <c r="D72" s="158">
        <f>+'[2]CONSUMO DOMESTICO VARIEDAD'!$E159/10000</f>
        <v>0.83898099999999998</v>
      </c>
      <c r="E72" s="158">
        <f>+'[2]CONSUMO DOMESTICO VARIEDAD'!$E171/10000</f>
        <v>0.68679999999999997</v>
      </c>
      <c r="F72" s="158">
        <f>+'[2]CONSUMO DOMESTICO VARIEDAD'!$E183/10000</f>
        <v>0.94389999999999996</v>
      </c>
      <c r="G72" s="158">
        <f>+'[2]CONSUMO DOMESTICO VARIEDAD'!$E195/10000</f>
        <v>0.71389999999999998</v>
      </c>
      <c r="H72" s="158">
        <f>+'[2]CONSUMO DOMESTICO VARIEDAD'!$E207/10000</f>
        <v>0.71650000000000003</v>
      </c>
      <c r="I72" s="214">
        <f>+'[2]CONSUMO DOMESTICO VARIEDAD'!$E219/10000</f>
        <v>0.48659999999999998</v>
      </c>
      <c r="J72" s="214"/>
      <c r="K72" s="7"/>
      <c r="L72" s="2"/>
      <c r="M72" s="42" t="s">
        <v>9</v>
      </c>
      <c r="N72" s="6">
        <f>+'[2]CONSUMO DOMESTICO VARIEDAD'!E587/100</f>
        <v>16.76759888888887</v>
      </c>
      <c r="O72" s="6">
        <f t="shared" ref="O72:U72" si="157">+SUM(C61:C72)</f>
        <v>12.028126000000002</v>
      </c>
      <c r="P72" s="6">
        <f t="shared" si="157"/>
        <v>12.412943</v>
      </c>
      <c r="Q72" s="6">
        <f t="shared" si="157"/>
        <v>10.7766</v>
      </c>
      <c r="R72" s="6">
        <f t="shared" si="157"/>
        <v>12.277800000000001</v>
      </c>
      <c r="S72" s="6">
        <f t="shared" si="157"/>
        <v>9.0280000000000005</v>
      </c>
      <c r="T72" s="6">
        <f t="shared" si="157"/>
        <v>14.9413</v>
      </c>
      <c r="U72" s="67">
        <f t="shared" si="157"/>
        <v>8.5372999999999983</v>
      </c>
      <c r="V72" s="37"/>
      <c r="W72" s="78"/>
      <c r="X72" s="7"/>
    </row>
    <row r="73" spans="1:24" ht="25.5" x14ac:dyDescent="0.25">
      <c r="A73" s="53" t="s">
        <v>13</v>
      </c>
      <c r="B73" s="215">
        <f>SUM(B61:B72)</f>
        <v>13.793037</v>
      </c>
      <c r="C73" s="159">
        <f t="shared" ref="C73:G73" si="158">SUM(C61:C72)</f>
        <v>12.028126000000002</v>
      </c>
      <c r="D73" s="159">
        <f t="shared" si="158"/>
        <v>12.412943</v>
      </c>
      <c r="E73" s="159">
        <f t="shared" si="158"/>
        <v>10.7766</v>
      </c>
      <c r="F73" s="159">
        <f t="shared" si="158"/>
        <v>12.277800000000001</v>
      </c>
      <c r="G73" s="159">
        <f t="shared" si="158"/>
        <v>9.0280000000000005</v>
      </c>
      <c r="H73" s="159">
        <f t="shared" ref="H73" si="159">SUM(H61:H72)</f>
        <v>14.9413</v>
      </c>
      <c r="I73" s="216">
        <f t="shared" ref="I73" si="160">SUM(I61:I72)</f>
        <v>8.5372999999999983</v>
      </c>
      <c r="J73" s="216"/>
      <c r="K73" s="56"/>
      <c r="L73" s="3"/>
      <c r="M73" s="43" t="s">
        <v>14</v>
      </c>
      <c r="N73" s="46">
        <f>+AVERAGE(N61:N72)</f>
        <v>17.341536203703686</v>
      </c>
      <c r="O73" s="46">
        <f>+AVERAGE(O61:O72)</f>
        <v>12.580539583333335</v>
      </c>
      <c r="P73" s="46">
        <f t="shared" ref="P73:V73" si="161">+AVERAGE(P61:P72)</f>
        <v>12.807168833333336</v>
      </c>
      <c r="Q73" s="46">
        <f t="shared" si="161"/>
        <v>11.642162666666669</v>
      </c>
      <c r="R73" s="46">
        <f t="shared" si="161"/>
        <v>11.028925000000003</v>
      </c>
      <c r="S73" s="46">
        <f t="shared" si="161"/>
        <v>11.074566666666668</v>
      </c>
      <c r="T73" s="226">
        <f t="shared" si="161"/>
        <v>12.099008333333336</v>
      </c>
      <c r="U73" s="220">
        <f t="shared" si="161"/>
        <v>11.942041666666666</v>
      </c>
      <c r="V73" s="197">
        <f t="shared" si="161"/>
        <v>10.32949</v>
      </c>
      <c r="W73" s="79">
        <f t="shared" ref="W73" si="162">+U73/T73-1</f>
        <v>-1.2973515047032258E-2</v>
      </c>
      <c r="X73" s="75">
        <f t="shared" ref="X73" si="163">+POWER(U73/P73,0.2)-1</f>
        <v>-1.3890620927094144E-2</v>
      </c>
    </row>
    <row r="74" spans="1:24" ht="25.5" x14ac:dyDescent="0.25">
      <c r="A74" s="57" t="s">
        <v>15</v>
      </c>
      <c r="B74" s="195">
        <f t="shared" ref="B74:G74" si="164">+B73/B$163</f>
        <v>1.464791883929918E-2</v>
      </c>
      <c r="C74" s="58">
        <f t="shared" si="164"/>
        <v>1.3476846576426078E-2</v>
      </c>
      <c r="D74" s="58">
        <f t="shared" si="164"/>
        <v>1.4784316285059315E-2</v>
      </c>
      <c r="E74" s="58">
        <f t="shared" si="164"/>
        <v>1.2173382420269406E-2</v>
      </c>
      <c r="F74" s="58">
        <f t="shared" si="164"/>
        <v>1.3020408587458846E-2</v>
      </c>
      <c r="G74" s="58">
        <f t="shared" si="164"/>
        <v>1.077204337358253E-2</v>
      </c>
      <c r="H74" s="58">
        <f t="shared" ref="H74" si="165">+H73/H$163</f>
        <v>1.805355615653657E-2</v>
      </c>
      <c r="I74" s="189">
        <f t="shared" ref="I74" si="166">+I73/I$163</f>
        <v>1.1012173719223559E-2</v>
      </c>
      <c r="J74" s="189"/>
      <c r="K74" s="59"/>
      <c r="L74" s="3"/>
      <c r="M74" s="44" t="s">
        <v>15</v>
      </c>
      <c r="N74" s="48">
        <f t="shared" ref="N74:V74" si="167">+N73/N$163</f>
        <v>1.5339443410849928E-2</v>
      </c>
      <c r="O74" s="48">
        <f t="shared" si="167"/>
        <v>1.3791419554352723E-2</v>
      </c>
      <c r="P74" s="48">
        <f t="shared" si="167"/>
        <v>1.4716155658112223E-2</v>
      </c>
      <c r="Q74" s="48">
        <f t="shared" si="167"/>
        <v>1.3622835275481393E-2</v>
      </c>
      <c r="R74" s="48">
        <f t="shared" si="167"/>
        <v>1.2005778575426874E-2</v>
      </c>
      <c r="S74" s="48">
        <f t="shared" si="167"/>
        <v>1.2533300367608823E-2</v>
      </c>
      <c r="T74" s="58">
        <f t="shared" si="167"/>
        <v>1.4360244325757434E-2</v>
      </c>
      <c r="U74" s="189">
        <f t="shared" si="167"/>
        <v>1.5123244983007832E-2</v>
      </c>
      <c r="V74" s="188">
        <f t="shared" si="167"/>
        <v>1.3480367706768715E-2</v>
      </c>
      <c r="W74" s="72"/>
      <c r="X74" s="76"/>
    </row>
    <row r="75" spans="1:24" ht="26.25" thickBot="1" x14ac:dyDescent="0.3">
      <c r="A75" s="60" t="s">
        <v>12</v>
      </c>
      <c r="B75" s="196"/>
      <c r="C75" s="62">
        <f>+C73/B73-1</f>
        <v>-0.12795666393122829</v>
      </c>
      <c r="D75" s="62">
        <f t="shared" ref="D75:I75" si="168">+D73/C73-1</f>
        <v>3.1993096846507862E-2</v>
      </c>
      <c r="E75" s="62">
        <f t="shared" si="168"/>
        <v>-0.13182554693113469</v>
      </c>
      <c r="F75" s="62">
        <f t="shared" si="168"/>
        <v>0.13930182061132457</v>
      </c>
      <c r="G75" s="62">
        <f t="shared" si="168"/>
        <v>-0.26468911368486214</v>
      </c>
      <c r="H75" s="62">
        <f t="shared" si="168"/>
        <v>0.6549955693398315</v>
      </c>
      <c r="I75" s="190">
        <f t="shared" si="168"/>
        <v>-0.42861062959715701</v>
      </c>
      <c r="J75" s="190"/>
      <c r="K75" s="63"/>
      <c r="L75" s="2"/>
      <c r="M75" s="45" t="s">
        <v>12</v>
      </c>
      <c r="N75" s="49"/>
      <c r="O75" s="50">
        <f>+O73/N73-1</f>
        <v>-0.27454295654346528</v>
      </c>
      <c r="P75" s="50">
        <f t="shared" ref="P75" si="169">+P73/O73-1</f>
        <v>1.801427104925124E-2</v>
      </c>
      <c r="Q75" s="50">
        <f t="shared" ref="Q75" si="170">+Q73/P73-1</f>
        <v>-9.0965160358821406E-2</v>
      </c>
      <c r="R75" s="50">
        <f t="shared" ref="R75" si="171">+R73/Q73-1</f>
        <v>-5.2673861740693773E-2</v>
      </c>
      <c r="S75" s="50">
        <f t="shared" ref="S75" si="172">+S73/R73-1</f>
        <v>4.1383604174174415E-3</v>
      </c>
      <c r="T75" s="62">
        <f t="shared" ref="T75" si="173">+T73/S73-1</f>
        <v>9.250399564166556E-2</v>
      </c>
      <c r="U75" s="190">
        <f t="shared" ref="U75" si="174">+U73/T73-1</f>
        <v>-1.2973515047032258E-2</v>
      </c>
      <c r="V75" s="73">
        <f t="shared" ref="V75" si="175">+V73/U73-1</f>
        <v>-0.13503148889253302</v>
      </c>
      <c r="W75" s="73"/>
      <c r="X75" s="52"/>
    </row>
    <row r="76" spans="1:24" ht="15.75" thickBo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4" ht="15.75" thickBot="1" x14ac:dyDescent="0.3">
      <c r="A77" s="323" t="s">
        <v>265</v>
      </c>
      <c r="B77" s="324"/>
      <c r="C77" s="324"/>
      <c r="D77" s="324"/>
      <c r="E77" s="324"/>
      <c r="F77" s="324"/>
      <c r="G77" s="324"/>
      <c r="H77" s="324"/>
      <c r="I77" s="324"/>
      <c r="J77" s="324"/>
      <c r="K77" s="325"/>
      <c r="L77" s="2"/>
      <c r="M77" s="323" t="s">
        <v>266</v>
      </c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5"/>
    </row>
    <row r="78" spans="1:24" ht="51" x14ac:dyDescent="0.25">
      <c r="A78" s="38"/>
      <c r="B78" s="191">
        <v>2016</v>
      </c>
      <c r="C78" s="39">
        <f>+B78+1</f>
        <v>2017</v>
      </c>
      <c r="D78" s="39">
        <f t="shared" ref="D78:G78" si="176">+C78+1</f>
        <v>2018</v>
      </c>
      <c r="E78" s="39">
        <f t="shared" si="176"/>
        <v>2019</v>
      </c>
      <c r="F78" s="39">
        <f t="shared" si="176"/>
        <v>2020</v>
      </c>
      <c r="G78" s="39">
        <f t="shared" si="176"/>
        <v>2021</v>
      </c>
      <c r="H78" s="39">
        <f>+H60</f>
        <v>2022</v>
      </c>
      <c r="I78" s="192">
        <v>2023</v>
      </c>
      <c r="J78" s="40">
        <v>2024</v>
      </c>
      <c r="K78" s="41" t="s">
        <v>16</v>
      </c>
      <c r="L78" s="2"/>
      <c r="M78" s="65"/>
      <c r="N78" s="64">
        <v>2016</v>
      </c>
      <c r="O78" s="64">
        <f>+N78+1</f>
        <v>2017</v>
      </c>
      <c r="P78" s="64">
        <f t="shared" ref="P78" si="177">+O78+1</f>
        <v>2018</v>
      </c>
      <c r="Q78" s="64">
        <f t="shared" ref="Q78" si="178">+P78+1</f>
        <v>2019</v>
      </c>
      <c r="R78" s="64">
        <f t="shared" ref="R78" si="179">+Q78+1</f>
        <v>2020</v>
      </c>
      <c r="S78" s="64">
        <f t="shared" ref="S78" si="180">+R78+1</f>
        <v>2021</v>
      </c>
      <c r="T78" s="39">
        <v>2022</v>
      </c>
      <c r="U78" s="192">
        <v>2023</v>
      </c>
      <c r="V78" s="40">
        <v>2024</v>
      </c>
      <c r="W78" s="77" t="s">
        <v>16</v>
      </c>
      <c r="X78" s="74" t="s">
        <v>21</v>
      </c>
    </row>
    <row r="79" spans="1:24" x14ac:dyDescent="0.25">
      <c r="A79" s="42" t="s">
        <v>10</v>
      </c>
      <c r="B79" s="213">
        <f>+'[2]CONSUMO DOMESTICO VARIEDAD'!$F124/10000</f>
        <v>0.36893400000000004</v>
      </c>
      <c r="C79" s="158">
        <f>+'[2]CONSUMO DOMESTICO VARIEDAD'!$F136/10000</f>
        <v>0.20824299999999998</v>
      </c>
      <c r="D79" s="158">
        <f>+'[2]CONSUMO DOMESTICO VARIEDAD'!$F148/10000</f>
        <v>0.26628200000000002</v>
      </c>
      <c r="E79" s="158">
        <f>+'[2]CONSUMO DOMESTICO VARIEDAD'!$F160/10000</f>
        <v>0.46810000000000002</v>
      </c>
      <c r="F79" s="158">
        <f>+'[2]CONSUMO DOMESTICO VARIEDAD'!$F172/10000</f>
        <v>0.40789999999999998</v>
      </c>
      <c r="G79" s="158">
        <f>+'[2]CONSUMO DOMESTICO VARIEDAD'!$F184/10000</f>
        <v>0.19409999999999999</v>
      </c>
      <c r="H79" s="158">
        <f>+'[2]CONSUMO DOMESTICO VARIEDAD'!$F196/10000</f>
        <v>0.25650000000000001</v>
      </c>
      <c r="I79" s="214">
        <f>+'[2]CONSUMO DOMESTICO VARIEDAD'!$F208/10000</f>
        <v>0.35110000000000002</v>
      </c>
      <c r="J79" s="214">
        <f>+'[2]CONSUMO DOMESTICO VARIEDAD'!$F220/10000</f>
        <v>0.26169999999999999</v>
      </c>
      <c r="K79" s="7">
        <f>+J79/I79-1</f>
        <v>-0.25462831102250083</v>
      </c>
      <c r="L79" s="2"/>
      <c r="M79" s="42" t="s">
        <v>10</v>
      </c>
      <c r="N79" s="6">
        <f>+'[2]CONSUMO DOMESTICO VARIEDAD'!F576/100</f>
        <v>4.3975866666666619</v>
      </c>
      <c r="O79" s="6">
        <f>+SUM(C79)+SUM(B80:B90)</f>
        <v>4.1896439999999995</v>
      </c>
      <c r="P79" s="6">
        <f>+SUM(D79)+SUM(C80:C90)</f>
        <v>3.5333260000000002</v>
      </c>
      <c r="Q79" s="6">
        <f>+SUM(E79)+SUM(D80:D90)</f>
        <v>4.3484220000000002</v>
      </c>
      <c r="R79" s="6">
        <f t="shared" ref="R79" si="181">+SUM(F79)+SUM(E80:E90)</f>
        <v>4.9223999999999988</v>
      </c>
      <c r="S79" s="6">
        <f>+SUM(G79)+SUM(F80:F90)</f>
        <v>4.8127999999999993</v>
      </c>
      <c r="T79" s="6">
        <f>+SUM(H79)+SUM(G80:G90)</f>
        <v>4.3540999999999999</v>
      </c>
      <c r="U79" s="67">
        <f>+SUM(I79)+SUM(H80:H90)</f>
        <v>4.1612</v>
      </c>
      <c r="V79" s="37">
        <f>+SUM(J79)+SUM(I80:I90)</f>
        <v>4.6242000000000001</v>
      </c>
      <c r="W79" s="78">
        <f>+V79/U79-1</f>
        <v>0.11126598096702867</v>
      </c>
      <c r="X79" s="7">
        <f>+POWER(V79/Q79,0.2)-1</f>
        <v>1.2374004719988285E-2</v>
      </c>
    </row>
    <row r="80" spans="1:24" x14ac:dyDescent="0.25">
      <c r="A80" s="42" t="s">
        <v>11</v>
      </c>
      <c r="B80" s="213">
        <f>+'[2]CONSUMO DOMESTICO VARIEDAD'!$F125/10000</f>
        <v>0.198323</v>
      </c>
      <c r="C80" s="158">
        <f>+'[2]CONSUMO DOMESTICO VARIEDAD'!$F137/10000</f>
        <v>0.19766800000000001</v>
      </c>
      <c r="D80" s="158">
        <f>+'[2]CONSUMO DOMESTICO VARIEDAD'!$F149/10000</f>
        <v>0.25077500000000003</v>
      </c>
      <c r="E80" s="158">
        <f>+'[2]CONSUMO DOMESTICO VARIEDAD'!$F161/10000</f>
        <v>0.31900000000000001</v>
      </c>
      <c r="F80" s="158">
        <f>+'[2]CONSUMO DOMESTICO VARIEDAD'!$F173/10000</f>
        <v>0.24479999999999999</v>
      </c>
      <c r="G80" s="158">
        <f>+'[2]CONSUMO DOMESTICO VARIEDAD'!$F185/10000</f>
        <v>0.20569999999999999</v>
      </c>
      <c r="H80" s="158">
        <f>+'[2]CONSUMO DOMESTICO VARIEDAD'!$F197/10000</f>
        <v>0.14910000000000001</v>
      </c>
      <c r="I80" s="214">
        <f>+'[2]CONSUMO DOMESTICO VARIEDAD'!$F209/10000</f>
        <v>0.38109999999999999</v>
      </c>
      <c r="J80" s="214">
        <f>+'[2]CONSUMO DOMESTICO VARIEDAD'!$F221/10000</f>
        <v>0.13919999999999999</v>
      </c>
      <c r="K80" s="7">
        <f t="shared" ref="K80:K84" si="182">+J80/I80-1</f>
        <v>-0.63474153765415897</v>
      </c>
      <c r="L80" s="2"/>
      <c r="M80" s="42" t="s">
        <v>11</v>
      </c>
      <c r="N80" s="6">
        <f>+'[2]CONSUMO DOMESTICO VARIEDAD'!F577/100</f>
        <v>4.3491899999999957</v>
      </c>
      <c r="O80" s="6">
        <f>+SUM(C79:C80)+SUM(B81:B90)</f>
        <v>4.1889890000000003</v>
      </c>
      <c r="P80" s="6">
        <f>+SUM(D79:D80)+SUM(C81:C90)</f>
        <v>3.5864330000000004</v>
      </c>
      <c r="Q80" s="6">
        <f>+SUM(E79:E80)+SUM(D81:D90)</f>
        <v>4.4166470000000002</v>
      </c>
      <c r="R80" s="6">
        <f t="shared" ref="R80" si="183">+SUM(F79:F80)+SUM(E81:E90)</f>
        <v>4.8481999999999994</v>
      </c>
      <c r="S80" s="6">
        <f>+SUM(G79:G80)+SUM(F81:F90)</f>
        <v>4.7736999999999998</v>
      </c>
      <c r="T80" s="6">
        <f>+SUM(H79:H80)+SUM(G81:G90)</f>
        <v>4.2975000000000003</v>
      </c>
      <c r="U80" s="67">
        <f>+SUM(I79:I80)+SUM(H81:H90)</f>
        <v>4.3932000000000002</v>
      </c>
      <c r="V80" s="37">
        <f>+SUM(J79:J80)+SUM(I81:I90)</f>
        <v>4.3822999999999999</v>
      </c>
      <c r="W80" s="78">
        <f t="shared" ref="W80:W88" si="184">+V80/U80-1</f>
        <v>-2.481107165619667E-3</v>
      </c>
      <c r="X80" s="7">
        <f t="shared" ref="X80:X88" si="185">+POWER(V80/Q80,0.2)-1</f>
        <v>-1.5602036557462728E-3</v>
      </c>
    </row>
    <row r="81" spans="1:24" x14ac:dyDescent="0.25">
      <c r="A81" s="42" t="s">
        <v>0</v>
      </c>
      <c r="B81" s="213">
        <f>+'[2]CONSUMO DOMESTICO VARIEDAD'!$F126/10000</f>
        <v>0.304836</v>
      </c>
      <c r="C81" s="158">
        <f>+'[2]CONSUMO DOMESTICO VARIEDAD'!$F138/10000</f>
        <v>0.37807299999999999</v>
      </c>
      <c r="D81" s="158">
        <f>+'[2]CONSUMO DOMESTICO VARIEDAD'!$F150/10000</f>
        <v>0.24801300000000001</v>
      </c>
      <c r="E81" s="158">
        <f>+'[2]CONSUMO DOMESTICO VARIEDAD'!$F162/10000</f>
        <v>0.21629999999999999</v>
      </c>
      <c r="F81" s="158">
        <f>+'[2]CONSUMO DOMESTICO VARIEDAD'!$F174/10000</f>
        <v>0.3362</v>
      </c>
      <c r="G81" s="158">
        <f>+'[2]CONSUMO DOMESTICO VARIEDAD'!$F186/10000</f>
        <v>0.30370000000000003</v>
      </c>
      <c r="H81" s="158">
        <f>+'[2]CONSUMO DOMESTICO VARIEDAD'!$F198/10000</f>
        <v>0.23069999999999999</v>
      </c>
      <c r="I81" s="214">
        <f>+'[2]CONSUMO DOMESTICO VARIEDAD'!$F210/10000</f>
        <v>0.19040000000000001</v>
      </c>
      <c r="J81" s="214">
        <f>+'[2]CONSUMO DOMESTICO VARIEDAD'!$F222/10000</f>
        <v>0.1961</v>
      </c>
      <c r="K81" s="7">
        <f t="shared" si="182"/>
        <v>2.993697478991586E-2</v>
      </c>
      <c r="L81" s="2"/>
      <c r="M81" s="42" t="s">
        <v>0</v>
      </c>
      <c r="N81" s="6">
        <f>+'[2]CONSUMO DOMESTICO VARIEDAD'!F578/100</f>
        <v>4.5414966666666619</v>
      </c>
      <c r="O81" s="6">
        <f>+SUM(C79:C81)+SUM(B82:B90)</f>
        <v>4.2622259999999992</v>
      </c>
      <c r="P81" s="6">
        <f>+SUM(D79:D81)+SUM(C82:C90)</f>
        <v>3.4563730000000006</v>
      </c>
      <c r="Q81" s="6">
        <f>+SUM(E79:E81)+SUM(D82:D90)</f>
        <v>4.3849340000000003</v>
      </c>
      <c r="R81" s="6">
        <f t="shared" ref="R81" si="186">+SUM(F79:F81)+SUM(E82:E90)</f>
        <v>4.9680999999999997</v>
      </c>
      <c r="S81" s="6">
        <f>+SUM(G79:G81)+SUM(F82:F90)</f>
        <v>4.7412000000000001</v>
      </c>
      <c r="T81" s="6">
        <f>+SUM(H79:H81)+SUM(G82:G90)</f>
        <v>4.2245000000000008</v>
      </c>
      <c r="U81" s="67">
        <f>+SUM(I79:I81)+SUM(H82:H90)</f>
        <v>4.3529</v>
      </c>
      <c r="V81" s="37">
        <f>+SUM(J79:J81)+SUM(I82:I90)</f>
        <v>4.3879999999999999</v>
      </c>
      <c r="W81" s="78">
        <f t="shared" si="184"/>
        <v>8.0635897907141985E-3</v>
      </c>
      <c r="X81" s="7">
        <f t="shared" si="185"/>
        <v>1.3980337426056089E-4</v>
      </c>
    </row>
    <row r="82" spans="1:24" x14ac:dyDescent="0.25">
      <c r="A82" s="42" t="s">
        <v>1</v>
      </c>
      <c r="B82" s="213">
        <f>+'[2]CONSUMO DOMESTICO VARIEDAD'!$F127/10000</f>
        <v>0.329092</v>
      </c>
      <c r="C82" s="158">
        <f>+'[2]CONSUMO DOMESTICO VARIEDAD'!$F139/10000</f>
        <v>0.24227699999999999</v>
      </c>
      <c r="D82" s="158">
        <f>+'[2]CONSUMO DOMESTICO VARIEDAD'!$F151/10000</f>
        <v>0.23568000000000003</v>
      </c>
      <c r="E82" s="158">
        <f>+'[2]CONSUMO DOMESTICO VARIEDAD'!$F163/10000</f>
        <v>0.24379999999999999</v>
      </c>
      <c r="F82" s="158">
        <f>+'[2]CONSUMO DOMESTICO VARIEDAD'!$F175/10000</f>
        <v>0.44290000000000002</v>
      </c>
      <c r="G82" s="158">
        <f>+'[2]CONSUMO DOMESTICO VARIEDAD'!$F187/10000</f>
        <v>0.18360000000000001</v>
      </c>
      <c r="H82" s="158">
        <f>+'[2]CONSUMO DOMESTICO VARIEDAD'!$F199/10000</f>
        <v>0.33860000000000001</v>
      </c>
      <c r="I82" s="214">
        <f>+'[2]CONSUMO DOMESTICO VARIEDAD'!$F211/10000</f>
        <v>0.2596</v>
      </c>
      <c r="J82" s="214">
        <f>+'[2]CONSUMO DOMESTICO VARIEDAD'!$F223/10000</f>
        <v>0.40139999999999998</v>
      </c>
      <c r="K82" s="7">
        <f t="shared" si="182"/>
        <v>0.54622496147919875</v>
      </c>
      <c r="L82" s="2"/>
      <c r="M82" s="42" t="s">
        <v>1</v>
      </c>
      <c r="N82" s="6">
        <f>+'[2]CONSUMO DOMESTICO VARIEDAD'!F579/100</f>
        <v>4.5436855555555509</v>
      </c>
      <c r="O82" s="6">
        <f>+SUM(C79:C82)+SUM(B83:B90)</f>
        <v>4.1754110000000004</v>
      </c>
      <c r="P82" s="6">
        <f>+SUM(D79:D82)+SUM(C83:C90)</f>
        <v>3.449776</v>
      </c>
      <c r="Q82" s="6">
        <f>+SUM(E79:E82)+SUM(D83:D90)</f>
        <v>4.3930540000000002</v>
      </c>
      <c r="R82" s="6">
        <f t="shared" ref="R82" si="187">+SUM(F79:F82)+SUM(E83:E90)</f>
        <v>5.1672000000000002</v>
      </c>
      <c r="S82" s="6">
        <f>+SUM(G79:G82)+SUM(F83:F90)</f>
        <v>4.4819000000000004</v>
      </c>
      <c r="T82" s="6">
        <f>+SUM(H79:H82)+SUM(G83:G90)</f>
        <v>4.3795000000000002</v>
      </c>
      <c r="U82" s="67">
        <f>+SUM(I79:I82)+SUM(H83:H90)</f>
        <v>4.2738999999999994</v>
      </c>
      <c r="V82" s="37">
        <f>+SUM(J79:J82)+SUM(I83:I90)</f>
        <v>4.5297999999999998</v>
      </c>
      <c r="W82" s="78">
        <f t="shared" si="184"/>
        <v>5.9875055569854396E-2</v>
      </c>
      <c r="X82" s="7">
        <f t="shared" si="185"/>
        <v>6.1494569925522047E-3</v>
      </c>
    </row>
    <row r="83" spans="1:24" x14ac:dyDescent="0.25">
      <c r="A83" s="42" t="s">
        <v>2</v>
      </c>
      <c r="B83" s="213">
        <f>+'[2]CONSUMO DOMESTICO VARIEDAD'!$F128/10000</f>
        <v>0.27427399999999996</v>
      </c>
      <c r="C83" s="158">
        <f>+'[2]CONSUMO DOMESTICO VARIEDAD'!$F140/10000</f>
        <v>0.165599</v>
      </c>
      <c r="D83" s="158">
        <f>+'[2]CONSUMO DOMESTICO VARIEDAD'!$F152/10000</f>
        <v>0.25400900000000004</v>
      </c>
      <c r="E83" s="158">
        <f>+'[2]CONSUMO DOMESTICO VARIEDAD'!$F164/10000</f>
        <v>0.30380000000000001</v>
      </c>
      <c r="F83" s="158">
        <f>+'[2]CONSUMO DOMESTICO VARIEDAD'!$F176/10000</f>
        <v>0.36099999999999999</v>
      </c>
      <c r="G83" s="158">
        <f>+'[2]CONSUMO DOMESTICO VARIEDAD'!$F188/10000</f>
        <v>0.1812</v>
      </c>
      <c r="H83" s="158">
        <f>+'[2]CONSUMO DOMESTICO VARIEDAD'!$F200/10000</f>
        <v>0.23130000000000001</v>
      </c>
      <c r="I83" s="214">
        <f>+'[2]CONSUMO DOMESTICO VARIEDAD'!$F212/10000</f>
        <v>0.23519999999999999</v>
      </c>
      <c r="J83" s="214">
        <f>+'[2]CONSUMO DOMESTICO VARIEDAD'!$F224/10000</f>
        <v>0.46679999999999999</v>
      </c>
      <c r="K83" s="7">
        <f t="shared" si="182"/>
        <v>0.98469387755102034</v>
      </c>
      <c r="L83" s="2"/>
      <c r="M83" s="42" t="s">
        <v>2</v>
      </c>
      <c r="N83" s="6">
        <f>+'[2]CONSUMO DOMESTICO VARIEDAD'!F580/100</f>
        <v>4.476856666666662</v>
      </c>
      <c r="O83" s="6">
        <f>+SUM(C79:C83)+SUM(B84:B90)</f>
        <v>4.0667360000000006</v>
      </c>
      <c r="P83" s="6">
        <f>+SUM(D79:D83)+SUM(C84:C90)</f>
        <v>3.5381860000000001</v>
      </c>
      <c r="Q83" s="6">
        <f>+SUM(E79:E83)+SUM(D84:D90)</f>
        <v>4.4428450000000002</v>
      </c>
      <c r="R83" s="6">
        <f t="shared" ref="R83" si="188">+SUM(F79:F83)+SUM(E84:E90)</f>
        <v>5.2244000000000002</v>
      </c>
      <c r="S83" s="6">
        <f>+SUM(G79:G83)+SUM(F84:F90)</f>
        <v>4.3021000000000003</v>
      </c>
      <c r="T83" s="6">
        <f>+SUM(H79:H83)+SUM(G84:G90)</f>
        <v>4.4296000000000006</v>
      </c>
      <c r="U83" s="67">
        <f>+SUM(I79:I83)+SUM(H84:H90)</f>
        <v>4.2778</v>
      </c>
      <c r="V83" s="37">
        <f>+SUM(J79:J83)+SUM(I84:I90)</f>
        <v>4.7614000000000001</v>
      </c>
      <c r="W83" s="78">
        <f t="shared" si="184"/>
        <v>0.11304876338304726</v>
      </c>
      <c r="X83" s="7">
        <f t="shared" si="185"/>
        <v>1.394570779577764E-2</v>
      </c>
    </row>
    <row r="84" spans="1:24" x14ac:dyDescent="0.25">
      <c r="A84" s="42" t="s">
        <v>3</v>
      </c>
      <c r="B84" s="213">
        <f>+'[2]CONSUMO DOMESTICO VARIEDAD'!$F129/10000</f>
        <v>0.41641999999999996</v>
      </c>
      <c r="C84" s="158">
        <f>+'[2]CONSUMO DOMESTICO VARIEDAD'!$F141/10000</f>
        <v>0.243168</v>
      </c>
      <c r="D84" s="158">
        <f>+'[2]CONSUMO DOMESTICO VARIEDAD'!$F153/10000</f>
        <v>0.54977799999999999</v>
      </c>
      <c r="E84" s="158">
        <f>+'[2]CONSUMO DOMESTICO VARIEDAD'!$F165/10000</f>
        <v>0.59499999999999997</v>
      </c>
      <c r="F84" s="158">
        <f>+'[2]CONSUMO DOMESTICO VARIEDAD'!$F177/10000</f>
        <v>0.49940000000000001</v>
      </c>
      <c r="G84" s="158">
        <f>+'[2]CONSUMO DOMESTICO VARIEDAD'!$F189/10000</f>
        <v>0.2999</v>
      </c>
      <c r="H84" s="158">
        <f>+'[2]CONSUMO DOMESTICO VARIEDAD'!$F201/10000</f>
        <v>0.4819</v>
      </c>
      <c r="I84" s="214">
        <f>+'[2]CONSUMO DOMESTICO VARIEDAD'!$F213/10000</f>
        <v>0.56840000000000002</v>
      </c>
      <c r="J84" s="214">
        <f>+'[2]CONSUMO DOMESTICO VARIEDAD'!$F225/10000</f>
        <v>0.17419999999999999</v>
      </c>
      <c r="K84" s="7">
        <f t="shared" si="182"/>
        <v>-0.69352568613652354</v>
      </c>
      <c r="L84" s="2"/>
      <c r="M84" s="42" t="s">
        <v>3</v>
      </c>
      <c r="N84" s="6">
        <f>+'[2]CONSUMO DOMESTICO VARIEDAD'!F581/100</f>
        <v>4.4597744444444398</v>
      </c>
      <c r="O84" s="6">
        <f>+SUM(C79:C84)+SUM(B85:B90)</f>
        <v>3.8934839999999999</v>
      </c>
      <c r="P84" s="6">
        <f>+SUM(D79:D84)+SUM(C85:C90)</f>
        <v>3.8447960000000001</v>
      </c>
      <c r="Q84" s="6">
        <f>+SUM(E79:E84)+SUM(D85:D90)</f>
        <v>4.488067</v>
      </c>
      <c r="R84" s="6">
        <f t="shared" ref="R84" si="189">+SUM(F79:F84)+SUM(E85:E90)</f>
        <v>5.1288</v>
      </c>
      <c r="S84" s="6">
        <f>+SUM(G79:G84)+SUM(F85:F90)</f>
        <v>4.1025999999999998</v>
      </c>
      <c r="T84" s="6">
        <f>+SUM(H79:H84)+SUM(G85:G90)</f>
        <v>4.611600000000001</v>
      </c>
      <c r="U84" s="67">
        <f>+SUM(I79:I84)+SUM(H85:H90)</f>
        <v>4.3643000000000001</v>
      </c>
      <c r="V84" s="37">
        <f>+SUM(J79:J84)+SUM(I85:I90)</f>
        <v>4.3672000000000004</v>
      </c>
      <c r="W84" s="78">
        <f t="shared" si="184"/>
        <v>6.6448227665394377E-4</v>
      </c>
      <c r="X84" s="7">
        <f t="shared" si="185"/>
        <v>-5.4451263284501783E-3</v>
      </c>
    </row>
    <row r="85" spans="1:24" x14ac:dyDescent="0.25">
      <c r="A85" s="42" t="s">
        <v>4</v>
      </c>
      <c r="B85" s="213">
        <f>+'[2]CONSUMO DOMESTICO VARIEDAD'!$F130/10000</f>
        <v>0.34262199999999998</v>
      </c>
      <c r="C85" s="158">
        <f>+'[2]CONSUMO DOMESTICO VARIEDAD'!$F142/10000</f>
        <v>0.25467099999999998</v>
      </c>
      <c r="D85" s="158">
        <f>+'[2]CONSUMO DOMESTICO VARIEDAD'!$F154/10000</f>
        <v>0.41698199999999996</v>
      </c>
      <c r="E85" s="158">
        <f>+'[2]CONSUMO DOMESTICO VARIEDAD'!$F166/10000</f>
        <v>0.5716</v>
      </c>
      <c r="F85" s="158">
        <f>+'[2]CONSUMO DOMESTICO VARIEDAD'!$F178/10000</f>
        <v>0.39760000000000001</v>
      </c>
      <c r="G85" s="158">
        <f>+'[2]CONSUMO DOMESTICO VARIEDAD'!$F190/10000</f>
        <v>0.66910000000000003</v>
      </c>
      <c r="H85" s="158">
        <f>+'[2]CONSUMO DOMESTICO VARIEDAD'!$F202/10000</f>
        <v>0.52749999999999997</v>
      </c>
      <c r="I85" s="214">
        <f>+'[2]CONSUMO DOMESTICO VARIEDAD'!$F214/10000</f>
        <v>0.4899</v>
      </c>
      <c r="J85" s="214">
        <f>+'[2]CONSUMO DOMESTICO VARIEDAD'!$F226/10000</f>
        <v>0.4899</v>
      </c>
      <c r="K85" s="7">
        <f t="shared" ref="K85:K88" si="190">+J85/I85-1</f>
        <v>0</v>
      </c>
      <c r="L85" s="2"/>
      <c r="M85" s="42" t="s">
        <v>4</v>
      </c>
      <c r="N85" s="6">
        <f>+'[2]CONSUMO DOMESTICO VARIEDAD'!F582/100</f>
        <v>4.4438244444444397</v>
      </c>
      <c r="O85" s="6">
        <f>+SUM(C79:C85)+SUM(B86:B90)</f>
        <v>3.8055330000000001</v>
      </c>
      <c r="P85" s="6">
        <f>+SUM(D79:D85)+SUM(C86:C90)</f>
        <v>4.0071070000000004</v>
      </c>
      <c r="Q85" s="6">
        <f>+SUM(E79:E85)+SUM(D86:D90)</f>
        <v>4.6426850000000002</v>
      </c>
      <c r="R85" s="6">
        <f t="shared" ref="R85" si="191">+SUM(F79:F85)+SUM(E86:E90)</f>
        <v>4.9548000000000005</v>
      </c>
      <c r="S85" s="6">
        <f>+SUM(G79:G85)+SUM(F86:F90)</f>
        <v>4.3741000000000003</v>
      </c>
      <c r="T85" s="6">
        <f>+SUM(H79:H85)+SUM(G86:G90)</f>
        <v>4.4700000000000006</v>
      </c>
      <c r="U85" s="67">
        <f>+SUM(I79:I85)+SUM(H86:H90)</f>
        <v>4.3266999999999998</v>
      </c>
      <c r="V85" s="37">
        <f>+SUM(J79:J85)+SUM(I86:I90)</f>
        <v>4.3671999999999995</v>
      </c>
      <c r="W85" s="78">
        <f t="shared" si="184"/>
        <v>9.3604825848798701E-3</v>
      </c>
      <c r="X85" s="7">
        <f t="shared" si="185"/>
        <v>-1.2159625182377565E-2</v>
      </c>
    </row>
    <row r="86" spans="1:24" x14ac:dyDescent="0.25">
      <c r="A86" s="42" t="s">
        <v>5</v>
      </c>
      <c r="B86" s="213">
        <f>+'[2]CONSUMO DOMESTICO VARIEDAD'!$F131/10000</f>
        <v>0.62579600000000002</v>
      </c>
      <c r="C86" s="158">
        <f>+'[2]CONSUMO DOMESTICO VARIEDAD'!$F143/10000</f>
        <v>0.286047</v>
      </c>
      <c r="D86" s="158">
        <f>+'[2]CONSUMO DOMESTICO VARIEDAD'!$F155/10000</f>
        <v>0.43364200000000003</v>
      </c>
      <c r="E86" s="158">
        <f>+'[2]CONSUMO DOMESTICO VARIEDAD'!$F167/10000</f>
        <v>0.36309999999999998</v>
      </c>
      <c r="F86" s="158">
        <f>+'[2]CONSUMO DOMESTICO VARIEDAD'!$F179/10000</f>
        <v>0.50309999999999999</v>
      </c>
      <c r="G86" s="158">
        <f>+'[2]CONSUMO DOMESTICO VARIEDAD'!$F191/10000</f>
        <v>0.40089999999999998</v>
      </c>
      <c r="H86" s="158">
        <f>+'[2]CONSUMO DOMESTICO VARIEDAD'!$F203/10000</f>
        <v>0.43590000000000001</v>
      </c>
      <c r="I86" s="214">
        <f>+'[2]CONSUMO DOMESTICO VARIEDAD'!$F215/10000</f>
        <v>0.63229999999999997</v>
      </c>
      <c r="J86" s="214">
        <f>+'[2]CONSUMO DOMESTICO VARIEDAD'!$F227/10000</f>
        <v>0.37419999999999998</v>
      </c>
      <c r="K86" s="7">
        <f t="shared" si="190"/>
        <v>-0.40819231377510679</v>
      </c>
      <c r="L86" s="2"/>
      <c r="M86" s="42" t="s">
        <v>5</v>
      </c>
      <c r="N86" s="6">
        <f>+'[2]CONSUMO DOMESTICO VARIEDAD'!F583/100</f>
        <v>4.6321855555555507</v>
      </c>
      <c r="O86" s="6">
        <f t="shared" ref="O86:T86" si="192">+SUM(C79:C86)+SUM(B87:B90)</f>
        <v>3.4657840000000002</v>
      </c>
      <c r="P86" s="6">
        <f t="shared" si="192"/>
        <v>4.1547020000000003</v>
      </c>
      <c r="Q86" s="6">
        <f t="shared" si="192"/>
        <v>4.5721430000000005</v>
      </c>
      <c r="R86" s="6">
        <f t="shared" si="192"/>
        <v>5.0947999999999993</v>
      </c>
      <c r="S86" s="6">
        <f t="shared" si="192"/>
        <v>4.2719000000000005</v>
      </c>
      <c r="T86" s="6">
        <f t="shared" si="192"/>
        <v>4.5049999999999999</v>
      </c>
      <c r="U86" s="67">
        <f t="shared" ref="U86" si="193">+SUM(I79:I86)+SUM(H87:H90)</f>
        <v>4.5230999999999995</v>
      </c>
      <c r="V86" s="37">
        <f t="shared" ref="V86" si="194">+SUM(J79:J86)+SUM(I87:I90)</f>
        <v>4.1090999999999998</v>
      </c>
      <c r="W86" s="78">
        <f t="shared" si="184"/>
        <v>-9.1530145254360873E-2</v>
      </c>
      <c r="X86" s="7">
        <f t="shared" si="185"/>
        <v>-2.1129183076693536E-2</v>
      </c>
    </row>
    <row r="87" spans="1:24" x14ac:dyDescent="0.25">
      <c r="A87" s="42" t="s">
        <v>6</v>
      </c>
      <c r="B87" s="213">
        <f>+'[2]CONSUMO DOMESTICO VARIEDAD'!$F132/10000</f>
        <v>0.43821899999999997</v>
      </c>
      <c r="C87" s="158">
        <f>+'[2]CONSUMO DOMESTICO VARIEDAD'!$F144/10000</f>
        <v>0.54384100000000002</v>
      </c>
      <c r="D87" s="158">
        <f>+'[2]CONSUMO DOMESTICO VARIEDAD'!$F156/10000</f>
        <v>0.40510400000000002</v>
      </c>
      <c r="E87" s="158">
        <f>+'[2]CONSUMO DOMESTICO VARIEDAD'!$F168/10000</f>
        <v>0.51549999999999996</v>
      </c>
      <c r="F87" s="158">
        <f>+'[2]CONSUMO DOMESTICO VARIEDAD'!$F180/10000</f>
        <v>0.49959999999999999</v>
      </c>
      <c r="G87" s="158">
        <f>+'[2]CONSUMO DOMESTICO VARIEDAD'!$F192/10000</f>
        <v>0.91200000000000003</v>
      </c>
      <c r="H87" s="158">
        <f>+'[2]CONSUMO DOMESTICO VARIEDAD'!$F204/10000</f>
        <v>0.41620000000000001</v>
      </c>
      <c r="I87" s="214">
        <f>+'[2]CONSUMO DOMESTICO VARIEDAD'!$F216/10000</f>
        <v>0.61019999999999996</v>
      </c>
      <c r="J87" s="214">
        <f>+'[2]CONSUMO DOMESTICO VARIEDAD'!$F228/10000</f>
        <v>0.3327</v>
      </c>
      <c r="K87" s="7">
        <f t="shared" si="190"/>
        <v>-0.45476892822025561</v>
      </c>
      <c r="L87" s="2"/>
      <c r="M87" s="42" t="s">
        <v>6</v>
      </c>
      <c r="N87" s="6">
        <f>+'[2]CONSUMO DOMESTICO VARIEDAD'!F584/100</f>
        <v>4.6040866666666611</v>
      </c>
      <c r="O87" s="6">
        <f t="shared" ref="O87:T87" si="195">+SUM(C79:C87)+SUM(B88:B90)</f>
        <v>3.5714060000000001</v>
      </c>
      <c r="P87" s="6">
        <f t="shared" si="195"/>
        <v>4.0159650000000005</v>
      </c>
      <c r="Q87" s="6">
        <f t="shared" si="195"/>
        <v>4.6825390000000002</v>
      </c>
      <c r="R87" s="6">
        <f t="shared" si="195"/>
        <v>5.0789</v>
      </c>
      <c r="S87" s="6">
        <f t="shared" si="195"/>
        <v>4.6843000000000004</v>
      </c>
      <c r="T87" s="6">
        <f t="shared" si="195"/>
        <v>4.0091999999999999</v>
      </c>
      <c r="U87" s="67">
        <f t="shared" ref="U87" si="196">+SUM(I79:I87)+SUM(H88:H90)</f>
        <v>4.7170999999999994</v>
      </c>
      <c r="V87" s="37">
        <f t="shared" ref="V87" si="197">+SUM(J79:J87)+SUM(I88:I90)</f>
        <v>3.8315999999999999</v>
      </c>
      <c r="W87" s="78">
        <f t="shared" si="184"/>
        <v>-0.18772126942401046</v>
      </c>
      <c r="X87" s="7">
        <f t="shared" si="185"/>
        <v>-3.9317781590588852E-2</v>
      </c>
    </row>
    <row r="88" spans="1:24" x14ac:dyDescent="0.25">
      <c r="A88" s="42" t="s">
        <v>7</v>
      </c>
      <c r="B88" s="213">
        <f>+'[2]CONSUMO DOMESTICO VARIEDAD'!$F133/10000</f>
        <v>0.54069699999999998</v>
      </c>
      <c r="C88" s="158">
        <f>+'[2]CONSUMO DOMESTICO VARIEDAD'!$F145/10000</f>
        <v>0.33940900000000002</v>
      </c>
      <c r="D88" s="158">
        <f>+'[2]CONSUMO DOMESTICO VARIEDAD'!$F157/10000</f>
        <v>0.51419599999999999</v>
      </c>
      <c r="E88" s="158">
        <f>+'[2]CONSUMO DOMESTICO VARIEDAD'!$F169/10000</f>
        <v>0.37580000000000002</v>
      </c>
      <c r="F88" s="158">
        <f>+'[2]CONSUMO DOMESTICO VARIEDAD'!$F181/10000</f>
        <v>0.59850000000000003</v>
      </c>
      <c r="G88" s="158">
        <f>+'[2]CONSUMO DOMESTICO VARIEDAD'!$F193/10000</f>
        <v>0.4405</v>
      </c>
      <c r="H88" s="158">
        <f>+'[2]CONSUMO DOMESTICO VARIEDAD'!$F205/10000</f>
        <v>0.39979999999999999</v>
      </c>
      <c r="I88" s="214">
        <f>+'[2]CONSUMO DOMESTICO VARIEDAD'!$F217/10000</f>
        <v>0.3972</v>
      </c>
      <c r="J88" s="214">
        <f>+'[2]CONSUMO DOMESTICO VARIEDAD'!$F229/10000</f>
        <v>0.54020000000000001</v>
      </c>
      <c r="K88" s="7">
        <f t="shared" si="190"/>
        <v>0.36002014098690838</v>
      </c>
      <c r="L88" s="2"/>
      <c r="M88" s="42" t="s">
        <v>7</v>
      </c>
      <c r="N88" s="6">
        <f>+'[2]CONSUMO DOMESTICO VARIEDAD'!F585/100</f>
        <v>4.5343266666666615</v>
      </c>
      <c r="O88" s="6">
        <f t="shared" ref="O88:T88" si="198">+SUM(C79:C88)+SUM(B89:B90)</f>
        <v>3.3701179999999997</v>
      </c>
      <c r="P88" s="6">
        <f t="shared" si="198"/>
        <v>4.1907520000000007</v>
      </c>
      <c r="Q88" s="6">
        <f t="shared" si="198"/>
        <v>4.544143</v>
      </c>
      <c r="R88" s="6">
        <f t="shared" si="198"/>
        <v>5.3016000000000005</v>
      </c>
      <c r="S88" s="6">
        <f t="shared" si="198"/>
        <v>4.5263</v>
      </c>
      <c r="T88" s="6">
        <f t="shared" si="198"/>
        <v>3.9684999999999997</v>
      </c>
      <c r="U88" s="67">
        <f t="shared" ref="U88" si="199">+SUM(I79:I88)+SUM(H89:H90)</f>
        <v>4.7144999999999992</v>
      </c>
      <c r="V88" s="37">
        <f t="shared" ref="V88" si="200">+SUM(J79:J88)+SUM(I89:I90)</f>
        <v>3.9745999999999997</v>
      </c>
      <c r="W88" s="78">
        <f t="shared" si="184"/>
        <v>-0.15694135115070518</v>
      </c>
      <c r="X88" s="7">
        <f t="shared" si="185"/>
        <v>-2.6427523348761306E-2</v>
      </c>
    </row>
    <row r="89" spans="1:24" x14ac:dyDescent="0.25">
      <c r="A89" s="42" t="s">
        <v>8</v>
      </c>
      <c r="B89" s="213">
        <f>+'[2]CONSUMO DOMESTICO VARIEDAD'!$F134/10000</f>
        <v>0.323158</v>
      </c>
      <c r="C89" s="158">
        <f>+'[2]CONSUMO DOMESTICO VARIEDAD'!$F146/10000</f>
        <v>0.37310100000000002</v>
      </c>
      <c r="D89" s="158">
        <f>+'[2]CONSUMO DOMESTICO VARIEDAD'!$F158/10000</f>
        <v>0.28944200000000003</v>
      </c>
      <c r="E89" s="158">
        <f>+'[2]CONSUMO DOMESTICO VARIEDAD'!$F170/10000</f>
        <v>0.66879999999999995</v>
      </c>
      <c r="F89" s="158">
        <f>+'[2]CONSUMO DOMESTICO VARIEDAD'!$F182/10000</f>
        <v>0.4108</v>
      </c>
      <c r="G89" s="158">
        <f>+'[2]CONSUMO DOMESTICO VARIEDAD'!$F194/10000</f>
        <v>0.2109</v>
      </c>
      <c r="H89" s="158">
        <f>+'[2]CONSUMO DOMESTICO VARIEDAD'!$F206/10000</f>
        <v>0.31769999999999998</v>
      </c>
      <c r="I89" s="214">
        <f>+'[2]CONSUMO DOMESTICO VARIEDAD'!$F218/10000</f>
        <v>0.30059999999999998</v>
      </c>
      <c r="J89" s="214"/>
      <c r="K89" s="7"/>
      <c r="L89" s="2"/>
      <c r="M89" s="42" t="s">
        <v>8</v>
      </c>
      <c r="N89" s="6">
        <f>+'[2]CONSUMO DOMESTICO VARIEDAD'!F586/100</f>
        <v>4.5184688888888846</v>
      </c>
      <c r="O89" s="6">
        <f t="shared" ref="O89:U89" si="201">+SUM(C79:C89)+SUM(B90)</f>
        <v>3.420061</v>
      </c>
      <c r="P89" s="6">
        <f t="shared" si="201"/>
        <v>4.1070930000000008</v>
      </c>
      <c r="Q89" s="6">
        <f t="shared" si="201"/>
        <v>4.9235009999999999</v>
      </c>
      <c r="R89" s="6">
        <f t="shared" si="201"/>
        <v>5.0436000000000005</v>
      </c>
      <c r="S89" s="6">
        <f t="shared" si="201"/>
        <v>4.3263999999999996</v>
      </c>
      <c r="T89" s="6">
        <f t="shared" si="201"/>
        <v>4.0752999999999995</v>
      </c>
      <c r="U89" s="67">
        <f t="shared" si="201"/>
        <v>4.6973999999999991</v>
      </c>
      <c r="V89" s="37"/>
      <c r="W89" s="78"/>
      <c r="X89" s="7"/>
    </row>
    <row r="90" spans="1:24" x14ac:dyDescent="0.25">
      <c r="A90" s="42" t="s">
        <v>9</v>
      </c>
      <c r="B90" s="213">
        <f>+'[2]CONSUMO DOMESTICO VARIEDAD'!$F135/10000</f>
        <v>0.18796400000000002</v>
      </c>
      <c r="C90" s="158">
        <f>+'[2]CONSUMO DOMESTICO VARIEDAD'!$F147/10000</f>
        <v>0.24319000000000002</v>
      </c>
      <c r="D90" s="158">
        <f>+'[2]CONSUMO DOMESTICO VARIEDAD'!$F159/10000</f>
        <v>0.28270100000000004</v>
      </c>
      <c r="E90" s="158">
        <f>+'[2]CONSUMO DOMESTICO VARIEDAD'!$F171/10000</f>
        <v>0.34179999999999999</v>
      </c>
      <c r="F90" s="158">
        <f>+'[2]CONSUMO DOMESTICO VARIEDAD'!$F183/10000</f>
        <v>0.32479999999999998</v>
      </c>
      <c r="G90" s="158">
        <f>+'[2]CONSUMO DOMESTICO VARIEDAD'!$F195/10000</f>
        <v>0.29010000000000002</v>
      </c>
      <c r="H90" s="158">
        <f>+'[2]CONSUMO DOMESTICO VARIEDAD'!$F207/10000</f>
        <v>0.28139999999999998</v>
      </c>
      <c r="I90" s="214">
        <f>+'[2]CONSUMO DOMESTICO VARIEDAD'!$F219/10000</f>
        <v>0.29759999999999998</v>
      </c>
      <c r="J90" s="214"/>
      <c r="K90" s="7"/>
      <c r="L90" s="2"/>
      <c r="M90" s="42" t="s">
        <v>9</v>
      </c>
      <c r="N90" s="6">
        <f>+'[2]CONSUMO DOMESTICO VARIEDAD'!F587/100</f>
        <v>4.543276666666662</v>
      </c>
      <c r="O90" s="6">
        <f t="shared" ref="O90:U90" si="202">+SUM(C79:C90)</f>
        <v>3.4752869999999998</v>
      </c>
      <c r="P90" s="6">
        <f t="shared" si="202"/>
        <v>4.1466040000000008</v>
      </c>
      <c r="Q90" s="6">
        <f t="shared" si="202"/>
        <v>4.9825999999999997</v>
      </c>
      <c r="R90" s="6">
        <f t="shared" si="202"/>
        <v>5.0266000000000002</v>
      </c>
      <c r="S90" s="6">
        <f t="shared" si="202"/>
        <v>4.2916999999999996</v>
      </c>
      <c r="T90" s="6">
        <f t="shared" si="202"/>
        <v>4.0665999999999993</v>
      </c>
      <c r="U90" s="67">
        <f t="shared" si="202"/>
        <v>4.7135999999999996</v>
      </c>
      <c r="V90" s="37"/>
      <c r="W90" s="78"/>
      <c r="X90" s="7"/>
    </row>
    <row r="91" spans="1:24" ht="25.5" x14ac:dyDescent="0.25">
      <c r="A91" s="53" t="s">
        <v>13</v>
      </c>
      <c r="B91" s="215">
        <f>SUM(B79:B90)</f>
        <v>4.3503350000000003</v>
      </c>
      <c r="C91" s="159">
        <f t="shared" ref="C91:G91" si="203">SUM(C79:C90)</f>
        <v>3.4752869999999998</v>
      </c>
      <c r="D91" s="159">
        <f t="shared" si="203"/>
        <v>4.1466040000000008</v>
      </c>
      <c r="E91" s="159">
        <f t="shared" si="203"/>
        <v>4.9825999999999997</v>
      </c>
      <c r="F91" s="159">
        <f t="shared" si="203"/>
        <v>5.0266000000000002</v>
      </c>
      <c r="G91" s="159">
        <f t="shared" si="203"/>
        <v>4.2916999999999996</v>
      </c>
      <c r="H91" s="159">
        <f t="shared" ref="H91" si="204">SUM(H79:H90)</f>
        <v>4.0665999999999993</v>
      </c>
      <c r="I91" s="216">
        <f t="shared" ref="I91" si="205">SUM(I79:I90)</f>
        <v>4.7135999999999996</v>
      </c>
      <c r="J91" s="216"/>
      <c r="K91" s="56"/>
      <c r="L91" s="3"/>
      <c r="M91" s="43" t="s">
        <v>14</v>
      </c>
      <c r="N91" s="46">
        <f t="shared" ref="N91" si="206">+AVERAGE(N79:N90)</f>
        <v>4.5037299074074033</v>
      </c>
      <c r="O91" s="46">
        <f>+AVERAGE(O79:O90)</f>
        <v>3.8237232500000005</v>
      </c>
      <c r="P91" s="46">
        <f t="shared" ref="P91:V91" si="207">+AVERAGE(P79:P90)</f>
        <v>3.8359260833333337</v>
      </c>
      <c r="Q91" s="46">
        <f t="shared" si="207"/>
        <v>4.5684650000000007</v>
      </c>
      <c r="R91" s="46">
        <f t="shared" si="207"/>
        <v>5.0632833333333327</v>
      </c>
      <c r="S91" s="46">
        <f t="shared" si="207"/>
        <v>4.4740833333333336</v>
      </c>
      <c r="T91" s="226">
        <f t="shared" si="207"/>
        <v>4.2826166666666667</v>
      </c>
      <c r="U91" s="220">
        <f t="shared" si="207"/>
        <v>4.4596416666666672</v>
      </c>
      <c r="V91" s="197">
        <f t="shared" si="207"/>
        <v>4.3335400000000002</v>
      </c>
      <c r="W91" s="79">
        <f t="shared" ref="W91" si="208">+U91/T91-1</f>
        <v>4.133570986585311E-2</v>
      </c>
      <c r="X91" s="75">
        <f t="shared" ref="X91" si="209">+POWER(U91/P91,0.2)-1</f>
        <v>3.0590054101723663E-2</v>
      </c>
    </row>
    <row r="92" spans="1:24" ht="25.5" x14ac:dyDescent="0.25">
      <c r="A92" s="57" t="s">
        <v>15</v>
      </c>
      <c r="B92" s="195">
        <f t="shared" ref="B92:G92" si="210">+B91/B$163</f>
        <v>4.6199654219562089E-3</v>
      </c>
      <c r="C92" s="58">
        <f t="shared" si="210"/>
        <v>3.8938659029717549E-3</v>
      </c>
      <c r="D92" s="58">
        <f t="shared" si="210"/>
        <v>4.9387727829646932E-3</v>
      </c>
      <c r="E92" s="58">
        <f t="shared" si="210"/>
        <v>5.628407405604211E-3</v>
      </c>
      <c r="F92" s="58">
        <f t="shared" si="210"/>
        <v>5.3306281097363229E-3</v>
      </c>
      <c r="G92" s="58">
        <f t="shared" si="210"/>
        <v>5.1207774198498163E-3</v>
      </c>
      <c r="H92" s="58">
        <f t="shared" ref="H92" si="211">+H91/H$163</f>
        <v>4.9136682528408918E-3</v>
      </c>
      <c r="I92" s="189">
        <f t="shared" ref="I92" si="212">+I91/I$163</f>
        <v>6.0800231973729604E-3</v>
      </c>
      <c r="J92" s="189"/>
      <c r="K92" s="59"/>
      <c r="L92" s="3"/>
      <c r="M92" s="44" t="s">
        <v>15</v>
      </c>
      <c r="N92" s="48">
        <f t="shared" ref="N92:V92" si="213">+N91/N$163</f>
        <v>3.983771059317894E-3</v>
      </c>
      <c r="O92" s="48">
        <f t="shared" si="213"/>
        <v>4.191757535610457E-3</v>
      </c>
      <c r="P92" s="48">
        <f t="shared" si="213"/>
        <v>4.4076943210448619E-3</v>
      </c>
      <c r="Q92" s="48">
        <f t="shared" si="213"/>
        <v>5.3456946049200904E-3</v>
      </c>
      <c r="R92" s="48">
        <f t="shared" si="213"/>
        <v>5.5117482950196219E-3</v>
      </c>
      <c r="S92" s="48">
        <f t="shared" si="213"/>
        <v>5.0634062689928431E-3</v>
      </c>
      <c r="T92" s="58">
        <f t="shared" si="213"/>
        <v>5.0830134166831202E-3</v>
      </c>
      <c r="U92" s="189">
        <f t="shared" si="213"/>
        <v>5.6476317319913358E-3</v>
      </c>
      <c r="V92" s="188">
        <f t="shared" si="213"/>
        <v>5.6554304880483451E-3</v>
      </c>
      <c r="W92" s="72"/>
      <c r="X92" s="76"/>
    </row>
    <row r="93" spans="1:24" ht="26.25" thickBot="1" x14ac:dyDescent="0.3">
      <c r="A93" s="60" t="s">
        <v>12</v>
      </c>
      <c r="B93" s="196"/>
      <c r="C93" s="62">
        <f>+C91/B91-1</f>
        <v>-0.2011449692954681</v>
      </c>
      <c r="D93" s="62">
        <f t="shared" ref="D93:I93" si="214">+D91/C91-1</f>
        <v>0.19316879440460633</v>
      </c>
      <c r="E93" s="62">
        <f t="shared" si="214"/>
        <v>0.20160979924776967</v>
      </c>
      <c r="F93" s="62">
        <f t="shared" si="214"/>
        <v>8.8307309436841397E-3</v>
      </c>
      <c r="G93" s="62">
        <f t="shared" si="214"/>
        <v>-0.14620220427326636</v>
      </c>
      <c r="H93" s="62">
        <f t="shared" si="214"/>
        <v>-5.2450078057646232E-2</v>
      </c>
      <c r="I93" s="190">
        <f t="shared" si="214"/>
        <v>0.15910096886834224</v>
      </c>
      <c r="J93" s="190"/>
      <c r="K93" s="63"/>
      <c r="L93" s="2"/>
      <c r="M93" s="45" t="s">
        <v>12</v>
      </c>
      <c r="N93" s="49"/>
      <c r="O93" s="50">
        <f>+O91/N91-1</f>
        <v>-0.1509874418288224</v>
      </c>
      <c r="P93" s="50">
        <f t="shared" ref="P93" si="215">+P91/O91-1</f>
        <v>3.1913484673173897E-3</v>
      </c>
      <c r="Q93" s="50">
        <f t="shared" ref="Q93" si="216">+Q91/P91-1</f>
        <v>0.19096794379054005</v>
      </c>
      <c r="R93" s="50">
        <f t="shared" ref="R93" si="217">+R91/Q91-1</f>
        <v>0.10831172687835666</v>
      </c>
      <c r="S93" s="50">
        <f t="shared" ref="S93" si="218">+S91/R91-1</f>
        <v>-0.11636717939940144</v>
      </c>
      <c r="T93" s="62">
        <f t="shared" ref="T93" si="219">+T91/S91-1</f>
        <v>-4.2794613421743843E-2</v>
      </c>
      <c r="U93" s="190">
        <f t="shared" ref="U93" si="220">+U91/T91-1</f>
        <v>4.133570986585311E-2</v>
      </c>
      <c r="V93" s="73">
        <f t="shared" ref="V93" si="221">+V91/U91-1</f>
        <v>-2.8276188109283895E-2</v>
      </c>
      <c r="W93" s="73"/>
      <c r="X93" s="52"/>
    </row>
    <row r="94" spans="1:24" ht="15.7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4" ht="15.75" thickBot="1" x14ac:dyDescent="0.3">
      <c r="A95" s="323" t="s">
        <v>267</v>
      </c>
      <c r="B95" s="324"/>
      <c r="C95" s="324"/>
      <c r="D95" s="324"/>
      <c r="E95" s="324"/>
      <c r="F95" s="324"/>
      <c r="G95" s="324"/>
      <c r="H95" s="324"/>
      <c r="I95" s="324"/>
      <c r="J95" s="324"/>
      <c r="K95" s="325"/>
      <c r="L95" s="2"/>
      <c r="M95" s="323" t="s">
        <v>268</v>
      </c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5"/>
    </row>
    <row r="96" spans="1:24" ht="51" x14ac:dyDescent="0.25">
      <c r="A96" s="38"/>
      <c r="B96" s="191">
        <v>2016</v>
      </c>
      <c r="C96" s="39">
        <f>+B96+1</f>
        <v>2017</v>
      </c>
      <c r="D96" s="39">
        <f t="shared" ref="D96:G96" si="222">+C96+1</f>
        <v>2018</v>
      </c>
      <c r="E96" s="39">
        <f t="shared" si="222"/>
        <v>2019</v>
      </c>
      <c r="F96" s="39">
        <f t="shared" si="222"/>
        <v>2020</v>
      </c>
      <c r="G96" s="39">
        <f t="shared" si="222"/>
        <v>2021</v>
      </c>
      <c r="H96" s="39">
        <f>+H78</f>
        <v>2022</v>
      </c>
      <c r="I96" s="192">
        <v>2023</v>
      </c>
      <c r="J96" s="40">
        <v>2024</v>
      </c>
      <c r="K96" s="41" t="s">
        <v>16</v>
      </c>
      <c r="L96" s="2"/>
      <c r="M96" s="65"/>
      <c r="N96" s="64">
        <v>2016</v>
      </c>
      <c r="O96" s="64">
        <f>+N96+1</f>
        <v>2017</v>
      </c>
      <c r="P96" s="64">
        <f t="shared" ref="P96" si="223">+O96+1</f>
        <v>2018</v>
      </c>
      <c r="Q96" s="64">
        <f t="shared" ref="Q96" si="224">+P96+1</f>
        <v>2019</v>
      </c>
      <c r="R96" s="64">
        <f t="shared" ref="R96" si="225">+Q96+1</f>
        <v>2020</v>
      </c>
      <c r="S96" s="64">
        <f t="shared" ref="S96" si="226">+R96+1</f>
        <v>2021</v>
      </c>
      <c r="T96" s="39">
        <v>2022</v>
      </c>
      <c r="U96" s="192">
        <v>2023</v>
      </c>
      <c r="V96" s="40">
        <v>2024</v>
      </c>
      <c r="W96" s="77" t="s">
        <v>16</v>
      </c>
      <c r="X96" s="74" t="s">
        <v>21</v>
      </c>
    </row>
    <row r="97" spans="1:24" x14ac:dyDescent="0.25">
      <c r="A97" s="42" t="s">
        <v>10</v>
      </c>
      <c r="B97" s="213">
        <f>+'[2]CONSUMO DOMESTICO VARIEDAD'!$G124/10000</f>
        <v>0.62429499999999993</v>
      </c>
      <c r="C97" s="158">
        <f>+'[2]CONSUMO DOMESTICO VARIEDAD'!$G136/10000</f>
        <v>0.271507</v>
      </c>
      <c r="D97" s="158">
        <f>+'[2]CONSUMO DOMESTICO VARIEDAD'!$G148/10000</f>
        <v>0.52165099999999998</v>
      </c>
      <c r="E97" s="158">
        <f>+'[2]CONSUMO DOMESTICO VARIEDAD'!$G160/10000</f>
        <v>0.64049999999999996</v>
      </c>
      <c r="F97" s="158">
        <f>+'[2]CONSUMO DOMESTICO VARIEDAD'!$G172/10000</f>
        <v>0.43049999999999999</v>
      </c>
      <c r="G97" s="158">
        <f>+'[2]CONSUMO DOMESTICO VARIEDAD'!$G184/10000</f>
        <v>0.68679999999999997</v>
      </c>
      <c r="H97" s="158">
        <f>+'[2]CONSUMO DOMESTICO VARIEDAD'!$G196/10000</f>
        <v>0.39829999999999999</v>
      </c>
      <c r="I97" s="214">
        <f>+'[2]CONSUMO DOMESTICO VARIEDAD'!$G108/10000</f>
        <v>0.66856300000000002</v>
      </c>
      <c r="J97" s="214">
        <f>+'[2]CONSUMO DOMESTICO VARIEDAD'!$G220/10000</f>
        <v>0.47620000000000001</v>
      </c>
      <c r="K97" s="7">
        <f>+J97/I97-1</f>
        <v>-0.28772606321319005</v>
      </c>
      <c r="L97" s="2"/>
      <c r="M97" s="42" t="s">
        <v>10</v>
      </c>
      <c r="N97" s="6">
        <f>+'[2]CONSUMO DOMESTICO VARIEDAD'!G576/100</f>
        <v>8.205421111111102</v>
      </c>
      <c r="O97" s="6">
        <f>+SUM(C97)+SUM(B98:B108)</f>
        <v>8.6192809999999991</v>
      </c>
      <c r="P97" s="6">
        <f>+SUM(D97)+SUM(C98:C108)</f>
        <v>7.8697879999999998</v>
      </c>
      <c r="Q97" s="6">
        <f>+SUM(E97)+SUM(D98:D108)</f>
        <v>7.4918190000000005</v>
      </c>
      <c r="R97" s="6">
        <f t="shared" ref="R97" si="227">+SUM(F97)+SUM(E98:E108)</f>
        <v>8.9390000000000001</v>
      </c>
      <c r="S97" s="6">
        <f>+SUM(G97)+SUM(F98:F108)</f>
        <v>11.208999999999998</v>
      </c>
      <c r="T97" s="6">
        <f>+SUM(H97)+SUM(G98:G108)</f>
        <v>9.7122000000000011</v>
      </c>
      <c r="U97" s="67">
        <f>+SUM(I97)+SUM(H98:H108)</f>
        <v>10.786863</v>
      </c>
      <c r="V97" s="37">
        <f>+SUM(J97)+SUM(I98:I108)</f>
        <v>8.4443680000000008</v>
      </c>
      <c r="W97" s="78">
        <f>+V97/U97-1</f>
        <v>-0.21716183843254522</v>
      </c>
      <c r="X97" s="7">
        <f>+POWER(V97/Q97,0.2)-1</f>
        <v>2.4226421599320869E-2</v>
      </c>
    </row>
    <row r="98" spans="1:24" x14ac:dyDescent="0.25">
      <c r="A98" s="42" t="s">
        <v>11</v>
      </c>
      <c r="B98" s="213">
        <f>+'[2]CONSUMO DOMESTICO VARIEDAD'!$G125/10000</f>
        <v>0.416987</v>
      </c>
      <c r="C98" s="158">
        <f>+'[2]CONSUMO DOMESTICO VARIEDAD'!$G137/10000</f>
        <v>0.42709899999999995</v>
      </c>
      <c r="D98" s="158">
        <f>+'[2]CONSUMO DOMESTICO VARIEDAD'!$G149/10000</f>
        <v>0.54017999999999999</v>
      </c>
      <c r="E98" s="158">
        <f>+'[2]CONSUMO DOMESTICO VARIEDAD'!$G161/10000</f>
        <v>0.55010000000000003</v>
      </c>
      <c r="F98" s="158">
        <f>+'[2]CONSUMO DOMESTICO VARIEDAD'!$G173/10000</f>
        <v>0.50719999999999998</v>
      </c>
      <c r="G98" s="158">
        <f>+'[2]CONSUMO DOMESTICO VARIEDAD'!$G185/10000</f>
        <v>0.42480000000000001</v>
      </c>
      <c r="H98" s="158">
        <f>+'[2]CONSUMO DOMESTICO VARIEDAD'!$G197/10000</f>
        <v>0.54610000000000003</v>
      </c>
      <c r="I98" s="214">
        <f>+'[2]CONSUMO DOMESTICO VARIEDAD'!$G109/10000</f>
        <v>0.73914599999999997</v>
      </c>
      <c r="J98" s="214">
        <f>+'[2]CONSUMO DOMESTICO VARIEDAD'!$G221/10000</f>
        <v>0.44529999999999997</v>
      </c>
      <c r="K98" s="7">
        <f t="shared" ref="K98:K102" si="228">+J98/I98-1</f>
        <v>-0.39754798104839906</v>
      </c>
      <c r="L98" s="2"/>
      <c r="M98" s="42" t="s">
        <v>11</v>
      </c>
      <c r="N98" s="6">
        <f>+'[2]CONSUMO DOMESTICO VARIEDAD'!G577/100</f>
        <v>8.4512511111111035</v>
      </c>
      <c r="O98" s="6">
        <f>+SUM(C97:C98)+SUM(B99:B108)</f>
        <v>8.6293929999999985</v>
      </c>
      <c r="P98" s="6">
        <f>+SUM(D97:D98)+SUM(C99:C108)</f>
        <v>7.9828689999999991</v>
      </c>
      <c r="Q98" s="6">
        <f>+SUM(E97:E98)+SUM(D99:D108)</f>
        <v>7.5017389999999988</v>
      </c>
      <c r="R98" s="6">
        <f t="shared" ref="R98" si="229">+SUM(F97:F98)+SUM(E99:E108)</f>
        <v>8.8960999999999988</v>
      </c>
      <c r="S98" s="6">
        <f>+SUM(G97:G98)+SUM(F99:F108)</f>
        <v>11.126599999999998</v>
      </c>
      <c r="T98" s="6">
        <f>+SUM(H97:H98)+SUM(G99:G108)</f>
        <v>9.833499999999999</v>
      </c>
      <c r="U98" s="67">
        <f>+SUM(I97:I98)+SUM(H99:H108)</f>
        <v>10.979908999999999</v>
      </c>
      <c r="V98" s="37">
        <f>+SUM(J97:J98)+SUM(I99:I108)</f>
        <v>8.1505219999999987</v>
      </c>
      <c r="W98" s="78">
        <f t="shared" ref="W98:W106" si="230">+V98/U98-1</f>
        <v>-0.25768765478839584</v>
      </c>
      <c r="X98" s="7">
        <f t="shared" ref="X98:X106" si="231">+POWER(V98/Q98,0.2)-1</f>
        <v>1.6727791356741628E-2</v>
      </c>
    </row>
    <row r="99" spans="1:24" x14ac:dyDescent="0.25">
      <c r="A99" s="42" t="s">
        <v>0</v>
      </c>
      <c r="B99" s="213">
        <f>+'[2]CONSUMO DOMESTICO VARIEDAD'!$G126/10000</f>
        <v>0.68434099999999998</v>
      </c>
      <c r="C99" s="158">
        <f>+'[2]CONSUMO DOMESTICO VARIEDAD'!$G138/10000</f>
        <v>0.54632499999999995</v>
      </c>
      <c r="D99" s="158">
        <f>+'[2]CONSUMO DOMESTICO VARIEDAD'!$G150/10000</f>
        <v>0.63885999999999998</v>
      </c>
      <c r="E99" s="158">
        <f>+'[2]CONSUMO DOMESTICO VARIEDAD'!$G162/10000</f>
        <v>0.61240000000000006</v>
      </c>
      <c r="F99" s="158">
        <f>+'[2]CONSUMO DOMESTICO VARIEDAD'!$G174/10000</f>
        <v>0.88439999999999996</v>
      </c>
      <c r="G99" s="158">
        <f>+'[2]CONSUMO DOMESTICO VARIEDAD'!$G186/10000</f>
        <v>1.1884999999999999</v>
      </c>
      <c r="H99" s="158">
        <f>+'[2]CONSUMO DOMESTICO VARIEDAD'!$G198/10000</f>
        <v>0.98709999999999998</v>
      </c>
      <c r="I99" s="214">
        <f>+'[2]CONSUMO DOMESTICO VARIEDAD'!$G110/10000</f>
        <v>0.74530699999999994</v>
      </c>
      <c r="J99" s="214">
        <f>+'[2]CONSUMO DOMESTICO VARIEDAD'!$G222/10000</f>
        <v>0.42359999999999998</v>
      </c>
      <c r="K99" s="7">
        <f t="shared" si="228"/>
        <v>-0.43164360458173612</v>
      </c>
      <c r="L99" s="2"/>
      <c r="M99" s="42" t="s">
        <v>0</v>
      </c>
      <c r="N99" s="6">
        <f>+'[2]CONSUMO DOMESTICO VARIEDAD'!G578/100</f>
        <v>8.7027411111111022</v>
      </c>
      <c r="O99" s="6">
        <f>+SUM(C97:C99)+SUM(B100:B108)</f>
        <v>8.4913769999999982</v>
      </c>
      <c r="P99" s="6">
        <f>+SUM(D97:D99)+SUM(C100:C108)</f>
        <v>8.0754039999999989</v>
      </c>
      <c r="Q99" s="6">
        <f>+SUM(E97:E99)+SUM(D100:D108)</f>
        <v>7.4752789999999996</v>
      </c>
      <c r="R99" s="6">
        <f t="shared" ref="R99" si="232">+SUM(F97:F99)+SUM(E100:E108)</f>
        <v>9.168099999999999</v>
      </c>
      <c r="S99" s="6">
        <f>+SUM(G97:G99)+SUM(F100:F108)</f>
        <v>11.430699999999998</v>
      </c>
      <c r="T99" s="6">
        <f>+SUM(H97:H99)+SUM(G100:G108)</f>
        <v>9.6320999999999994</v>
      </c>
      <c r="U99" s="67">
        <f>+SUM(I97:I99)+SUM(H100:H108)</f>
        <v>10.738116000000002</v>
      </c>
      <c r="V99" s="37">
        <f>+SUM(J97:J99)+SUM(I100:I108)</f>
        <v>7.8288150000000005</v>
      </c>
      <c r="W99" s="78">
        <f t="shared" si="230"/>
        <v>-0.27093216351918725</v>
      </c>
      <c r="X99" s="7">
        <f t="shared" si="231"/>
        <v>9.2847815350762808E-3</v>
      </c>
    </row>
    <row r="100" spans="1:24" x14ac:dyDescent="0.25">
      <c r="A100" s="42" t="s">
        <v>1</v>
      </c>
      <c r="B100" s="213">
        <f>+'[2]CONSUMO DOMESTICO VARIEDAD'!$G127/10000</f>
        <v>0.85451100000000002</v>
      </c>
      <c r="C100" s="158">
        <f>+'[2]CONSUMO DOMESTICO VARIEDAD'!$G139/10000</f>
        <v>0.63867499999999999</v>
      </c>
      <c r="D100" s="158">
        <f>+'[2]CONSUMO DOMESTICO VARIEDAD'!$G151/10000</f>
        <v>0.62250099999999997</v>
      </c>
      <c r="E100" s="158">
        <f>+'[2]CONSUMO DOMESTICO VARIEDAD'!$G163/10000</f>
        <v>0.8478</v>
      </c>
      <c r="F100" s="158">
        <f>+'[2]CONSUMO DOMESTICO VARIEDAD'!$G175/10000</f>
        <v>0.69289999999999996</v>
      </c>
      <c r="G100" s="158">
        <f>+'[2]CONSUMO DOMESTICO VARIEDAD'!$G187/10000</f>
        <v>1.2191000000000001</v>
      </c>
      <c r="H100" s="158">
        <f>+'[2]CONSUMO DOMESTICO VARIEDAD'!$G199/10000</f>
        <v>0.49490000000000001</v>
      </c>
      <c r="I100" s="214">
        <f>+'[2]CONSUMO DOMESTICO VARIEDAD'!$G111/10000</f>
        <v>0.64396399999999998</v>
      </c>
      <c r="J100" s="214">
        <f>+'[2]CONSUMO DOMESTICO VARIEDAD'!$G223/10000</f>
        <v>0.71030000000000004</v>
      </c>
      <c r="K100" s="7">
        <f t="shared" si="228"/>
        <v>0.10301196961320835</v>
      </c>
      <c r="L100" s="2"/>
      <c r="M100" s="42" t="s">
        <v>1</v>
      </c>
      <c r="N100" s="6">
        <f>+'[2]CONSUMO DOMESTICO VARIEDAD'!G579/100</f>
        <v>8.8453233333333223</v>
      </c>
      <c r="O100" s="6">
        <f>+SUM(C97:C100)+SUM(B101:B108)</f>
        <v>8.2755409999999987</v>
      </c>
      <c r="P100" s="6">
        <f>+SUM(D97:D100)+SUM(C101:C108)</f>
        <v>8.0592299999999994</v>
      </c>
      <c r="Q100" s="6">
        <f>+SUM(E97:E100)+SUM(D101:D108)</f>
        <v>7.7005780000000001</v>
      </c>
      <c r="R100" s="6">
        <f t="shared" ref="R100" si="233">+SUM(F97:F100)+SUM(E101:E108)</f>
        <v>9.0131999999999977</v>
      </c>
      <c r="S100" s="6">
        <f>+SUM(G97:G100)+SUM(F101:F108)</f>
        <v>11.956899999999999</v>
      </c>
      <c r="T100" s="6">
        <f>+SUM(H97:H100)+SUM(G101:G108)</f>
        <v>8.9079000000000015</v>
      </c>
      <c r="U100" s="67">
        <f>+SUM(I97:I100)+SUM(H101:H108)</f>
        <v>10.887179999999999</v>
      </c>
      <c r="V100" s="37">
        <f>+SUM(J97:J100)+SUM(I101:I108)</f>
        <v>7.8951510000000003</v>
      </c>
      <c r="W100" s="78">
        <f t="shared" si="230"/>
        <v>-0.27482130358825696</v>
      </c>
      <c r="X100" s="7">
        <f t="shared" si="231"/>
        <v>5.00315068419388E-3</v>
      </c>
    </row>
    <row r="101" spans="1:24" x14ac:dyDescent="0.25">
      <c r="A101" s="42" t="s">
        <v>2</v>
      </c>
      <c r="B101" s="213">
        <f>+'[2]CONSUMO DOMESTICO VARIEDAD'!$G128/10000</f>
        <v>0.56662999999999997</v>
      </c>
      <c r="C101" s="158">
        <f>+'[2]CONSUMO DOMESTICO VARIEDAD'!$G140/10000</f>
        <v>0.52977799999999997</v>
      </c>
      <c r="D101" s="158">
        <f>+'[2]CONSUMO DOMESTICO VARIEDAD'!$G152/10000</f>
        <v>0.37393200000000004</v>
      </c>
      <c r="E101" s="158">
        <f>+'[2]CONSUMO DOMESTICO VARIEDAD'!$G164/10000</f>
        <v>0.97819999999999996</v>
      </c>
      <c r="F101" s="158">
        <f>+'[2]CONSUMO DOMESTICO VARIEDAD'!$G176/10000</f>
        <v>0.77610000000000001</v>
      </c>
      <c r="G101" s="158">
        <f>+'[2]CONSUMO DOMESTICO VARIEDAD'!$G188/10000</f>
        <v>1.0197000000000001</v>
      </c>
      <c r="H101" s="158">
        <f>+'[2]CONSUMO DOMESTICO VARIEDAD'!$G200/10000</f>
        <v>0.73180000000000001</v>
      </c>
      <c r="I101" s="214">
        <f>+'[2]CONSUMO DOMESTICO VARIEDAD'!$G112/10000</f>
        <v>0.46870400000000001</v>
      </c>
      <c r="J101" s="214">
        <f>+'[2]CONSUMO DOMESTICO VARIEDAD'!$G224/10000</f>
        <v>1.1083000000000001</v>
      </c>
      <c r="K101" s="7">
        <f t="shared" si="228"/>
        <v>1.3646053799412852</v>
      </c>
      <c r="L101" s="2"/>
      <c r="M101" s="42" t="s">
        <v>2</v>
      </c>
      <c r="N101" s="6">
        <f>+'[2]CONSUMO DOMESTICO VARIEDAD'!G580/100</f>
        <v>8.983271111111101</v>
      </c>
      <c r="O101" s="6">
        <f>+SUM(C97:C101)+SUM(B102:B108)</f>
        <v>8.2386890000000008</v>
      </c>
      <c r="P101" s="6">
        <f>+SUM(D97:D101)+SUM(C102:C108)</f>
        <v>7.903384</v>
      </c>
      <c r="Q101" s="6">
        <f>+SUM(E97:E101)+SUM(D102:D108)</f>
        <v>8.3048459999999995</v>
      </c>
      <c r="R101" s="6">
        <f t="shared" ref="R101" si="234">+SUM(F97:F101)+SUM(E102:E108)</f>
        <v>8.8110999999999997</v>
      </c>
      <c r="S101" s="6">
        <f>+SUM(G97:G101)+SUM(F102:F108)</f>
        <v>12.2005</v>
      </c>
      <c r="T101" s="6">
        <f>+SUM(H97:H101)+SUM(G102:G108)</f>
        <v>8.620000000000001</v>
      </c>
      <c r="U101" s="67">
        <f>+SUM(I97:I101)+SUM(H102:H108)</f>
        <v>10.624084</v>
      </c>
      <c r="V101" s="37">
        <f>+SUM(J97:J101)+SUM(I102:I108)</f>
        <v>8.5347469999999994</v>
      </c>
      <c r="W101" s="78">
        <f t="shared" si="230"/>
        <v>-0.19666043679624523</v>
      </c>
      <c r="X101" s="7">
        <f t="shared" si="231"/>
        <v>5.4762427609007513E-3</v>
      </c>
    </row>
    <row r="102" spans="1:24" x14ac:dyDescent="0.25">
      <c r="A102" s="42" t="s">
        <v>3</v>
      </c>
      <c r="B102" s="213">
        <f>+'[2]CONSUMO DOMESTICO VARIEDAD'!$G129/10000</f>
        <v>0.82353899999999991</v>
      </c>
      <c r="C102" s="158">
        <f>+'[2]CONSUMO DOMESTICO VARIEDAD'!$G141/10000</f>
        <v>0.63197099999999995</v>
      </c>
      <c r="D102" s="158">
        <f>+'[2]CONSUMO DOMESTICO VARIEDAD'!$G153/10000</f>
        <v>0.58799799999999991</v>
      </c>
      <c r="E102" s="158">
        <f>+'[2]CONSUMO DOMESTICO VARIEDAD'!$G165/10000</f>
        <v>0.55530000000000002</v>
      </c>
      <c r="F102" s="158">
        <f>+'[2]CONSUMO DOMESTICO VARIEDAD'!$G177/10000</f>
        <v>0.81140000000000001</v>
      </c>
      <c r="G102" s="158">
        <f>+'[2]CONSUMO DOMESTICO VARIEDAD'!$G189/10000</f>
        <v>0.66420000000000001</v>
      </c>
      <c r="H102" s="158">
        <f>+'[2]CONSUMO DOMESTICO VARIEDAD'!$G201/10000</f>
        <v>0.83609999999999995</v>
      </c>
      <c r="I102" s="214">
        <f>+'[2]CONSUMO DOMESTICO VARIEDAD'!$G113/10000</f>
        <v>0.64690999999999999</v>
      </c>
      <c r="J102" s="214">
        <f>+'[2]CONSUMO DOMESTICO VARIEDAD'!$G225/10000</f>
        <v>0.21460000000000001</v>
      </c>
      <c r="K102" s="7">
        <f t="shared" si="228"/>
        <v>-0.66826915645143836</v>
      </c>
      <c r="L102" s="2"/>
      <c r="M102" s="42" t="s">
        <v>3</v>
      </c>
      <c r="N102" s="6">
        <f>+'[2]CONSUMO DOMESTICO VARIEDAD'!G581/100</f>
        <v>9.3502444444444333</v>
      </c>
      <c r="O102" s="6">
        <f>+SUM(C97:C102)+SUM(B103:B108)</f>
        <v>8.0471210000000006</v>
      </c>
      <c r="P102" s="6">
        <f>+SUM(D97:D102)+SUM(C103:C108)</f>
        <v>7.8594109999999997</v>
      </c>
      <c r="Q102" s="6">
        <f>+SUM(E97:E102)+SUM(D103:D108)</f>
        <v>8.2721479999999978</v>
      </c>
      <c r="R102" s="6">
        <f t="shared" ref="R102" si="235">+SUM(F97:F102)+SUM(E103:E108)</f>
        <v>9.0671999999999997</v>
      </c>
      <c r="S102" s="6">
        <f>+SUM(G97:G102)+SUM(F103:F108)</f>
        <v>12.0533</v>
      </c>
      <c r="T102" s="6">
        <f>+SUM(H97:H102)+SUM(G103:G108)</f>
        <v>8.7918999999999983</v>
      </c>
      <c r="U102" s="67">
        <f>+SUM(I97:I102)+SUM(H103:H108)</f>
        <v>10.434894</v>
      </c>
      <c r="V102" s="37">
        <f>+SUM(J97:J102)+SUM(I103:I108)</f>
        <v>8.1024370000000001</v>
      </c>
      <c r="W102" s="78">
        <f t="shared" si="230"/>
        <v>-0.22352474304003467</v>
      </c>
      <c r="X102" s="7">
        <f t="shared" si="231"/>
        <v>-4.1372834957145166E-3</v>
      </c>
    </row>
    <row r="103" spans="1:24" x14ac:dyDescent="0.25">
      <c r="A103" s="42" t="s">
        <v>4</v>
      </c>
      <c r="B103" s="213">
        <f>+'[2]CONSUMO DOMESTICO VARIEDAD'!$G130/10000</f>
        <v>0.90385899999999997</v>
      </c>
      <c r="C103" s="158">
        <f>+'[2]CONSUMO DOMESTICO VARIEDAD'!$G142/10000</f>
        <v>0.63924499999999995</v>
      </c>
      <c r="D103" s="158">
        <f>+'[2]CONSUMO DOMESTICO VARIEDAD'!$G154/10000</f>
        <v>0.623834</v>
      </c>
      <c r="E103" s="158">
        <f>+'[2]CONSUMO DOMESTICO VARIEDAD'!$G166/10000</f>
        <v>0.84750000000000003</v>
      </c>
      <c r="F103" s="158">
        <f>+'[2]CONSUMO DOMESTICO VARIEDAD'!$G178/10000</f>
        <v>0.88690000000000002</v>
      </c>
      <c r="G103" s="158">
        <f>+'[2]CONSUMO DOMESTICO VARIEDAD'!$G190/10000</f>
        <v>1.0206999999999999</v>
      </c>
      <c r="H103" s="158">
        <f>+'[2]CONSUMO DOMESTICO VARIEDAD'!$G202/10000</f>
        <v>1.0709</v>
      </c>
      <c r="I103" s="214">
        <f>+'[2]CONSUMO DOMESTICO VARIEDAD'!$G114/10000</f>
        <v>0.81038699999999997</v>
      </c>
      <c r="J103" s="214">
        <f>+'[2]CONSUMO DOMESTICO VARIEDAD'!$G226/10000</f>
        <v>0.92800000000000005</v>
      </c>
      <c r="K103" s="7">
        <f t="shared" ref="K103:K106" si="236">+J103/I103-1</f>
        <v>0.14513189377420921</v>
      </c>
      <c r="L103" s="2"/>
      <c r="M103" s="42" t="s">
        <v>4</v>
      </c>
      <c r="N103" s="6">
        <f>+'[2]CONSUMO DOMESTICO VARIEDAD'!G582/100</f>
        <v>9.3905133333333239</v>
      </c>
      <c r="O103" s="6">
        <f>+SUM(C97:C103)+SUM(B104:B108)</f>
        <v>7.7825069999999998</v>
      </c>
      <c r="P103" s="6">
        <f>+SUM(D97:D103)+SUM(C104:C108)</f>
        <v>7.8439999999999994</v>
      </c>
      <c r="Q103" s="6">
        <f>+SUM(E97:E103)+SUM(D104:D108)</f>
        <v>8.4958139999999993</v>
      </c>
      <c r="R103" s="6">
        <f t="shared" ref="R103" si="237">+SUM(F97:F103)+SUM(E104:E108)</f>
        <v>9.1066000000000003</v>
      </c>
      <c r="S103" s="6">
        <f>+SUM(G97:G103)+SUM(F104:F108)</f>
        <v>12.187100000000001</v>
      </c>
      <c r="T103" s="6">
        <f>+SUM(H97:H103)+SUM(G104:G108)</f>
        <v>8.8421000000000003</v>
      </c>
      <c r="U103" s="67">
        <f>+SUM(I97:I103)+SUM(H104:H108)</f>
        <v>10.174381</v>
      </c>
      <c r="V103" s="37">
        <f>+SUM(J97:J103)+SUM(I104:I108)</f>
        <v>8.2200500000000005</v>
      </c>
      <c r="W103" s="78">
        <f t="shared" si="230"/>
        <v>-0.1920835282264346</v>
      </c>
      <c r="X103" s="7">
        <f t="shared" si="231"/>
        <v>-6.5777273816809423E-3</v>
      </c>
    </row>
    <row r="104" spans="1:24" x14ac:dyDescent="0.25">
      <c r="A104" s="42" t="s">
        <v>5</v>
      </c>
      <c r="B104" s="213">
        <f>+'[2]CONSUMO DOMESTICO VARIEDAD'!$G131/10000</f>
        <v>1.0651760000000001</v>
      </c>
      <c r="C104" s="158">
        <f>+'[2]CONSUMO DOMESTICO VARIEDAD'!$G143/10000</f>
        <v>0.64696999999999993</v>
      </c>
      <c r="D104" s="158">
        <f>+'[2]CONSUMO DOMESTICO VARIEDAD'!$G155/10000</f>
        <v>0.75431899999999996</v>
      </c>
      <c r="E104" s="158">
        <f>+'[2]CONSUMO DOMESTICO VARIEDAD'!$G167/10000</f>
        <v>0.92779999999999996</v>
      </c>
      <c r="F104" s="158">
        <f>+'[2]CONSUMO DOMESTICO VARIEDAD'!$G179/10000</f>
        <v>1.2730999999999999</v>
      </c>
      <c r="G104" s="158">
        <f>+'[2]CONSUMO DOMESTICO VARIEDAD'!$G191/10000</f>
        <v>1.1463000000000001</v>
      </c>
      <c r="H104" s="158">
        <f>+'[2]CONSUMO DOMESTICO VARIEDAD'!$G203/10000</f>
        <v>0.6663</v>
      </c>
      <c r="I104" s="214">
        <f>+'[2]CONSUMO DOMESTICO VARIEDAD'!$G115/10000</f>
        <v>0.55064599999999997</v>
      </c>
      <c r="J104" s="214">
        <f>+'[2]CONSUMO DOMESTICO VARIEDAD'!$G227/10000</f>
        <v>0.75900000000000001</v>
      </c>
      <c r="K104" s="7">
        <f t="shared" si="236"/>
        <v>0.37838102882795854</v>
      </c>
      <c r="L104" s="2"/>
      <c r="M104" s="42" t="s">
        <v>5</v>
      </c>
      <c r="N104" s="6">
        <f>+'[2]CONSUMO DOMESTICO VARIEDAD'!G583/100</f>
        <v>9.5963677777777665</v>
      </c>
      <c r="O104" s="6">
        <f t="shared" ref="O104:T104" si="238">+SUM(C97:C104)+SUM(B105:B108)</f>
        <v>7.3643009999999993</v>
      </c>
      <c r="P104" s="6">
        <f t="shared" si="238"/>
        <v>7.9513489999999996</v>
      </c>
      <c r="Q104" s="6">
        <f t="shared" si="238"/>
        <v>8.669295</v>
      </c>
      <c r="R104" s="6">
        <f t="shared" si="238"/>
        <v>9.4518999999999984</v>
      </c>
      <c r="S104" s="6">
        <f t="shared" si="238"/>
        <v>12.0603</v>
      </c>
      <c r="T104" s="6">
        <f t="shared" si="238"/>
        <v>8.3620999999999999</v>
      </c>
      <c r="U104" s="67">
        <f t="shared" ref="U104" si="239">+SUM(I97:I104)+SUM(H105:H108)</f>
        <v>10.058727000000001</v>
      </c>
      <c r="V104" s="37">
        <f t="shared" ref="V104" si="240">+SUM(J97:J104)+SUM(I105:I108)</f>
        <v>8.4284040000000005</v>
      </c>
      <c r="W104" s="78">
        <f t="shared" si="230"/>
        <v>-0.16208045014046013</v>
      </c>
      <c r="X104" s="7">
        <f t="shared" si="231"/>
        <v>-5.6201559720406857E-3</v>
      </c>
    </row>
    <row r="105" spans="1:24" x14ac:dyDescent="0.25">
      <c r="A105" s="42" t="s">
        <v>6</v>
      </c>
      <c r="B105" s="213">
        <f>+'[2]CONSUMO DOMESTICO VARIEDAD'!$G132/10000</f>
        <v>0.91070799999999996</v>
      </c>
      <c r="C105" s="158">
        <f>+'[2]CONSUMO DOMESTICO VARIEDAD'!$G144/10000</f>
        <v>0.70501000000000003</v>
      </c>
      <c r="D105" s="158">
        <f>+'[2]CONSUMO DOMESTICO VARIEDAD'!$G156/10000</f>
        <v>0.516675</v>
      </c>
      <c r="E105" s="158">
        <f>+'[2]CONSUMO DOMESTICO VARIEDAD'!$G168/10000</f>
        <v>0.98199999999999998</v>
      </c>
      <c r="F105" s="158">
        <f>+'[2]CONSUMO DOMESTICO VARIEDAD'!$G180/10000</f>
        <v>1.04</v>
      </c>
      <c r="G105" s="158">
        <f>+'[2]CONSUMO DOMESTICO VARIEDAD'!$G192/10000</f>
        <v>0.753</v>
      </c>
      <c r="H105" s="158">
        <f>+'[2]CONSUMO DOMESTICO VARIEDAD'!$G204/10000</f>
        <v>1.7568999999999999</v>
      </c>
      <c r="I105" s="214">
        <f>+'[2]CONSUMO DOMESTICO VARIEDAD'!$G116/10000</f>
        <v>0.53565099999999999</v>
      </c>
      <c r="J105" s="214">
        <f>+'[2]CONSUMO DOMESTICO VARIEDAD'!$G228/10000</f>
        <v>0.75600000000000001</v>
      </c>
      <c r="K105" s="7">
        <f t="shared" si="236"/>
        <v>0.41136672945630659</v>
      </c>
      <c r="L105" s="2"/>
      <c r="M105" s="42" t="s">
        <v>6</v>
      </c>
      <c r="N105" s="6">
        <f>+'[2]CONSUMO DOMESTICO VARIEDAD'!G584/100</f>
        <v>9.8047566666666555</v>
      </c>
      <c r="O105" s="6">
        <f t="shared" ref="O105:T105" si="241">+SUM(C97:C105)+SUM(B106:B108)</f>
        <v>7.1586029999999994</v>
      </c>
      <c r="P105" s="6">
        <f t="shared" si="241"/>
        <v>7.7630140000000001</v>
      </c>
      <c r="Q105" s="6">
        <f t="shared" si="241"/>
        <v>9.13462</v>
      </c>
      <c r="R105" s="6">
        <f t="shared" si="241"/>
        <v>9.5098999999999982</v>
      </c>
      <c r="S105" s="6">
        <f t="shared" si="241"/>
        <v>11.773299999999999</v>
      </c>
      <c r="T105" s="6">
        <f t="shared" si="241"/>
        <v>9.3659999999999997</v>
      </c>
      <c r="U105" s="67">
        <f t="shared" ref="U105" si="242">+SUM(I97:I105)+SUM(H106:H108)</f>
        <v>8.8374780000000008</v>
      </c>
      <c r="V105" s="37">
        <f t="shared" ref="V105" si="243">+SUM(J97:J105)+SUM(I106:I108)</f>
        <v>8.648753000000001</v>
      </c>
      <c r="W105" s="78">
        <f t="shared" si="230"/>
        <v>-2.1355074377554351E-2</v>
      </c>
      <c r="X105" s="7">
        <f t="shared" si="231"/>
        <v>-1.0871758978375001E-2</v>
      </c>
    </row>
    <row r="106" spans="1:24" x14ac:dyDescent="0.25">
      <c r="A106" s="42" t="s">
        <v>7</v>
      </c>
      <c r="B106" s="213">
        <f>+'[2]CONSUMO DOMESTICO VARIEDAD'!$G133/10000</f>
        <v>0.89065499999999997</v>
      </c>
      <c r="C106" s="158">
        <f>+'[2]CONSUMO DOMESTICO VARIEDAD'!$G145/10000</f>
        <v>0.92906499999999992</v>
      </c>
      <c r="D106" s="158">
        <f>+'[2]CONSUMO DOMESTICO VARIEDAD'!$G157/10000</f>
        <v>0.73330499999999998</v>
      </c>
      <c r="E106" s="158">
        <f>+'[2]CONSUMO DOMESTICO VARIEDAD'!$G169/10000</f>
        <v>0.68689999999999996</v>
      </c>
      <c r="F106" s="158">
        <f>+'[2]CONSUMO DOMESTICO VARIEDAD'!$G181/10000</f>
        <v>1.1797</v>
      </c>
      <c r="G106" s="158">
        <f>+'[2]CONSUMO DOMESTICO VARIEDAD'!$G193/10000</f>
        <v>0.57099999999999995</v>
      </c>
      <c r="H106" s="158">
        <f>+'[2]CONSUMO DOMESTICO VARIEDAD'!$G205/10000</f>
        <v>0.92589999999999995</v>
      </c>
      <c r="I106" s="214">
        <f>+'[2]CONSUMO DOMESTICO VARIEDAD'!$G117/10000</f>
        <v>1.0736969999999999</v>
      </c>
      <c r="J106" s="214">
        <f>+'[2]CONSUMO DOMESTICO VARIEDAD'!$G229/10000</f>
        <v>0.59009999999999996</v>
      </c>
      <c r="K106" s="7">
        <f t="shared" si="236"/>
        <v>-0.45040360548646408</v>
      </c>
      <c r="L106" s="2"/>
      <c r="M106" s="42" t="s">
        <v>7</v>
      </c>
      <c r="N106" s="6">
        <f>+'[2]CONSUMO DOMESTICO VARIEDAD'!G585/100</f>
        <v>10.112479999999989</v>
      </c>
      <c r="O106" s="6">
        <f t="shared" ref="O106:T106" si="244">+SUM(C97:C106)+SUM(B107:B108)</f>
        <v>7.1970129999999983</v>
      </c>
      <c r="P106" s="6">
        <f t="shared" si="244"/>
        <v>7.5672540000000001</v>
      </c>
      <c r="Q106" s="6">
        <f t="shared" si="244"/>
        <v>9.0882149999999999</v>
      </c>
      <c r="R106" s="6">
        <f t="shared" si="244"/>
        <v>10.002699999999999</v>
      </c>
      <c r="S106" s="6">
        <f t="shared" si="244"/>
        <v>11.1646</v>
      </c>
      <c r="T106" s="6">
        <f t="shared" si="244"/>
        <v>9.7208999999999985</v>
      </c>
      <c r="U106" s="67">
        <f t="shared" ref="U106" si="245">+SUM(I97:I106)+SUM(H107:H108)</f>
        <v>8.9852750000000015</v>
      </c>
      <c r="V106" s="37">
        <f t="shared" ref="V106" si="246">+SUM(J97:J106)+SUM(I107:I108)</f>
        <v>8.1651559999999996</v>
      </c>
      <c r="W106" s="78">
        <f t="shared" si="230"/>
        <v>-9.1273667194382124E-2</v>
      </c>
      <c r="X106" s="7">
        <f t="shared" si="231"/>
        <v>-2.1192747069313289E-2</v>
      </c>
    </row>
    <row r="107" spans="1:24" x14ac:dyDescent="0.25">
      <c r="A107" s="42" t="s">
        <v>8</v>
      </c>
      <c r="B107" s="213">
        <f>+'[2]CONSUMO DOMESTICO VARIEDAD'!$G134/10000</f>
        <v>0.64801900000000001</v>
      </c>
      <c r="C107" s="158">
        <f>+'[2]CONSUMO DOMESTICO VARIEDAD'!$G146/10000</f>
        <v>0.93286900000000006</v>
      </c>
      <c r="D107" s="158">
        <f>+'[2]CONSUMO DOMESTICO VARIEDAD'!$G158/10000</f>
        <v>0.76223599999999991</v>
      </c>
      <c r="E107" s="158">
        <f>+'[2]CONSUMO DOMESTICO VARIEDAD'!$G170/10000</f>
        <v>0.90790000000000004</v>
      </c>
      <c r="F107" s="158">
        <f>+'[2]CONSUMO DOMESTICO VARIEDAD'!$G182/10000</f>
        <v>1.4331</v>
      </c>
      <c r="G107" s="158">
        <f>+'[2]CONSUMO DOMESTICO VARIEDAD'!$G194/10000</f>
        <v>0.61280000000000001</v>
      </c>
      <c r="H107" s="158">
        <f>+'[2]CONSUMO DOMESTICO VARIEDAD'!$G206/10000</f>
        <v>1.1967000000000001</v>
      </c>
      <c r="I107" s="214">
        <f>+'[2]CONSUMO DOMESTICO VARIEDAD'!$G118/10000</f>
        <v>0.88992599999999999</v>
      </c>
      <c r="J107" s="214"/>
      <c r="K107" s="7"/>
      <c r="L107" s="2"/>
      <c r="M107" s="42" t="s">
        <v>8</v>
      </c>
      <c r="N107" s="6">
        <f>+'[2]CONSUMO DOMESTICO VARIEDAD'!G586/100</f>
        <v>10.414455555555543</v>
      </c>
      <c r="O107" s="6">
        <f t="shared" ref="O107:U107" si="247">+SUM(C97:C107)+SUM(B108)</f>
        <v>7.4818629999999988</v>
      </c>
      <c r="P107" s="6">
        <f t="shared" si="247"/>
        <v>7.3966209999999997</v>
      </c>
      <c r="Q107" s="6">
        <f t="shared" si="247"/>
        <v>9.2338789999999999</v>
      </c>
      <c r="R107" s="6">
        <f t="shared" si="247"/>
        <v>10.527899999999999</v>
      </c>
      <c r="S107" s="6">
        <f t="shared" si="247"/>
        <v>10.344299999999999</v>
      </c>
      <c r="T107" s="6">
        <f t="shared" si="247"/>
        <v>10.304799999999998</v>
      </c>
      <c r="U107" s="67">
        <f t="shared" si="247"/>
        <v>8.6785010000000007</v>
      </c>
      <c r="V107" s="37"/>
      <c r="W107" s="78"/>
      <c r="X107" s="7"/>
    </row>
    <row r="108" spans="1:24" x14ac:dyDescent="0.25">
      <c r="A108" s="42" t="s">
        <v>9</v>
      </c>
      <c r="B108" s="213">
        <f>+'[2]CONSUMO DOMESTICO VARIEDAD'!$G135/10000</f>
        <v>0.58334900000000001</v>
      </c>
      <c r="C108" s="158">
        <f>+'[2]CONSUMO DOMESTICO VARIEDAD'!$G147/10000</f>
        <v>0.72113000000000005</v>
      </c>
      <c r="D108" s="158">
        <f>+'[2]CONSUMO DOMESTICO VARIEDAD'!$G159/10000</f>
        <v>0.69747899999999996</v>
      </c>
      <c r="E108" s="158">
        <f>+'[2]CONSUMO DOMESTICO VARIEDAD'!$G171/10000</f>
        <v>0.61260000000000003</v>
      </c>
      <c r="F108" s="158">
        <f>+'[2]CONSUMO DOMESTICO VARIEDAD'!$G183/10000</f>
        <v>1.0374000000000001</v>
      </c>
      <c r="G108" s="158">
        <f>+'[2]CONSUMO DOMESTICO VARIEDAD'!$G195/10000</f>
        <v>0.69379999999999997</v>
      </c>
      <c r="H108" s="158">
        <f>+'[2]CONSUMO DOMESTICO VARIEDAD'!$G207/10000</f>
        <v>0.90559999999999996</v>
      </c>
      <c r="I108" s="214">
        <f>+'[2]CONSUMO DOMESTICO VARIEDAD'!$G119/10000</f>
        <v>0.86382999999999988</v>
      </c>
      <c r="J108" s="214"/>
      <c r="K108" s="7"/>
      <c r="L108" s="2"/>
      <c r="M108" s="42" t="s">
        <v>9</v>
      </c>
      <c r="N108" s="6">
        <f>+'[2]CONSUMO DOMESTICO VARIEDAD'!G587/100</f>
        <v>10.406432222222211</v>
      </c>
      <c r="O108" s="6">
        <f t="shared" ref="O108:U108" si="248">+SUM(C97:C108)</f>
        <v>7.6196439999999992</v>
      </c>
      <c r="P108" s="6">
        <f t="shared" si="248"/>
        <v>7.3729699999999987</v>
      </c>
      <c r="Q108" s="6">
        <f t="shared" si="248"/>
        <v>9.1490000000000009</v>
      </c>
      <c r="R108" s="6">
        <f t="shared" si="248"/>
        <v>10.952699999999998</v>
      </c>
      <c r="S108" s="6">
        <f t="shared" si="248"/>
        <v>10.000699999999998</v>
      </c>
      <c r="T108" s="6">
        <f t="shared" si="248"/>
        <v>10.516599999999999</v>
      </c>
      <c r="U108" s="67">
        <f t="shared" si="248"/>
        <v>8.636731000000001</v>
      </c>
      <c r="V108" s="37"/>
      <c r="W108" s="78"/>
      <c r="X108" s="7"/>
    </row>
    <row r="109" spans="1:24" ht="25.5" x14ac:dyDescent="0.25">
      <c r="A109" s="53" t="s">
        <v>13</v>
      </c>
      <c r="B109" s="215">
        <f>SUM(B97:B108)</f>
        <v>8.9720689999999994</v>
      </c>
      <c r="C109" s="159">
        <f>SUM(C97:C108)</f>
        <v>7.6196439999999992</v>
      </c>
      <c r="D109" s="159">
        <f>SUM(D97:D108)</f>
        <v>7.3729699999999987</v>
      </c>
      <c r="E109" s="159">
        <f>SUM(E97:E108)</f>
        <v>9.1490000000000009</v>
      </c>
      <c r="F109" s="159">
        <f>SUM(F97:F108)</f>
        <v>10.952699999999998</v>
      </c>
      <c r="G109" s="159">
        <f t="shared" ref="G109:H109" si="249">SUM(G97:G108)</f>
        <v>10.000699999999998</v>
      </c>
      <c r="H109" s="159">
        <f t="shared" si="249"/>
        <v>10.516599999999999</v>
      </c>
      <c r="I109" s="216">
        <f t="shared" ref="I109" si="250">SUM(I97:I108)</f>
        <v>8.636731000000001</v>
      </c>
      <c r="J109" s="216"/>
      <c r="K109" s="56"/>
      <c r="L109" s="3"/>
      <c r="M109" s="43" t="s">
        <v>14</v>
      </c>
      <c r="N109" s="46">
        <f t="shared" ref="N109" si="251">+AVERAGE(N97:N108)</f>
        <v>9.3552714814814717</v>
      </c>
      <c r="O109" s="46">
        <f>+AVERAGE(O97:O108)</f>
        <v>7.9087777499999996</v>
      </c>
      <c r="P109" s="46">
        <f t="shared" ref="P109:V109" si="252">+AVERAGE(P97:P108)</f>
        <v>7.8037745000000003</v>
      </c>
      <c r="Q109" s="46">
        <f t="shared" si="252"/>
        <v>8.376436</v>
      </c>
      <c r="R109" s="46">
        <f t="shared" si="252"/>
        <v>9.4538666666666646</v>
      </c>
      <c r="S109" s="46">
        <f t="shared" si="252"/>
        <v>11.458941666666666</v>
      </c>
      <c r="T109" s="226">
        <f t="shared" si="252"/>
        <v>9.3841750000000008</v>
      </c>
      <c r="U109" s="220">
        <f t="shared" si="252"/>
        <v>9.9851782500000006</v>
      </c>
      <c r="V109" s="197">
        <f t="shared" si="252"/>
        <v>8.241840299999998</v>
      </c>
      <c r="W109" s="79">
        <f t="shared" ref="W109" si="253">+U109/T109-1</f>
        <v>6.4044335277208653E-2</v>
      </c>
      <c r="X109" s="75">
        <f t="shared" ref="X109" si="254">+POWER(U109/P109,0.2)-1</f>
        <v>5.0534264731247225E-2</v>
      </c>
    </row>
    <row r="110" spans="1:24" ht="25.5" x14ac:dyDescent="0.25">
      <c r="A110" s="57" t="s">
        <v>15</v>
      </c>
      <c r="B110" s="195">
        <f t="shared" ref="B110:G110" si="255">+B109/B$163</f>
        <v>9.52815094548011E-3</v>
      </c>
      <c r="C110" s="58">
        <f t="shared" si="255"/>
        <v>8.5373875493975921E-3</v>
      </c>
      <c r="D110" s="58">
        <f t="shared" si="255"/>
        <v>8.7815049533582611E-3</v>
      </c>
      <c r="E110" s="58">
        <f t="shared" si="255"/>
        <v>1.0334825061990313E-2</v>
      </c>
      <c r="F110" s="58">
        <f t="shared" si="255"/>
        <v>1.1615161440637612E-2</v>
      </c>
      <c r="G110" s="58">
        <f t="shared" si="255"/>
        <v>1.193265110391967E-2</v>
      </c>
      <c r="H110" s="58">
        <f t="shared" ref="H110" si="256">+H109/H$163</f>
        <v>1.270719607235197E-2</v>
      </c>
      <c r="I110" s="189">
        <f t="shared" ref="I110" si="257">+I109/I$163</f>
        <v>1.1140428723156435E-2</v>
      </c>
      <c r="J110" s="189"/>
      <c r="K110" s="59"/>
      <c r="L110" s="3"/>
      <c r="M110" s="44" t="s">
        <v>15</v>
      </c>
      <c r="N110" s="48">
        <f t="shared" ref="N110:V110" si="258">+N109/N$163</f>
        <v>8.2751986789194876E-3</v>
      </c>
      <c r="O110" s="48">
        <f t="shared" si="258"/>
        <v>8.6699995171017705E-3</v>
      </c>
      <c r="P110" s="48">
        <f t="shared" si="258"/>
        <v>8.9669748058530865E-3</v>
      </c>
      <c r="Q110" s="48">
        <f t="shared" si="258"/>
        <v>9.8015129225370919E-3</v>
      </c>
      <c r="R110" s="48">
        <f t="shared" si="258"/>
        <v>1.0291214228187144E-2</v>
      </c>
      <c r="S110" s="48">
        <f t="shared" si="258"/>
        <v>1.2968304957296272E-2</v>
      </c>
      <c r="T110" s="58">
        <f t="shared" si="258"/>
        <v>1.1138024049822108E-2</v>
      </c>
      <c r="U110" s="189">
        <f t="shared" si="258"/>
        <v>1.2645098810470132E-2</v>
      </c>
      <c r="V110" s="188">
        <f t="shared" si="258"/>
        <v>1.0755907389858061E-2</v>
      </c>
      <c r="W110" s="72"/>
      <c r="X110" s="76"/>
    </row>
    <row r="111" spans="1:24" ht="26.25" thickBot="1" x14ac:dyDescent="0.3">
      <c r="A111" s="60" t="s">
        <v>12</v>
      </c>
      <c r="B111" s="196"/>
      <c r="C111" s="62">
        <f>+C109/B109-1</f>
        <v>-0.15073724912280551</v>
      </c>
      <c r="D111" s="62">
        <f t="shared" ref="D111:I111" si="259">+D109/C109-1</f>
        <v>-3.2373428469886556E-2</v>
      </c>
      <c r="E111" s="62">
        <f t="shared" si="259"/>
        <v>0.24088393144146836</v>
      </c>
      <c r="F111" s="62">
        <f t="shared" si="259"/>
        <v>0.19714722920537731</v>
      </c>
      <c r="G111" s="62">
        <f t="shared" si="259"/>
        <v>-8.6919207136139987E-2</v>
      </c>
      <c r="H111" s="62">
        <f t="shared" si="259"/>
        <v>5.1586388952773232E-2</v>
      </c>
      <c r="I111" s="190">
        <f t="shared" si="259"/>
        <v>-0.17875254359774051</v>
      </c>
      <c r="J111" s="190"/>
      <c r="K111" s="63"/>
      <c r="L111" s="2"/>
      <c r="M111" s="45" t="s">
        <v>12</v>
      </c>
      <c r="N111" s="49"/>
      <c r="O111" s="50">
        <f>+O109/N109-1</f>
        <v>-0.15461803907505733</v>
      </c>
      <c r="P111" s="50">
        <f t="shared" ref="P111" si="260">+P109/O109-1</f>
        <v>-1.3276798681060353E-2</v>
      </c>
      <c r="Q111" s="50">
        <f t="shared" ref="Q111" si="261">+Q109/P109-1</f>
        <v>7.3382630418139305E-2</v>
      </c>
      <c r="R111" s="50">
        <f t="shared" ref="R111" si="262">+R109/Q109-1</f>
        <v>0.12862638318572062</v>
      </c>
      <c r="S111" s="50">
        <f t="shared" ref="S111" si="263">+S109/R109-1</f>
        <v>0.21209046739253101</v>
      </c>
      <c r="T111" s="62">
        <f t="shared" ref="T111" si="264">+T109/S109-1</f>
        <v>-0.181060932765024</v>
      </c>
      <c r="U111" s="190">
        <f t="shared" ref="U111" si="265">+U109/T109-1</f>
        <v>6.4044335277208653E-2</v>
      </c>
      <c r="V111" s="73">
        <f t="shared" ref="V111" si="266">+V109/U109-1</f>
        <v>-0.1745925717450264</v>
      </c>
      <c r="W111" s="73"/>
      <c r="X111" s="52"/>
    </row>
    <row r="112" spans="1:24" ht="15.7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4" ht="15.75" thickBot="1" x14ac:dyDescent="0.3">
      <c r="A113" s="323" t="s">
        <v>269</v>
      </c>
      <c r="B113" s="324"/>
      <c r="C113" s="324"/>
      <c r="D113" s="324"/>
      <c r="E113" s="324"/>
      <c r="F113" s="324"/>
      <c r="G113" s="324"/>
      <c r="H113" s="324"/>
      <c r="I113" s="324"/>
      <c r="J113" s="324"/>
      <c r="K113" s="325"/>
      <c r="L113" s="2"/>
      <c r="M113" s="323" t="s">
        <v>270</v>
      </c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5"/>
    </row>
    <row r="114" spans="1:24" ht="51" x14ac:dyDescent="0.25">
      <c r="A114" s="38"/>
      <c r="B114" s="191">
        <v>2016</v>
      </c>
      <c r="C114" s="39">
        <f>+B114+1</f>
        <v>2017</v>
      </c>
      <c r="D114" s="39">
        <f t="shared" ref="D114:G114" si="267">+C114+1</f>
        <v>2018</v>
      </c>
      <c r="E114" s="39">
        <f t="shared" si="267"/>
        <v>2019</v>
      </c>
      <c r="F114" s="39">
        <f t="shared" si="267"/>
        <v>2020</v>
      </c>
      <c r="G114" s="39">
        <f t="shared" si="267"/>
        <v>2021</v>
      </c>
      <c r="H114" s="39">
        <f>+H96</f>
        <v>2022</v>
      </c>
      <c r="I114" s="192">
        <v>2023</v>
      </c>
      <c r="J114" s="40">
        <v>2024</v>
      </c>
      <c r="K114" s="41" t="s">
        <v>16</v>
      </c>
      <c r="L114" s="2"/>
      <c r="M114" s="65"/>
      <c r="N114" s="64">
        <v>2016</v>
      </c>
      <c r="O114" s="64">
        <f>+N114+1</f>
        <v>2017</v>
      </c>
      <c r="P114" s="64">
        <f t="shared" ref="P114" si="268">+O114+1</f>
        <v>2018</v>
      </c>
      <c r="Q114" s="64">
        <f t="shared" ref="Q114" si="269">+P114+1</f>
        <v>2019</v>
      </c>
      <c r="R114" s="64">
        <f t="shared" ref="R114" si="270">+Q114+1</f>
        <v>2020</v>
      </c>
      <c r="S114" s="64">
        <f t="shared" ref="S114" si="271">+R114+1</f>
        <v>2021</v>
      </c>
      <c r="T114" s="39">
        <v>2022</v>
      </c>
      <c r="U114" s="192">
        <v>2023</v>
      </c>
      <c r="V114" s="40">
        <v>2024</v>
      </c>
      <c r="W114" s="77" t="s">
        <v>16</v>
      </c>
      <c r="X114" s="74" t="s">
        <v>21</v>
      </c>
    </row>
    <row r="115" spans="1:24" x14ac:dyDescent="0.25">
      <c r="A115" s="42" t="s">
        <v>10</v>
      </c>
      <c r="B115" s="213">
        <f>+'[2]CONSUMO DOMESTICO VARIEDAD'!$H124/10000</f>
        <v>0.30294499999999996</v>
      </c>
      <c r="C115" s="158">
        <f>+'[2]CONSUMO DOMESTICO VARIEDAD'!$H136/10000</f>
        <v>0.52316800000000008</v>
      </c>
      <c r="D115" s="158">
        <f>+'[2]CONSUMO DOMESTICO VARIEDAD'!$H148/10000</f>
        <v>0.74776399999999998</v>
      </c>
      <c r="E115" s="158">
        <f>+'[2]CONSUMO DOMESTICO VARIEDAD'!$H160/10000</f>
        <v>0.73180000000000001</v>
      </c>
      <c r="F115" s="158">
        <f>+'[2]CONSUMO DOMESTICO VARIEDAD'!$H172/10000</f>
        <v>0.63539999999999996</v>
      </c>
      <c r="G115" s="158">
        <f>+'[2]CONSUMO DOMESTICO VARIEDAD'!$H184/10000</f>
        <v>0.96240000000000003</v>
      </c>
      <c r="H115" s="158">
        <f>+'[2]CONSUMO DOMESTICO VARIEDAD'!$H196/10000</f>
        <v>1.3464</v>
      </c>
      <c r="I115" s="214">
        <f>+'[2]CONSUMO DOMESTICO VARIEDAD'!$H208/10000</f>
        <v>0.68430000000000002</v>
      </c>
      <c r="J115" s="214">
        <f>+'[2]CONSUMO DOMESTICO VARIEDAD'!$H220/10000</f>
        <v>1.1525000000000001</v>
      </c>
      <c r="K115" s="7">
        <f>+J115/I115-1</f>
        <v>0.6842028350138829</v>
      </c>
      <c r="L115" s="2"/>
      <c r="M115" s="42" t="s">
        <v>10</v>
      </c>
      <c r="N115" s="6">
        <f>+'[2]CONSUMO DOMESTICO VARIEDAD'!H576/100</f>
        <v>14.34282222222221</v>
      </c>
      <c r="O115" s="6">
        <f>+SUM(C115)+SUM(B116:B126)</f>
        <v>12.123618</v>
      </c>
      <c r="P115" s="6">
        <f>+SUM(D115)+SUM(C116:C126)</f>
        <v>11.894735999999998</v>
      </c>
      <c r="Q115" s="6">
        <f>+SUM(E115)+SUM(D116:D126)</f>
        <v>14.100375999999999</v>
      </c>
      <c r="R115" s="6">
        <f t="shared" ref="R115" si="272">+SUM(F115)+SUM(E116:E126)</f>
        <v>12.414300000000001</v>
      </c>
      <c r="S115" s="6">
        <f>+SUM(G115)+SUM(F116:F126)</f>
        <v>14.097299999999999</v>
      </c>
      <c r="T115" s="6">
        <f>+SUM(H115)+SUM(G116:G126)</f>
        <v>15.231200000000001</v>
      </c>
      <c r="U115" s="67">
        <f>+SUM(I115)+SUM(H116:H126)</f>
        <v>15.5624</v>
      </c>
      <c r="V115" s="37">
        <f>+SUM(J115)+SUM(I116:I126)</f>
        <v>11.1736</v>
      </c>
      <c r="W115" s="78">
        <f>+V115/U115-1</f>
        <v>-0.28201305711201352</v>
      </c>
      <c r="X115" s="7">
        <f>+POWER(V115/Q115,0.2)-1</f>
        <v>-4.54636197999434E-2</v>
      </c>
    </row>
    <row r="116" spans="1:24" x14ac:dyDescent="0.25">
      <c r="A116" s="42" t="s">
        <v>11</v>
      </c>
      <c r="B116" s="213">
        <f>+'[2]CONSUMO DOMESTICO VARIEDAD'!$H125/10000</f>
        <v>0.664435</v>
      </c>
      <c r="C116" s="158">
        <f>+'[2]CONSUMO DOMESTICO VARIEDAD'!$H137/10000</f>
        <v>0.84430300000000003</v>
      </c>
      <c r="D116" s="158">
        <f>+'[2]CONSUMO DOMESTICO VARIEDAD'!$H149/10000</f>
        <v>0.90906399999999998</v>
      </c>
      <c r="E116" s="158">
        <f>+'[2]CONSUMO DOMESTICO VARIEDAD'!$H161/10000</f>
        <v>0.67710000000000004</v>
      </c>
      <c r="F116" s="158">
        <f>+'[2]CONSUMO DOMESTICO VARIEDAD'!$H173/10000</f>
        <v>0.83130000000000004</v>
      </c>
      <c r="G116" s="158">
        <f>+'[2]CONSUMO DOMESTICO VARIEDAD'!$H185/10000</f>
        <v>0.53839999999999999</v>
      </c>
      <c r="H116" s="158">
        <f>+'[2]CONSUMO DOMESTICO VARIEDAD'!$H197/10000</f>
        <v>1.2242999999999999</v>
      </c>
      <c r="I116" s="214">
        <f>+'[2]CONSUMO DOMESTICO VARIEDAD'!$H209/10000</f>
        <v>0.6179</v>
      </c>
      <c r="J116" s="214">
        <f>+'[2]CONSUMO DOMESTICO VARIEDAD'!$H221/10000</f>
        <v>0.71630000000000005</v>
      </c>
      <c r="K116" s="7">
        <f t="shared" ref="K116:K120" si="273">+J116/I116-1</f>
        <v>0.15924906942871031</v>
      </c>
      <c r="L116" s="2"/>
      <c r="M116" s="42" t="s">
        <v>11</v>
      </c>
      <c r="N116" s="6">
        <f>+'[2]CONSUMO DOMESTICO VARIEDAD'!H577/100</f>
        <v>14.48816666666665</v>
      </c>
      <c r="O116" s="6">
        <f>+SUM(C115:C116)+SUM(B117:B126)</f>
        <v>12.303485999999999</v>
      </c>
      <c r="P116" s="6">
        <f>+SUM(D115:D116)+SUM(C117:C126)</f>
        <v>11.959496999999999</v>
      </c>
      <c r="Q116" s="6">
        <f>+SUM(E115:E116)+SUM(D117:D126)</f>
        <v>13.868411999999999</v>
      </c>
      <c r="R116" s="6">
        <f t="shared" ref="R116" si="274">+SUM(F115:F116)+SUM(E117:E126)</f>
        <v>12.568499999999998</v>
      </c>
      <c r="S116" s="6">
        <f>+SUM(G115:G116)+SUM(F117:F126)</f>
        <v>13.804399999999999</v>
      </c>
      <c r="T116" s="6">
        <f>+SUM(H115:H116)+SUM(G117:G126)</f>
        <v>15.9171</v>
      </c>
      <c r="U116" s="67">
        <f>+SUM(I115:I116)+SUM(H117:H126)</f>
        <v>14.956</v>
      </c>
      <c r="V116" s="37">
        <f>+SUM(J115:J116)+SUM(I117:I126)</f>
        <v>11.271999999999998</v>
      </c>
      <c r="W116" s="78">
        <f t="shared" ref="W116:W124" si="275">+V116/U116-1</f>
        <v>-0.24632254613533033</v>
      </c>
      <c r="X116" s="7">
        <f t="shared" ref="X116:X124" si="276">+POWER(V116/Q116,0.2)-1</f>
        <v>-4.061074750242355E-2</v>
      </c>
    </row>
    <row r="117" spans="1:24" x14ac:dyDescent="0.25">
      <c r="A117" s="42" t="s">
        <v>0</v>
      </c>
      <c r="B117" s="213">
        <f>+'[2]CONSUMO DOMESTICO VARIEDAD'!$H126/10000</f>
        <v>1.2086399999999999</v>
      </c>
      <c r="C117" s="158">
        <f>+'[2]CONSUMO DOMESTICO VARIEDAD'!$H138/10000</f>
        <v>0.74368500000000004</v>
      </c>
      <c r="D117" s="158">
        <f>+'[2]CONSUMO DOMESTICO VARIEDAD'!$H150/10000</f>
        <v>1.3691</v>
      </c>
      <c r="E117" s="158">
        <f>+'[2]CONSUMO DOMESTICO VARIEDAD'!$H162/10000</f>
        <v>1.1879</v>
      </c>
      <c r="F117" s="158">
        <f>+'[2]CONSUMO DOMESTICO VARIEDAD'!$H174/10000</f>
        <v>0.90669999999999995</v>
      </c>
      <c r="G117" s="158">
        <f>+'[2]CONSUMO DOMESTICO VARIEDAD'!$H186/10000</f>
        <v>1.0408999999999999</v>
      </c>
      <c r="H117" s="158">
        <f>+'[2]CONSUMO DOMESTICO VARIEDAD'!$H198/10000</f>
        <v>1.9489000000000001</v>
      </c>
      <c r="I117" s="214">
        <f>+'[2]CONSUMO DOMESTICO VARIEDAD'!$H210/10000</f>
        <v>0.68400000000000005</v>
      </c>
      <c r="J117" s="214">
        <f>+'[2]CONSUMO DOMESTICO VARIEDAD'!$H222/10000</f>
        <v>0.70589999999999997</v>
      </c>
      <c r="K117" s="7">
        <f t="shared" si="273"/>
        <v>3.2017543859649056E-2</v>
      </c>
      <c r="L117" s="2"/>
      <c r="M117" s="42" t="s">
        <v>0</v>
      </c>
      <c r="N117" s="6">
        <f>+'[2]CONSUMO DOMESTICO VARIEDAD'!H578/100</f>
        <v>14.778561111111093</v>
      </c>
      <c r="O117" s="6">
        <f>+SUM(C115:C117)+SUM(B118:B126)</f>
        <v>11.838531</v>
      </c>
      <c r="P117" s="6">
        <f>+SUM(D115:D117)+SUM(C118:C126)</f>
        <v>12.584911999999999</v>
      </c>
      <c r="Q117" s="6">
        <f>+SUM(E115:E117)+SUM(D118:D126)</f>
        <v>13.687211999999999</v>
      </c>
      <c r="R117" s="6">
        <f t="shared" ref="R117" si="277">+SUM(F115:F117)+SUM(E118:E126)</f>
        <v>12.2873</v>
      </c>
      <c r="S117" s="6">
        <f>+SUM(G115:G117)+SUM(F118:F126)</f>
        <v>13.938599999999997</v>
      </c>
      <c r="T117" s="6">
        <f>+SUM(H115:H117)+SUM(G118:G126)</f>
        <v>16.825099999999999</v>
      </c>
      <c r="U117" s="67">
        <f>+SUM(I115:I117)+SUM(H118:H126)</f>
        <v>13.691099999999999</v>
      </c>
      <c r="V117" s="37">
        <f>+SUM(J115:J117)+SUM(I118:I126)</f>
        <v>11.293900000000001</v>
      </c>
      <c r="W117" s="78">
        <f t="shared" si="275"/>
        <v>-0.17509184798883937</v>
      </c>
      <c r="X117" s="7">
        <f t="shared" si="276"/>
        <v>-3.7710407450713079E-2</v>
      </c>
    </row>
    <row r="118" spans="1:24" x14ac:dyDescent="0.25">
      <c r="A118" s="42" t="s">
        <v>1</v>
      </c>
      <c r="B118" s="213">
        <f>+'[2]CONSUMO DOMESTICO VARIEDAD'!$H127/10000</f>
        <v>1.5886020000000001</v>
      </c>
      <c r="C118" s="158">
        <f>+'[2]CONSUMO DOMESTICO VARIEDAD'!$H139/10000</f>
        <v>0.88762299999999994</v>
      </c>
      <c r="D118" s="158">
        <f>+'[2]CONSUMO DOMESTICO VARIEDAD'!$H151/10000</f>
        <v>1.058127</v>
      </c>
      <c r="E118" s="158">
        <f>+'[2]CONSUMO DOMESTICO VARIEDAD'!$H163/10000</f>
        <v>1.4165000000000001</v>
      </c>
      <c r="F118" s="158">
        <f>+'[2]CONSUMO DOMESTICO VARIEDAD'!$H175/10000</f>
        <v>0.7702</v>
      </c>
      <c r="G118" s="158">
        <f>+'[2]CONSUMO DOMESTICO VARIEDAD'!$H187/10000</f>
        <v>0.89700000000000002</v>
      </c>
      <c r="H118" s="158">
        <f>+'[2]CONSUMO DOMESTICO VARIEDAD'!$H199/10000</f>
        <v>1.4320999999999999</v>
      </c>
      <c r="I118" s="214">
        <f>+'[2]CONSUMO DOMESTICO VARIEDAD'!$H211/10000</f>
        <v>0.83389999999999997</v>
      </c>
      <c r="J118" s="214">
        <f>+'[2]CONSUMO DOMESTICO VARIEDAD'!$H223/10000</f>
        <v>1.0548</v>
      </c>
      <c r="K118" s="7">
        <f t="shared" si="273"/>
        <v>0.26489986808969901</v>
      </c>
      <c r="L118" s="2"/>
      <c r="M118" s="42" t="s">
        <v>1</v>
      </c>
      <c r="N118" s="6">
        <f>+'[2]CONSUMO DOMESTICO VARIEDAD'!H579/100</f>
        <v>14.940309999999984</v>
      </c>
      <c r="O118" s="6">
        <f>+SUM(C115:C118)+SUM(B119:B126)</f>
        <v>11.137552000000001</v>
      </c>
      <c r="P118" s="6">
        <f>+SUM(D115:D118)+SUM(C119:C126)</f>
        <v>12.755416</v>
      </c>
      <c r="Q118" s="6">
        <f>+SUM(E115:E118)+SUM(D119:D126)</f>
        <v>14.045584999999999</v>
      </c>
      <c r="R118" s="6">
        <f t="shared" ref="R118" si="278">+SUM(F115:F118)+SUM(E119:E126)</f>
        <v>11.640999999999998</v>
      </c>
      <c r="S118" s="6">
        <f>+SUM(G115:G118)+SUM(F119:F126)</f>
        <v>14.0654</v>
      </c>
      <c r="T118" s="6">
        <f>+SUM(H115:H118)+SUM(G119:G126)</f>
        <v>17.360199999999999</v>
      </c>
      <c r="U118" s="67">
        <f>+SUM(I115:I118)+SUM(H119:H126)</f>
        <v>13.0929</v>
      </c>
      <c r="V118" s="37">
        <f>+SUM(J115:J118)+SUM(I119:I126)</f>
        <v>11.514800000000001</v>
      </c>
      <c r="W118" s="78">
        <f t="shared" si="275"/>
        <v>-0.12053097480313746</v>
      </c>
      <c r="X118" s="7">
        <f t="shared" si="276"/>
        <v>-3.8955907730137795E-2</v>
      </c>
    </row>
    <row r="119" spans="1:24" x14ac:dyDescent="0.25">
      <c r="A119" s="42" t="s">
        <v>2</v>
      </c>
      <c r="B119" s="213">
        <f>+'[2]CONSUMO DOMESTICO VARIEDAD'!$H128/10000</f>
        <v>0.89287800000000006</v>
      </c>
      <c r="C119" s="158">
        <f>+'[2]CONSUMO DOMESTICO VARIEDAD'!$H140/10000</f>
        <v>0.85641499999999993</v>
      </c>
      <c r="D119" s="158">
        <f>+'[2]CONSUMO DOMESTICO VARIEDAD'!$H152/10000</f>
        <v>1.3129520000000001</v>
      </c>
      <c r="E119" s="158">
        <f>+'[2]CONSUMO DOMESTICO VARIEDAD'!$H164/10000</f>
        <v>1.6194</v>
      </c>
      <c r="F119" s="158">
        <f>+'[2]CONSUMO DOMESTICO VARIEDAD'!$H176/10000</f>
        <v>1.0314000000000001</v>
      </c>
      <c r="G119" s="158">
        <f>+'[2]CONSUMO DOMESTICO VARIEDAD'!$H188/10000</f>
        <v>0.78480000000000005</v>
      </c>
      <c r="H119" s="158">
        <f>+'[2]CONSUMO DOMESTICO VARIEDAD'!$H200/10000</f>
        <v>1.1972</v>
      </c>
      <c r="I119" s="214">
        <f>+'[2]CONSUMO DOMESTICO VARIEDAD'!$H212/10000</f>
        <v>1.2905</v>
      </c>
      <c r="J119" s="214">
        <f>+'[2]CONSUMO DOMESTICO VARIEDAD'!$H224/10000</f>
        <v>2.5034999999999998</v>
      </c>
      <c r="K119" s="7">
        <f t="shared" si="273"/>
        <v>0.93994575745834941</v>
      </c>
      <c r="L119" s="2"/>
      <c r="M119" s="42" t="s">
        <v>2</v>
      </c>
      <c r="N119" s="6">
        <f>+'[2]CONSUMO DOMESTICO VARIEDAD'!H580/100</f>
        <v>15.526454444444427</v>
      </c>
      <c r="O119" s="6">
        <f>+SUM(C115:C119)+SUM(B120:B126)</f>
        <v>11.101089</v>
      </c>
      <c r="P119" s="6">
        <f>+SUM(D115:D119)+SUM(C120:C126)</f>
        <v>13.211953000000001</v>
      </c>
      <c r="Q119" s="6">
        <f>+SUM(E115:E119)+SUM(D120:D126)</f>
        <v>14.352032999999999</v>
      </c>
      <c r="R119" s="6">
        <f t="shared" ref="R119" si="279">+SUM(F115:F119)+SUM(E120:E126)</f>
        <v>11.053000000000001</v>
      </c>
      <c r="S119" s="6">
        <f>+SUM(G115:G119)+SUM(F120:F126)</f>
        <v>13.818799999999998</v>
      </c>
      <c r="T119" s="6">
        <f>+SUM(H115:H119)+SUM(G120:G126)</f>
        <v>17.772600000000004</v>
      </c>
      <c r="U119" s="67">
        <f>+SUM(I115:I119)+SUM(H120:H126)</f>
        <v>13.186199999999999</v>
      </c>
      <c r="V119" s="37">
        <f>+SUM(J115:J119)+SUM(I120:I126)</f>
        <v>12.7278</v>
      </c>
      <c r="W119" s="78">
        <f t="shared" si="275"/>
        <v>-3.4763616508167616E-2</v>
      </c>
      <c r="X119" s="7">
        <f t="shared" si="276"/>
        <v>-2.3734406815961728E-2</v>
      </c>
    </row>
    <row r="120" spans="1:24" x14ac:dyDescent="0.25">
      <c r="A120" s="42" t="s">
        <v>3</v>
      </c>
      <c r="B120" s="213">
        <f>+'[2]CONSUMO DOMESTICO VARIEDAD'!$H129/10000</f>
        <v>0.58488699999999993</v>
      </c>
      <c r="C120" s="158">
        <f>+'[2]CONSUMO DOMESTICO VARIEDAD'!$H141/10000</f>
        <v>0.74521099999999996</v>
      </c>
      <c r="D120" s="158">
        <f>+'[2]CONSUMO DOMESTICO VARIEDAD'!$H153/10000</f>
        <v>0.77528299999999994</v>
      </c>
      <c r="E120" s="158">
        <f>+'[2]CONSUMO DOMESTICO VARIEDAD'!$H165/10000</f>
        <v>0.77429999999999999</v>
      </c>
      <c r="F120" s="158">
        <f>+'[2]CONSUMO DOMESTICO VARIEDAD'!$H177/10000</f>
        <v>1.0793999999999999</v>
      </c>
      <c r="G120" s="158">
        <f>+'[2]CONSUMO DOMESTICO VARIEDAD'!$H189/10000</f>
        <v>1.0415000000000001</v>
      </c>
      <c r="H120" s="158">
        <f>+'[2]CONSUMO DOMESTICO VARIEDAD'!$H201/10000</f>
        <v>0.77600000000000002</v>
      </c>
      <c r="I120" s="214">
        <f>+'[2]CONSUMO DOMESTICO VARIEDAD'!$H213/10000</f>
        <v>0.87229999999999996</v>
      </c>
      <c r="J120" s="214">
        <f>+'[2]CONSUMO DOMESTICO VARIEDAD'!$H225/10000</f>
        <v>9.4500000000000001E-2</v>
      </c>
      <c r="K120" s="7">
        <f t="shared" si="273"/>
        <v>-0.89166571133784245</v>
      </c>
      <c r="L120" s="2"/>
      <c r="M120" s="42" t="s">
        <v>3</v>
      </c>
      <c r="N120" s="6">
        <f>+'[2]CONSUMO DOMESTICO VARIEDAD'!H581/100</f>
        <v>15.627825555555541</v>
      </c>
      <c r="O120" s="6">
        <f>+SUM(C115:C120)+SUM(B121:B126)</f>
        <v>11.261413000000001</v>
      </c>
      <c r="P120" s="6">
        <f>+SUM(D115:D120)+SUM(C121:C126)</f>
        <v>13.242025000000002</v>
      </c>
      <c r="Q120" s="6">
        <f>+SUM(E115:E120)+SUM(D121:D126)</f>
        <v>14.351049999999999</v>
      </c>
      <c r="R120" s="6">
        <f t="shared" ref="R120" si="280">+SUM(F115:F120)+SUM(E121:E126)</f>
        <v>11.3581</v>
      </c>
      <c r="S120" s="6">
        <f>+SUM(G115:G120)+SUM(F121:F126)</f>
        <v>13.780899999999999</v>
      </c>
      <c r="T120" s="6">
        <f>+SUM(H115:H120)+SUM(G121:G126)</f>
        <v>17.507100000000001</v>
      </c>
      <c r="U120" s="67">
        <f>+SUM(I115:I120)+SUM(H121:H126)</f>
        <v>13.282499999999999</v>
      </c>
      <c r="V120" s="37">
        <f>+SUM(J115:J120)+SUM(I121:I126)</f>
        <v>11.95</v>
      </c>
      <c r="W120" s="78">
        <f t="shared" si="275"/>
        <v>-0.10031996988518721</v>
      </c>
      <c r="X120" s="7">
        <f t="shared" si="276"/>
        <v>-3.5956023249764546E-2</v>
      </c>
    </row>
    <row r="121" spans="1:24" x14ac:dyDescent="0.25">
      <c r="A121" s="42" t="s">
        <v>4</v>
      </c>
      <c r="B121" s="213">
        <f>+'[2]CONSUMO DOMESTICO VARIEDAD'!$H130/10000</f>
        <v>0.95846200000000004</v>
      </c>
      <c r="C121" s="158">
        <f>+'[2]CONSUMO DOMESTICO VARIEDAD'!$H142/10000</f>
        <v>0.82271800000000006</v>
      </c>
      <c r="D121" s="158">
        <f>+'[2]CONSUMO DOMESTICO VARIEDAD'!$H154/10000</f>
        <v>1.278184</v>
      </c>
      <c r="E121" s="158">
        <f>+'[2]CONSUMO DOMESTICO VARIEDAD'!$H166/10000</f>
        <v>0.98380000000000001</v>
      </c>
      <c r="F121" s="158">
        <f>+'[2]CONSUMO DOMESTICO VARIEDAD'!$H178/10000</f>
        <v>1.1402000000000001</v>
      </c>
      <c r="G121" s="158">
        <f>+'[2]CONSUMO DOMESTICO VARIEDAD'!$H190/10000</f>
        <v>1.4534</v>
      </c>
      <c r="H121" s="158">
        <f>+'[2]CONSUMO DOMESTICO VARIEDAD'!$H202/10000</f>
        <v>1.3682000000000001</v>
      </c>
      <c r="I121" s="214">
        <f>+'[2]CONSUMO DOMESTICO VARIEDAD'!$H214/10000</f>
        <v>1.1846000000000001</v>
      </c>
      <c r="J121" s="214">
        <f>+'[2]CONSUMO DOMESTICO VARIEDAD'!$H226/10000</f>
        <v>0.98839999999999995</v>
      </c>
      <c r="K121" s="7">
        <f t="shared" ref="K121:K124" si="281">+J121/I121-1</f>
        <v>-0.16562552760425475</v>
      </c>
      <c r="L121" s="2"/>
      <c r="M121" s="42" t="s">
        <v>4</v>
      </c>
      <c r="N121" s="6">
        <f>+'[2]CONSUMO DOMESTICO VARIEDAD'!H582/100</f>
        <v>15.65899444444443</v>
      </c>
      <c r="O121" s="6">
        <f>+SUM(C115:C121)+SUM(B122:B126)</f>
        <v>11.125669</v>
      </c>
      <c r="P121" s="6">
        <f>+SUM(D115:D121)+SUM(C122:C126)</f>
        <v>13.697490999999999</v>
      </c>
      <c r="Q121" s="6">
        <f>+SUM(E115:E121)+SUM(D122:D126)</f>
        <v>14.056666</v>
      </c>
      <c r="R121" s="6">
        <f t="shared" ref="R121" si="282">+SUM(F115:F121)+SUM(E122:E126)</f>
        <v>11.5145</v>
      </c>
      <c r="S121" s="6">
        <f>+SUM(G115:G121)+SUM(F122:F126)</f>
        <v>14.094099999999997</v>
      </c>
      <c r="T121" s="6">
        <f>+SUM(H115:H121)+SUM(G122:G126)</f>
        <v>17.421900000000001</v>
      </c>
      <c r="U121" s="67">
        <f>+SUM(I115:I121)+SUM(H122:H126)</f>
        <v>13.0989</v>
      </c>
      <c r="V121" s="37">
        <f>+SUM(J115:J121)+SUM(I122:I126)</f>
        <v>11.7538</v>
      </c>
      <c r="W121" s="78">
        <f t="shared" si="275"/>
        <v>-0.10268801197047084</v>
      </c>
      <c r="X121" s="7">
        <f t="shared" si="276"/>
        <v>-3.515134855114832E-2</v>
      </c>
    </row>
    <row r="122" spans="1:24" x14ac:dyDescent="0.25">
      <c r="A122" s="42" t="s">
        <v>5</v>
      </c>
      <c r="B122" s="213">
        <f>+'[2]CONSUMO DOMESTICO VARIEDAD'!$H131/10000</f>
        <v>1.1338729999999999</v>
      </c>
      <c r="C122" s="158">
        <f>+'[2]CONSUMO DOMESTICO VARIEDAD'!$H143/10000</f>
        <v>1.316276</v>
      </c>
      <c r="D122" s="158">
        <f>+'[2]CONSUMO DOMESTICO VARIEDAD'!$H155/10000</f>
        <v>1.329723</v>
      </c>
      <c r="E122" s="158">
        <f>+'[2]CONSUMO DOMESTICO VARIEDAD'!$H167/10000</f>
        <v>1.2721</v>
      </c>
      <c r="F122" s="158">
        <f>+'[2]CONSUMO DOMESTICO VARIEDAD'!$H179/10000</f>
        <v>1.3012999999999999</v>
      </c>
      <c r="G122" s="158">
        <f>+'[2]CONSUMO DOMESTICO VARIEDAD'!$H191/10000</f>
        <v>2.0781000000000001</v>
      </c>
      <c r="H122" s="158">
        <f>+'[2]CONSUMO DOMESTICO VARIEDAD'!$H203/10000</f>
        <v>2.0240999999999998</v>
      </c>
      <c r="I122" s="214">
        <f>+'[2]CONSUMO DOMESTICO VARIEDAD'!$H215/10000</f>
        <v>0.7681</v>
      </c>
      <c r="J122" s="214">
        <f>+'[2]CONSUMO DOMESTICO VARIEDAD'!$H227/10000</f>
        <v>1.8872</v>
      </c>
      <c r="K122" s="7">
        <f t="shared" si="281"/>
        <v>1.4569717484702513</v>
      </c>
      <c r="L122" s="2"/>
      <c r="M122" s="42" t="s">
        <v>5</v>
      </c>
      <c r="N122" s="6">
        <f>+'[2]CONSUMO DOMESTICO VARIEDAD'!H583/100</f>
        <v>16.265088888888869</v>
      </c>
      <c r="O122" s="6">
        <f t="shared" ref="O122:T122" si="283">+SUM(C115:C122)+SUM(B123:B126)</f>
        <v>11.308071999999999</v>
      </c>
      <c r="P122" s="6">
        <f t="shared" si="283"/>
        <v>13.710937999999999</v>
      </c>
      <c r="Q122" s="6">
        <f t="shared" si="283"/>
        <v>13.999043</v>
      </c>
      <c r="R122" s="6">
        <f t="shared" si="283"/>
        <v>11.543699999999999</v>
      </c>
      <c r="S122" s="6">
        <f t="shared" si="283"/>
        <v>14.870899999999999</v>
      </c>
      <c r="T122" s="6">
        <f t="shared" si="283"/>
        <v>17.367899999999999</v>
      </c>
      <c r="U122" s="67">
        <f t="shared" ref="U122" si="284">+SUM(I115:I122)+SUM(H123:H126)</f>
        <v>11.8429</v>
      </c>
      <c r="V122" s="37">
        <f t="shared" ref="V122" si="285">+SUM(J115:J122)+SUM(I123:I126)</f>
        <v>12.8729</v>
      </c>
      <c r="W122" s="78">
        <f t="shared" si="275"/>
        <v>8.697194099418204E-2</v>
      </c>
      <c r="X122" s="7">
        <f t="shared" si="276"/>
        <v>-1.6633046339001645E-2</v>
      </c>
    </row>
    <row r="123" spans="1:24" x14ac:dyDescent="0.25">
      <c r="A123" s="42" t="s">
        <v>6</v>
      </c>
      <c r="B123" s="213">
        <f>+'[2]CONSUMO DOMESTICO VARIEDAD'!$H132/10000</f>
        <v>1.247959</v>
      </c>
      <c r="C123" s="158">
        <f>+'[2]CONSUMO DOMESTICO VARIEDAD'!$H144/10000</f>
        <v>1.5063899999999999</v>
      </c>
      <c r="D123" s="158">
        <f>+'[2]CONSUMO DOMESTICO VARIEDAD'!$H156/10000</f>
        <v>1.4177440000000001</v>
      </c>
      <c r="E123" s="158">
        <f>+'[2]CONSUMO DOMESTICO VARIEDAD'!$H168/10000</f>
        <v>1.0919000000000001</v>
      </c>
      <c r="F123" s="158">
        <f>+'[2]CONSUMO DOMESTICO VARIEDAD'!$H180/10000</f>
        <v>1.2898000000000001</v>
      </c>
      <c r="G123" s="158">
        <f>+'[2]CONSUMO DOMESTICO VARIEDAD'!$H192/10000</f>
        <v>1.6115999999999999</v>
      </c>
      <c r="H123" s="158">
        <f>+'[2]CONSUMO DOMESTICO VARIEDAD'!$H204/10000</f>
        <v>1.7767999999999999</v>
      </c>
      <c r="I123" s="214">
        <f>+'[2]CONSUMO DOMESTICO VARIEDAD'!$H216/10000</f>
        <v>1.3683000000000001</v>
      </c>
      <c r="J123" s="214">
        <f>+'[2]CONSUMO DOMESTICO VARIEDAD'!$H228/10000</f>
        <v>1.4076</v>
      </c>
      <c r="K123" s="7">
        <f t="shared" si="281"/>
        <v>2.87217715413286E-2</v>
      </c>
      <c r="L123" s="2"/>
      <c r="M123" s="42" t="s">
        <v>6</v>
      </c>
      <c r="N123" s="6">
        <f>+'[2]CONSUMO DOMESTICO VARIEDAD'!H584/100</f>
        <v>15.679934444444427</v>
      </c>
      <c r="O123" s="6">
        <f t="shared" ref="O123:T123" si="286">+SUM(C115:C123)+SUM(B124:B126)</f>
        <v>11.566503000000001</v>
      </c>
      <c r="P123" s="6">
        <f t="shared" si="286"/>
        <v>13.622292</v>
      </c>
      <c r="Q123" s="6">
        <f t="shared" si="286"/>
        <v>13.673199</v>
      </c>
      <c r="R123" s="6">
        <f t="shared" si="286"/>
        <v>11.7416</v>
      </c>
      <c r="S123" s="6">
        <f t="shared" si="286"/>
        <v>15.192699999999999</v>
      </c>
      <c r="T123" s="6">
        <f t="shared" si="286"/>
        <v>17.533099999999997</v>
      </c>
      <c r="U123" s="67">
        <f t="shared" ref="U123" si="287">+SUM(I115:I123)+SUM(H124:H126)</f>
        <v>11.4344</v>
      </c>
      <c r="V123" s="37">
        <f t="shared" ref="V123" si="288">+SUM(J115:J123)+SUM(I124:I126)</f>
        <v>12.9122</v>
      </c>
      <c r="W123" s="78">
        <f t="shared" si="275"/>
        <v>0.12924158679073683</v>
      </c>
      <c r="X123" s="7">
        <f t="shared" si="276"/>
        <v>-1.138767169178323E-2</v>
      </c>
    </row>
    <row r="124" spans="1:24" x14ac:dyDescent="0.25">
      <c r="A124" s="42" t="s">
        <v>7</v>
      </c>
      <c r="B124" s="213">
        <f>+'[2]CONSUMO DOMESTICO VARIEDAD'!$H133/10000</f>
        <v>1.1195809999999999</v>
      </c>
      <c r="C124" s="158">
        <f>+'[2]CONSUMO DOMESTICO VARIEDAD'!$H145/10000</f>
        <v>1.178237</v>
      </c>
      <c r="D124" s="158">
        <f>+'[2]CONSUMO DOMESTICO VARIEDAD'!$H157/10000</f>
        <v>1.314214</v>
      </c>
      <c r="E124" s="158">
        <f>+'[2]CONSUMO DOMESTICO VARIEDAD'!$H169/10000</f>
        <v>0.90780000000000005</v>
      </c>
      <c r="F124" s="158">
        <f>+'[2]CONSUMO DOMESTICO VARIEDAD'!$H181/10000</f>
        <v>1.4220999999999999</v>
      </c>
      <c r="G124" s="158">
        <f>+'[2]CONSUMO DOMESTICO VARIEDAD'!$H193/10000</f>
        <v>1.4698</v>
      </c>
      <c r="H124" s="158">
        <f>+'[2]CONSUMO DOMESTICO VARIEDAD'!$H205/10000</f>
        <v>1.1237999999999999</v>
      </c>
      <c r="I124" s="214">
        <f>+'[2]CONSUMO DOMESTICO VARIEDAD'!$H217/10000</f>
        <v>0.64119999999999999</v>
      </c>
      <c r="J124" s="214">
        <f>+'[2]CONSUMO DOMESTICO VARIEDAD'!$H229/10000</f>
        <v>0.85740000000000005</v>
      </c>
      <c r="K124" s="7">
        <f t="shared" si="281"/>
        <v>0.33718028696194646</v>
      </c>
      <c r="L124" s="2"/>
      <c r="M124" s="42" t="s">
        <v>7</v>
      </c>
      <c r="N124" s="6">
        <f>+'[2]CONSUMO DOMESTICO VARIEDAD'!H585/100</f>
        <v>15.590789999999984</v>
      </c>
      <c r="O124" s="6">
        <f t="shared" ref="O124:T124" si="289">+SUM(C115:C124)+SUM(B125:B126)</f>
        <v>11.625159</v>
      </c>
      <c r="P124" s="6">
        <f t="shared" si="289"/>
        <v>13.758269</v>
      </c>
      <c r="Q124" s="6">
        <f t="shared" si="289"/>
        <v>13.266785000000002</v>
      </c>
      <c r="R124" s="6">
        <f t="shared" si="289"/>
        <v>12.2559</v>
      </c>
      <c r="S124" s="6">
        <f t="shared" si="289"/>
        <v>15.240399999999998</v>
      </c>
      <c r="T124" s="6">
        <f t="shared" si="289"/>
        <v>17.187099999999997</v>
      </c>
      <c r="U124" s="67">
        <f t="shared" ref="U124" si="290">+SUM(I115:I124)+SUM(H125:H126)</f>
        <v>10.9518</v>
      </c>
      <c r="V124" s="37">
        <f t="shared" ref="V124" si="291">+SUM(J115:J124)+SUM(I125:I126)</f>
        <v>13.128399999999999</v>
      </c>
      <c r="W124" s="78">
        <f t="shared" si="275"/>
        <v>0.19874358552931937</v>
      </c>
      <c r="X124" s="7">
        <f t="shared" si="276"/>
        <v>-2.0949466558226604E-3</v>
      </c>
    </row>
    <row r="125" spans="1:24" x14ac:dyDescent="0.25">
      <c r="A125" s="42" t="s">
        <v>8</v>
      </c>
      <c r="B125" s="213">
        <f>+'[2]CONSUMO DOMESTICO VARIEDAD'!$H134/10000</f>
        <v>1.370608</v>
      </c>
      <c r="C125" s="158">
        <f>+'[2]CONSUMO DOMESTICO VARIEDAD'!$H146/10000</f>
        <v>0.85929500000000003</v>
      </c>
      <c r="D125" s="158">
        <f>+'[2]CONSUMO DOMESTICO VARIEDAD'!$H158/10000</f>
        <v>1.229301</v>
      </c>
      <c r="E125" s="158">
        <f>+'[2]CONSUMO DOMESTICO VARIEDAD'!$H170/10000</f>
        <v>0.9294</v>
      </c>
      <c r="F125" s="158">
        <f>+'[2]CONSUMO DOMESTICO VARIEDAD'!$H182/10000</f>
        <v>2.2814999999999999</v>
      </c>
      <c r="G125" s="158">
        <f>+'[2]CONSUMO DOMESTICO VARIEDAD'!$H194/10000</f>
        <v>1.5357000000000001</v>
      </c>
      <c r="H125" s="158">
        <f>+'[2]CONSUMO DOMESTICO VARIEDAD'!$H206/10000</f>
        <v>1.2278</v>
      </c>
      <c r="I125" s="214">
        <f>+'[2]CONSUMO DOMESTICO VARIEDAD'!$H218/10000</f>
        <v>0.77059999999999995</v>
      </c>
      <c r="J125" s="214"/>
      <c r="K125" s="7"/>
      <c r="L125" s="2"/>
      <c r="M125" s="42" t="s">
        <v>8</v>
      </c>
      <c r="N125" s="6">
        <f>+'[2]CONSUMO DOMESTICO VARIEDAD'!H586/100</f>
        <v>15.162269999999985</v>
      </c>
      <c r="O125" s="6">
        <f t="shared" ref="O125:U125" si="292">+SUM(C115:C125)+SUM(B126)</f>
        <v>11.113845999999999</v>
      </c>
      <c r="P125" s="6">
        <f t="shared" si="292"/>
        <v>14.128274999999999</v>
      </c>
      <c r="Q125" s="6">
        <f t="shared" si="292"/>
        <v>12.966884</v>
      </c>
      <c r="R125" s="6">
        <f t="shared" si="292"/>
        <v>13.607999999999999</v>
      </c>
      <c r="S125" s="6">
        <f t="shared" si="292"/>
        <v>14.494599999999998</v>
      </c>
      <c r="T125" s="6">
        <f t="shared" si="292"/>
        <v>16.879199999999997</v>
      </c>
      <c r="U125" s="67">
        <f t="shared" si="292"/>
        <v>10.4946</v>
      </c>
      <c r="V125" s="37"/>
      <c r="W125" s="78"/>
      <c r="X125" s="7"/>
    </row>
    <row r="126" spans="1:24" x14ac:dyDescent="0.25">
      <c r="A126" s="42" t="s">
        <v>9</v>
      </c>
      <c r="B126" s="213">
        <f>+'[2]CONSUMO DOMESTICO VARIEDAD'!$H135/10000</f>
        <v>0.83052499999999996</v>
      </c>
      <c r="C126" s="158">
        <f>+'[2]CONSUMO DOMESTICO VARIEDAD'!$H147/10000</f>
        <v>1.386819</v>
      </c>
      <c r="D126" s="158">
        <f>+'[2]CONSUMO DOMESTICO VARIEDAD'!$H159/10000</f>
        <v>1.374884</v>
      </c>
      <c r="E126" s="158">
        <f>+'[2]CONSUMO DOMESTICO VARIEDAD'!$H171/10000</f>
        <v>0.91869999999999996</v>
      </c>
      <c r="F126" s="158">
        <f>+'[2]CONSUMO DOMESTICO VARIEDAD'!$H183/10000</f>
        <v>1.081</v>
      </c>
      <c r="G126" s="158">
        <f>+'[2]CONSUMO DOMESTICO VARIEDAD'!$H195/10000</f>
        <v>1.4336</v>
      </c>
      <c r="H126" s="158">
        <f>+'[2]CONSUMO DOMESTICO VARIEDAD'!$H207/10000</f>
        <v>0.77890000000000004</v>
      </c>
      <c r="I126" s="214">
        <f>+'[2]CONSUMO DOMESTICO VARIEDAD'!$H219/10000</f>
        <v>0.98970000000000002</v>
      </c>
      <c r="J126" s="214"/>
      <c r="K126" s="7"/>
      <c r="L126" s="2"/>
      <c r="M126" s="42" t="s">
        <v>9</v>
      </c>
      <c r="N126" s="6">
        <f>+'[2]CONSUMO DOMESTICO VARIEDAD'!H587/100</f>
        <v>14.567905555555543</v>
      </c>
      <c r="O126" s="6">
        <f t="shared" ref="O126:U126" si="293">+SUM(C115:C126)</f>
        <v>11.67014</v>
      </c>
      <c r="P126" s="6">
        <f t="shared" si="293"/>
        <v>14.116339999999999</v>
      </c>
      <c r="Q126" s="6">
        <f t="shared" si="293"/>
        <v>12.5107</v>
      </c>
      <c r="R126" s="6">
        <f t="shared" si="293"/>
        <v>13.770299999999999</v>
      </c>
      <c r="S126" s="6">
        <f t="shared" si="293"/>
        <v>14.847199999999999</v>
      </c>
      <c r="T126" s="6">
        <f t="shared" si="293"/>
        <v>16.224499999999999</v>
      </c>
      <c r="U126" s="67">
        <f t="shared" si="293"/>
        <v>10.705400000000001</v>
      </c>
      <c r="V126" s="37"/>
      <c r="W126" s="78"/>
      <c r="X126" s="7"/>
    </row>
    <row r="127" spans="1:24" ht="25.5" x14ac:dyDescent="0.25">
      <c r="A127" s="53" t="s">
        <v>13</v>
      </c>
      <c r="B127" s="215">
        <f>SUM(B115:B126)</f>
        <v>11.903395000000002</v>
      </c>
      <c r="C127" s="159">
        <f t="shared" ref="C127:G127" si="294">SUM(C115:C126)</f>
        <v>11.67014</v>
      </c>
      <c r="D127" s="159">
        <f t="shared" si="294"/>
        <v>14.116339999999999</v>
      </c>
      <c r="E127" s="159">
        <f t="shared" si="294"/>
        <v>12.5107</v>
      </c>
      <c r="F127" s="159">
        <f t="shared" si="294"/>
        <v>13.770299999999999</v>
      </c>
      <c r="G127" s="159">
        <f t="shared" si="294"/>
        <v>14.847199999999999</v>
      </c>
      <c r="H127" s="159">
        <f t="shared" ref="H127" si="295">SUM(H115:H126)</f>
        <v>16.224499999999999</v>
      </c>
      <c r="I127" s="216">
        <f t="shared" ref="I127" si="296">SUM(I115:I126)</f>
        <v>10.705400000000001</v>
      </c>
      <c r="J127" s="216"/>
      <c r="K127" s="56"/>
      <c r="L127" s="3"/>
      <c r="M127" s="43" t="s">
        <v>14</v>
      </c>
      <c r="N127" s="46">
        <f>+AVERAGE(N115:N126)</f>
        <v>15.219093611111093</v>
      </c>
      <c r="O127" s="46">
        <f>+AVERAGE(O115:O126)</f>
        <v>11.514589833333332</v>
      </c>
      <c r="P127" s="46">
        <f t="shared" ref="P127:V127" si="297">+AVERAGE(P115:P126)</f>
        <v>13.223512000000001</v>
      </c>
      <c r="Q127" s="46">
        <f t="shared" si="297"/>
        <v>13.739828750000001</v>
      </c>
      <c r="R127" s="46">
        <f t="shared" si="297"/>
        <v>12.14635</v>
      </c>
      <c r="S127" s="46">
        <f t="shared" si="297"/>
        <v>14.353774999999997</v>
      </c>
      <c r="T127" s="226">
        <f t="shared" si="297"/>
        <v>16.93558333333333</v>
      </c>
      <c r="U127" s="220">
        <f t="shared" si="297"/>
        <v>12.691591666666666</v>
      </c>
      <c r="V127" s="197">
        <f t="shared" si="297"/>
        <v>12.059940000000001</v>
      </c>
      <c r="W127" s="79">
        <f t="shared" ref="W127" si="298">+U127/T127-1</f>
        <v>-0.25059613141954551</v>
      </c>
      <c r="X127" s="75">
        <f t="shared" ref="X127" si="299">+POWER(U127/P127,0.2)-1</f>
        <v>-8.1777302486083503E-3</v>
      </c>
    </row>
    <row r="128" spans="1:24" ht="25.5" x14ac:dyDescent="0.25">
      <c r="A128" s="57" t="s">
        <v>15</v>
      </c>
      <c r="B128" s="195">
        <f t="shared" ref="B128:G128" si="300">+B127/B$163</f>
        <v>1.2641158279508688E-2</v>
      </c>
      <c r="C128" s="58">
        <f t="shared" si="300"/>
        <v>1.3075743162768081E-2</v>
      </c>
      <c r="D128" s="58">
        <f t="shared" si="300"/>
        <v>1.6813130886642613E-2</v>
      </c>
      <c r="E128" s="58">
        <f t="shared" si="300"/>
        <v>1.4132243513284752E-2</v>
      </c>
      <c r="F128" s="58">
        <f t="shared" si="300"/>
        <v>1.4603180730414611E-2</v>
      </c>
      <c r="G128" s="58">
        <f t="shared" si="300"/>
        <v>1.7715405668614813E-2</v>
      </c>
      <c r="H128" s="58">
        <f t="shared" ref="H128" si="301">+H127/H$163</f>
        <v>1.9604045288008916E-2</v>
      </c>
      <c r="I128" s="189">
        <f t="shared" ref="I128" si="302">+I127/I$163</f>
        <v>1.3808783167251464E-2</v>
      </c>
      <c r="J128" s="189"/>
      <c r="K128" s="59"/>
      <c r="L128" s="3"/>
      <c r="M128" s="44" t="s">
        <v>15</v>
      </c>
      <c r="N128" s="48">
        <f>+N127/N$163</f>
        <v>1.3462038337884225E-2</v>
      </c>
      <c r="O128" s="48">
        <f t="shared" ref="O128:V128" si="303">+O127/O$163</f>
        <v>1.2622871883664318E-2</v>
      </c>
      <c r="P128" s="48">
        <f t="shared" si="303"/>
        <v>1.5194557319524796E-2</v>
      </c>
      <c r="Q128" s="48">
        <f t="shared" si="303"/>
        <v>1.607737575343161E-2</v>
      </c>
      <c r="R128" s="48">
        <f t="shared" si="303"/>
        <v>1.3222176105072451E-2</v>
      </c>
      <c r="S128" s="48">
        <f t="shared" si="303"/>
        <v>1.6244443588529358E-2</v>
      </c>
      <c r="T128" s="58">
        <f t="shared" si="303"/>
        <v>2.0100747744413661E-2</v>
      </c>
      <c r="U128" s="189">
        <f t="shared" si="303"/>
        <v>1.6072465274932803E-2</v>
      </c>
      <c r="V128" s="188">
        <f t="shared" si="303"/>
        <v>1.5738669161940066E-2</v>
      </c>
      <c r="W128" s="72"/>
      <c r="X128" s="76"/>
    </row>
    <row r="129" spans="1:24" ht="26.25" thickBot="1" x14ac:dyDescent="0.3">
      <c r="A129" s="60" t="s">
        <v>12</v>
      </c>
      <c r="B129" s="196"/>
      <c r="C129" s="62">
        <f>+C127/B127-1</f>
        <v>-1.9595669974826646E-2</v>
      </c>
      <c r="D129" s="62">
        <f t="shared" ref="D129:I129" si="304">+D127/C127-1</f>
        <v>0.2096118812627783</v>
      </c>
      <c r="E129" s="62">
        <f t="shared" si="304"/>
        <v>-0.11374336407312369</v>
      </c>
      <c r="F129" s="62">
        <f t="shared" si="304"/>
        <v>0.10068181636519125</v>
      </c>
      <c r="G129" s="62">
        <f t="shared" si="304"/>
        <v>7.8204541658496884E-2</v>
      </c>
      <c r="H129" s="62">
        <f t="shared" si="304"/>
        <v>9.2764965784794429E-2</v>
      </c>
      <c r="I129" s="190">
        <f t="shared" si="304"/>
        <v>-0.34017072945237137</v>
      </c>
      <c r="J129" s="190"/>
      <c r="K129" s="63"/>
      <c r="L129" s="2"/>
      <c r="M129" s="45" t="s">
        <v>12</v>
      </c>
      <c r="N129" s="49"/>
      <c r="O129" s="50">
        <f>+O127/N127-1</f>
        <v>-0.24341159023249537</v>
      </c>
      <c r="P129" s="50">
        <f t="shared" ref="P129" si="305">+P127/O127-1</f>
        <v>0.14841363794996387</v>
      </c>
      <c r="Q129" s="50">
        <f t="shared" ref="Q129" si="306">+Q127/P127-1</f>
        <v>3.904535723943825E-2</v>
      </c>
      <c r="R129" s="50">
        <f t="shared" ref="R129" si="307">+R127/Q127-1</f>
        <v>-0.11597515362045552</v>
      </c>
      <c r="S129" s="50">
        <f t="shared" ref="S129" si="308">+S127/R127-1</f>
        <v>0.18173566544682118</v>
      </c>
      <c r="T129" s="62">
        <f t="shared" ref="T129" si="309">+T127/S127-1</f>
        <v>0.17986963940380374</v>
      </c>
      <c r="U129" s="190">
        <f t="shared" ref="U129" si="310">+U127/T127-1</f>
        <v>-0.25059613141954551</v>
      </c>
      <c r="V129" s="73">
        <f t="shared" ref="V129" si="311">+V127/U127-1</f>
        <v>-4.9769302641972102E-2</v>
      </c>
      <c r="W129" s="73"/>
      <c r="X129" s="52"/>
    </row>
    <row r="130" spans="1:24" ht="15.7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4" ht="15.75" thickBot="1" x14ac:dyDescent="0.3">
      <c r="A131" s="323" t="s">
        <v>271</v>
      </c>
      <c r="B131" s="324"/>
      <c r="C131" s="324"/>
      <c r="D131" s="324"/>
      <c r="E131" s="324"/>
      <c r="F131" s="324"/>
      <c r="G131" s="324"/>
      <c r="H131" s="324"/>
      <c r="I131" s="324"/>
      <c r="J131" s="324"/>
      <c r="K131" s="325"/>
      <c r="L131" s="2"/>
      <c r="M131" s="323" t="s">
        <v>272</v>
      </c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5"/>
    </row>
    <row r="132" spans="1:24" ht="51" x14ac:dyDescent="0.25">
      <c r="A132" s="38"/>
      <c r="B132" s="191">
        <v>2016</v>
      </c>
      <c r="C132" s="39">
        <f>+B132+1</f>
        <v>2017</v>
      </c>
      <c r="D132" s="39">
        <f t="shared" ref="D132:G132" si="312">+C132+1</f>
        <v>2018</v>
      </c>
      <c r="E132" s="39">
        <f t="shared" si="312"/>
        <v>2019</v>
      </c>
      <c r="F132" s="39">
        <f t="shared" si="312"/>
        <v>2020</v>
      </c>
      <c r="G132" s="39">
        <f t="shared" si="312"/>
        <v>2021</v>
      </c>
      <c r="H132" s="39">
        <f>+H114</f>
        <v>2022</v>
      </c>
      <c r="I132" s="192">
        <v>2023</v>
      </c>
      <c r="J132" s="40">
        <v>2024</v>
      </c>
      <c r="K132" s="41" t="s">
        <v>16</v>
      </c>
      <c r="L132" s="2"/>
      <c r="M132" s="65"/>
      <c r="N132" s="64">
        <v>2016</v>
      </c>
      <c r="O132" s="64">
        <f>+N132+1</f>
        <v>2017</v>
      </c>
      <c r="P132" s="64">
        <f t="shared" ref="P132" si="313">+O132+1</f>
        <v>2018</v>
      </c>
      <c r="Q132" s="64">
        <f t="shared" ref="Q132" si="314">+P132+1</f>
        <v>2019</v>
      </c>
      <c r="R132" s="64">
        <f t="shared" ref="R132" si="315">+Q132+1</f>
        <v>2020</v>
      </c>
      <c r="S132" s="64">
        <f t="shared" ref="S132" si="316">+R132+1</f>
        <v>2021</v>
      </c>
      <c r="T132" s="39">
        <v>2022</v>
      </c>
      <c r="U132" s="192">
        <v>2023</v>
      </c>
      <c r="V132" s="40">
        <v>2024</v>
      </c>
      <c r="W132" s="77" t="s">
        <v>16</v>
      </c>
      <c r="X132" s="74" t="s">
        <v>21</v>
      </c>
    </row>
    <row r="133" spans="1:24" x14ac:dyDescent="0.25">
      <c r="A133" s="42" t="s">
        <v>10</v>
      </c>
      <c r="B133" s="213">
        <f>+'[2]CONSUMO DOMESTICO VARIEDAD'!$I124/10000</f>
        <v>58.787877000000002</v>
      </c>
      <c r="C133" s="158">
        <f>+'[2]CONSUMO DOMESTICO VARIEDAD'!$I136/10000</f>
        <v>51.123153000000002</v>
      </c>
      <c r="D133" s="158">
        <f>+'[2]CONSUMO DOMESTICO VARIEDAD'!$I148/10000</f>
        <v>52.337788000000003</v>
      </c>
      <c r="E133" s="158">
        <f>+'[2]CONSUMO DOMESTICO VARIEDAD'!$I160/10000</f>
        <v>50.489199999999997</v>
      </c>
      <c r="F133" s="158">
        <f>+'[2]CONSUMO DOMESTICO VARIEDAD'!$I172/10000</f>
        <v>59.0017</v>
      </c>
      <c r="G133" s="158">
        <f>+'[2]CONSUMO DOMESTICO VARIEDAD'!$I184/10000</f>
        <v>49.649099999999997</v>
      </c>
      <c r="H133" s="158">
        <f>+'[2]CONSUMO DOMESTICO VARIEDAD'!$I196/10000</f>
        <v>43.260199999999998</v>
      </c>
      <c r="I133" s="214">
        <f>+'[2]CONSUMO DOMESTICO VARIEDAD'!$I208/10000</f>
        <v>42.8992</v>
      </c>
      <c r="J133" s="214">
        <f>+'[2]CONSUMO DOMESTICO VARIEDAD'!$I220/10000</f>
        <v>39.420099999999998</v>
      </c>
      <c r="K133" s="7">
        <f>+J133/I133-1</f>
        <v>-8.1099414441294981E-2</v>
      </c>
      <c r="L133" s="2"/>
      <c r="M133" s="42" t="s">
        <v>10</v>
      </c>
      <c r="N133" s="6">
        <f>+'[2]CONSUMO DOMESTICO VARIEDAD'!I576/100</f>
        <v>924.97001666666563</v>
      </c>
      <c r="O133" s="6">
        <f>+SUM(C133)+SUM(B134:B144)</f>
        <v>763.51509400000009</v>
      </c>
      <c r="P133" s="6">
        <f>+SUM(D133)+SUM(C134:C144)</f>
        <v>738.86238300000002</v>
      </c>
      <c r="Q133" s="6">
        <f>+SUM(E133)+SUM(D134:D144)</f>
        <v>684.63581599999998</v>
      </c>
      <c r="R133" s="6">
        <f t="shared" ref="R133" si="317">+SUM(F133)+SUM(E134:E144)</f>
        <v>714.90650000000005</v>
      </c>
      <c r="S133" s="6">
        <f>+SUM(G133)+SUM(F134:F144)</f>
        <v>723.46079999999995</v>
      </c>
      <c r="T133" s="6">
        <f>+SUM(H133)+SUM(G134:G144)</f>
        <v>619.68650000000002</v>
      </c>
      <c r="U133" s="67">
        <f>+SUM(I133)+SUM(H134:H144)</f>
        <v>601.4437999999999</v>
      </c>
      <c r="V133" s="37">
        <f>+SUM(J133)+SUM(I134:I144)</f>
        <v>576.40080000000012</v>
      </c>
      <c r="W133" s="78">
        <f>+V133/U133-1</f>
        <v>-4.1638138093700205E-2</v>
      </c>
      <c r="X133" s="7">
        <f>+POWER(V133/Q133,0.2)-1</f>
        <v>-3.3831237716939744E-2</v>
      </c>
    </row>
    <row r="134" spans="1:24" x14ac:dyDescent="0.25">
      <c r="A134" s="42" t="s">
        <v>11</v>
      </c>
      <c r="B134" s="213">
        <f>+'[2]CONSUMO DOMESTICO VARIEDAD'!$I125/10000</f>
        <v>56.096580000000003</v>
      </c>
      <c r="C134" s="158">
        <f>+'[2]CONSUMO DOMESTICO VARIEDAD'!$I137/10000</f>
        <v>48.051684999999999</v>
      </c>
      <c r="D134" s="158">
        <f>+'[2]CONSUMO DOMESTICO VARIEDAD'!$I149/10000</f>
        <v>47.206893000000001</v>
      </c>
      <c r="E134" s="158">
        <f>+'[2]CONSUMO DOMESTICO VARIEDAD'!$I161/10000</f>
        <v>49.992800000000003</v>
      </c>
      <c r="F134" s="158">
        <f>+'[2]CONSUMO DOMESTICO VARIEDAD'!$I173/10000</f>
        <v>53.045400000000001</v>
      </c>
      <c r="G134" s="158">
        <f>+'[2]CONSUMO DOMESTICO VARIEDAD'!$I185/10000</f>
        <v>44.2027</v>
      </c>
      <c r="H134" s="158">
        <f>+'[2]CONSUMO DOMESTICO VARIEDAD'!$I197/10000</f>
        <v>41.443100000000001</v>
      </c>
      <c r="I134" s="214">
        <f>+'[2]CONSUMO DOMESTICO VARIEDAD'!$I209/10000</f>
        <v>37.283200000000001</v>
      </c>
      <c r="J134" s="214">
        <f>+'[2]CONSUMO DOMESTICO VARIEDAD'!$I221/10000</f>
        <v>38.481499999999997</v>
      </c>
      <c r="K134" s="7">
        <f t="shared" ref="K134:K138" si="318">+J134/I134-1</f>
        <v>3.2140481503733387E-2</v>
      </c>
      <c r="L134" s="2"/>
      <c r="M134" s="42" t="s">
        <v>11</v>
      </c>
      <c r="N134" s="6">
        <f>+'[2]CONSUMO DOMESTICO VARIEDAD'!I577/100</f>
        <v>926.74173888888811</v>
      </c>
      <c r="O134" s="6">
        <f>+SUM(C133:C134)+SUM(B135:B144)</f>
        <v>755.47019899999998</v>
      </c>
      <c r="P134" s="6">
        <f>+SUM(D133:D134)+SUM(C135:C144)</f>
        <v>738.01759099999992</v>
      </c>
      <c r="Q134" s="6">
        <f>+SUM(E133:E134)+SUM(D135:D144)</f>
        <v>687.42172299999993</v>
      </c>
      <c r="R134" s="6">
        <f t="shared" ref="R134" si="319">+SUM(F133:F134)+SUM(E135:E144)</f>
        <v>717.95910000000003</v>
      </c>
      <c r="S134" s="6">
        <f>+SUM(G133:G134)+SUM(F135:F144)</f>
        <v>714.61810000000003</v>
      </c>
      <c r="T134" s="6">
        <f>+SUM(H133:H134)+SUM(G135:G144)</f>
        <v>616.92690000000005</v>
      </c>
      <c r="U134" s="67">
        <f>+SUM(I133:I134)+SUM(H135:H144)</f>
        <v>597.28390000000002</v>
      </c>
      <c r="V134" s="37">
        <f>+SUM(J133:J134)+SUM(I135:I144)</f>
        <v>577.59910000000002</v>
      </c>
      <c r="W134" s="78">
        <f t="shared" ref="W134:W142" si="320">+V134/U134-1</f>
        <v>-3.2957191714024114E-2</v>
      </c>
      <c r="X134" s="7">
        <f t="shared" ref="X134:X142" si="321">+POWER(V134/Q134,0.2)-1</f>
        <v>-3.4214565793084017E-2</v>
      </c>
    </row>
    <row r="135" spans="1:24" x14ac:dyDescent="0.25">
      <c r="A135" s="42" t="s">
        <v>0</v>
      </c>
      <c r="B135" s="213">
        <f>+'[2]CONSUMO DOMESTICO VARIEDAD'!$I126/10000</f>
        <v>63.693044999999998</v>
      </c>
      <c r="C135" s="158">
        <f>+'[2]CONSUMO DOMESTICO VARIEDAD'!$I138/10000</f>
        <v>59.716650999999999</v>
      </c>
      <c r="D135" s="158">
        <f>+'[2]CONSUMO DOMESTICO VARIEDAD'!$I150/10000</f>
        <v>58.184243999999993</v>
      </c>
      <c r="E135" s="158">
        <f>+'[2]CONSUMO DOMESTICO VARIEDAD'!$I162/10000</f>
        <v>55.577599999999997</v>
      </c>
      <c r="F135" s="158">
        <f>+'[2]CONSUMO DOMESTICO VARIEDAD'!$I174/10000</f>
        <v>51.901499999999999</v>
      </c>
      <c r="G135" s="158">
        <f>+'[2]CONSUMO DOMESTICO VARIEDAD'!$I186/10000</f>
        <v>40.313099999999999</v>
      </c>
      <c r="H135" s="158">
        <f>+'[2]CONSUMO DOMESTICO VARIEDAD'!$I198/10000</f>
        <v>52.686999999999998</v>
      </c>
      <c r="I135" s="214">
        <f>+'[2]CONSUMO DOMESTICO VARIEDAD'!$I210/10000</f>
        <v>42.529299999999999</v>
      </c>
      <c r="J135" s="214">
        <f>+'[2]CONSUMO DOMESTICO VARIEDAD'!$I222/10000</f>
        <v>41.907800000000002</v>
      </c>
      <c r="K135" s="7">
        <f t="shared" si="318"/>
        <v>-1.4613454724154873E-2</v>
      </c>
      <c r="L135" s="2"/>
      <c r="M135" s="42" t="s">
        <v>0</v>
      </c>
      <c r="N135" s="6">
        <f>+'[2]CONSUMO DOMESTICO VARIEDAD'!I578/100</f>
        <v>935.8209811111102</v>
      </c>
      <c r="O135" s="6">
        <f>+SUM(C133:C135)+SUM(B136:B144)</f>
        <v>751.49380499999995</v>
      </c>
      <c r="P135" s="6">
        <f>+SUM(D133:D135)+SUM(C136:C144)</f>
        <v>736.485184</v>
      </c>
      <c r="Q135" s="6">
        <f>+SUM(E133:E135)+SUM(D136:D144)</f>
        <v>684.81507899999997</v>
      </c>
      <c r="R135" s="6">
        <f t="shared" ref="R135" si="322">+SUM(F133:F135)+SUM(E136:E144)</f>
        <v>714.2829999999999</v>
      </c>
      <c r="S135" s="6">
        <f>+SUM(G133:G135)+SUM(F136:F144)</f>
        <v>703.02970000000005</v>
      </c>
      <c r="T135" s="6">
        <f>+SUM(H133:H135)+SUM(G136:G144)</f>
        <v>629.30080000000009</v>
      </c>
      <c r="U135" s="67">
        <f>+SUM(I133:I135)+SUM(H136:H144)</f>
        <v>587.12620000000004</v>
      </c>
      <c r="V135" s="37">
        <f>+SUM(J133:J135)+SUM(I136:I144)</f>
        <v>576.97760000000005</v>
      </c>
      <c r="W135" s="78">
        <f t="shared" si="320"/>
        <v>-1.7285210573127152E-2</v>
      </c>
      <c r="X135" s="7">
        <f t="shared" si="321"/>
        <v>-3.3688545412765558E-2</v>
      </c>
    </row>
    <row r="136" spans="1:24" x14ac:dyDescent="0.25">
      <c r="A136" s="42" t="s">
        <v>1</v>
      </c>
      <c r="B136" s="213">
        <f>+'[2]CONSUMO DOMESTICO VARIEDAD'!$I127/10000</f>
        <v>66.736155000000011</v>
      </c>
      <c r="C136" s="158">
        <f>+'[2]CONSUMO DOMESTICO VARIEDAD'!$I139/10000</f>
        <v>55.779953000000006</v>
      </c>
      <c r="D136" s="158">
        <f>+'[2]CONSUMO DOMESTICO VARIEDAD'!$I151/10000</f>
        <v>55.227400000000003</v>
      </c>
      <c r="E136" s="158">
        <f>+'[2]CONSUMO DOMESTICO VARIEDAD'!$I163/10000</f>
        <v>53.656100000000002</v>
      </c>
      <c r="F136" s="158">
        <f>+'[2]CONSUMO DOMESTICO VARIEDAD'!$I175/10000</f>
        <v>54.328600000000002</v>
      </c>
      <c r="G136" s="158">
        <f>+'[2]CONSUMO DOMESTICO VARIEDAD'!$I187/10000</f>
        <v>45.028100000000002</v>
      </c>
      <c r="H136" s="158">
        <f>+'[2]CONSUMO DOMESTICO VARIEDAD'!$I199/10000</f>
        <v>46.054400000000001</v>
      </c>
      <c r="I136" s="214">
        <f>+'[2]CONSUMO DOMESTICO VARIEDAD'!$I211/10000</f>
        <v>46.929299999999998</v>
      </c>
      <c r="J136" s="214">
        <f>+'[2]CONSUMO DOMESTICO VARIEDAD'!$I223/10000</f>
        <v>39.310400000000001</v>
      </c>
      <c r="K136" s="7">
        <f t="shared" si="318"/>
        <v>-0.16234846886699772</v>
      </c>
      <c r="L136" s="2"/>
      <c r="M136" s="42" t="s">
        <v>1</v>
      </c>
      <c r="N136" s="6">
        <f>+'[2]CONSUMO DOMESTICO VARIEDAD'!I579/100</f>
        <v>944.62976444444348</v>
      </c>
      <c r="O136" s="6">
        <f>+SUM(C133:C136)+SUM(B137:B144)</f>
        <v>740.53760299999988</v>
      </c>
      <c r="P136" s="6">
        <f>+SUM(D133:D136)+SUM(C137:C144)</f>
        <v>735.9326309999999</v>
      </c>
      <c r="Q136" s="6">
        <f>+SUM(E133:E136)+SUM(D137:D144)</f>
        <v>683.24377900000002</v>
      </c>
      <c r="R136" s="6">
        <f t="shared" ref="R136" si="323">+SUM(F133:F136)+SUM(E137:E144)</f>
        <v>714.95550000000003</v>
      </c>
      <c r="S136" s="6">
        <f>+SUM(G133:G136)+SUM(F137:F144)</f>
        <v>693.72919999999999</v>
      </c>
      <c r="T136" s="6">
        <f>+SUM(H133:H136)+SUM(G137:G144)</f>
        <v>630.32710000000009</v>
      </c>
      <c r="U136" s="67">
        <f>+SUM(I133:I136)+SUM(H137:H144)</f>
        <v>588.00109999999995</v>
      </c>
      <c r="V136" s="37">
        <f>+SUM(J133:J136)+SUM(I137:I144)</f>
        <v>569.3587</v>
      </c>
      <c r="W136" s="78">
        <f t="shared" si="320"/>
        <v>-3.1704702593243317E-2</v>
      </c>
      <c r="X136" s="7">
        <f t="shared" si="321"/>
        <v>-3.5811260821772106E-2</v>
      </c>
    </row>
    <row r="137" spans="1:24" x14ac:dyDescent="0.25">
      <c r="A137" s="42" t="s">
        <v>2</v>
      </c>
      <c r="B137" s="213">
        <f>+'[2]CONSUMO DOMESTICO VARIEDAD'!$I128/10000</f>
        <v>64.966839000000007</v>
      </c>
      <c r="C137" s="158">
        <f>+'[2]CONSUMO DOMESTICO VARIEDAD'!$I140/10000</f>
        <v>69.669558999999992</v>
      </c>
      <c r="D137" s="158">
        <f>+'[2]CONSUMO DOMESTICO VARIEDAD'!$I152/10000</f>
        <v>64.979345999999993</v>
      </c>
      <c r="E137" s="158">
        <f>+'[2]CONSUMO DOMESTICO VARIEDAD'!$I164/10000</f>
        <v>66.020099999999999</v>
      </c>
      <c r="F137" s="158">
        <f>+'[2]CONSUMO DOMESTICO VARIEDAD'!$I176/10000</f>
        <v>62.063200000000002</v>
      </c>
      <c r="G137" s="158">
        <f>+'[2]CONSUMO DOMESTICO VARIEDAD'!$I188/10000</f>
        <v>41.6751</v>
      </c>
      <c r="H137" s="158">
        <f>+'[2]CONSUMO DOMESTICO VARIEDAD'!$I200/10000</f>
        <v>48.524500000000003</v>
      </c>
      <c r="I137" s="214">
        <f>+'[2]CONSUMO DOMESTICO VARIEDAD'!$I212/10000</f>
        <v>44.556199999999997</v>
      </c>
      <c r="J137" s="214">
        <f>+'[2]CONSUMO DOMESTICO VARIEDAD'!$I224/10000</f>
        <v>44.831499999999998</v>
      </c>
      <c r="K137" s="7">
        <f t="shared" si="318"/>
        <v>6.1787136245909924E-3</v>
      </c>
      <c r="L137" s="2"/>
      <c r="M137" s="42" t="s">
        <v>2</v>
      </c>
      <c r="N137" s="6">
        <f>+'[2]CONSUMO DOMESTICO VARIEDAD'!I580/100</f>
        <v>941.042679999999</v>
      </c>
      <c r="O137" s="6">
        <f>+SUM(C133:C137)+SUM(B138:B144)</f>
        <v>745.24032299999999</v>
      </c>
      <c r="P137" s="6">
        <f>+SUM(D133:D137)+SUM(C138:C144)</f>
        <v>731.24241800000004</v>
      </c>
      <c r="Q137" s="6">
        <f>+SUM(E133:E137)+SUM(D138:D144)</f>
        <v>684.28453300000001</v>
      </c>
      <c r="R137" s="6">
        <f t="shared" ref="R137" si="324">+SUM(F133:F137)+SUM(E138:E144)</f>
        <v>710.9985999999999</v>
      </c>
      <c r="S137" s="6">
        <f>+SUM(G133:G137)+SUM(F138:F144)</f>
        <v>673.34109999999998</v>
      </c>
      <c r="T137" s="6">
        <f>+SUM(H133:H137)+SUM(G138:G144)</f>
        <v>637.17650000000003</v>
      </c>
      <c r="U137" s="67">
        <f>+SUM(I133:I137)+SUM(H138:H144)</f>
        <v>584.03279999999995</v>
      </c>
      <c r="V137" s="37">
        <f>+SUM(J133:J137)+SUM(I138:I144)</f>
        <v>569.63400000000001</v>
      </c>
      <c r="W137" s="78">
        <f t="shared" si="320"/>
        <v>-2.4654094770019674E-2</v>
      </c>
      <c r="X137" s="7">
        <f t="shared" si="321"/>
        <v>-3.6011537826743489E-2</v>
      </c>
    </row>
    <row r="138" spans="1:24" x14ac:dyDescent="0.25">
      <c r="A138" s="42" t="s">
        <v>3</v>
      </c>
      <c r="B138" s="213">
        <f>+'[2]CONSUMO DOMESTICO VARIEDAD'!$I129/10000</f>
        <v>61.80473400000001</v>
      </c>
      <c r="C138" s="158">
        <f>+'[2]CONSUMO DOMESTICO VARIEDAD'!$I141/10000</f>
        <v>70.820808000000014</v>
      </c>
      <c r="D138" s="158">
        <f>+'[2]CONSUMO DOMESTICO VARIEDAD'!$I153/10000</f>
        <v>64.079318999999998</v>
      </c>
      <c r="E138" s="158">
        <f>+'[2]CONSUMO DOMESTICO VARIEDAD'!$I165/10000</f>
        <v>57.450600000000001</v>
      </c>
      <c r="F138" s="158">
        <f>+'[2]CONSUMO DOMESTICO VARIEDAD'!$I177/10000</f>
        <v>71.720500000000001</v>
      </c>
      <c r="G138" s="158">
        <f>+'[2]CONSUMO DOMESTICO VARIEDAD'!$I189/10000</f>
        <v>61.379899999999999</v>
      </c>
      <c r="H138" s="158">
        <f>+'[2]CONSUMO DOMESTICO VARIEDAD'!$I201/10000</f>
        <v>49.065899999999999</v>
      </c>
      <c r="I138" s="214">
        <f>+'[2]CONSUMO DOMESTICO VARIEDAD'!$I213/10000</f>
        <v>49.308</v>
      </c>
      <c r="J138" s="214">
        <f>+'[2]CONSUMO DOMESTICO VARIEDAD'!$I225/10000</f>
        <v>53.3611</v>
      </c>
      <c r="K138" s="7">
        <f t="shared" si="318"/>
        <v>8.2199643059949645E-2</v>
      </c>
      <c r="L138" s="2"/>
      <c r="M138" s="42" t="s">
        <v>3</v>
      </c>
      <c r="N138" s="6">
        <f>+'[2]CONSUMO DOMESTICO VARIEDAD'!I581/100</f>
        <v>948.51238111111002</v>
      </c>
      <c r="O138" s="6">
        <f>+SUM(C133:C138)+SUM(B139:B144)</f>
        <v>754.25639699999999</v>
      </c>
      <c r="P138" s="6">
        <f>+SUM(D133:D138)+SUM(C139:C144)</f>
        <v>724.50092899999993</v>
      </c>
      <c r="Q138" s="6">
        <f>+SUM(E133:E138)+SUM(D139:D144)</f>
        <v>677.65581399999996</v>
      </c>
      <c r="R138" s="6">
        <f t="shared" ref="R138" si="325">+SUM(F133:F138)+SUM(E139:E144)</f>
        <v>725.26850000000002</v>
      </c>
      <c r="S138" s="6">
        <f>+SUM(G133:G138)+SUM(F139:F144)</f>
        <v>663.00049999999999</v>
      </c>
      <c r="T138" s="6">
        <f>+SUM(H133:H138)+SUM(G139:G144)</f>
        <v>624.86249999999995</v>
      </c>
      <c r="U138" s="67">
        <f>+SUM(I133:I138)+SUM(H139:H144)</f>
        <v>584.2749</v>
      </c>
      <c r="V138" s="37">
        <f>+SUM(J133:J138)+SUM(I139:I144)</f>
        <v>573.6871000000001</v>
      </c>
      <c r="W138" s="78">
        <f t="shared" si="320"/>
        <v>-1.8121264493819456E-2</v>
      </c>
      <c r="X138" s="7">
        <f t="shared" si="321"/>
        <v>-3.2762372466850653E-2</v>
      </c>
    </row>
    <row r="139" spans="1:24" x14ac:dyDescent="0.25">
      <c r="A139" s="42" t="s">
        <v>4</v>
      </c>
      <c r="B139" s="213">
        <f>+'[2]CONSUMO DOMESTICO VARIEDAD'!$I130/10000</f>
        <v>64.957009999999997</v>
      </c>
      <c r="C139" s="158">
        <f>+'[2]CONSUMO DOMESTICO VARIEDAD'!$I142/10000</f>
        <v>66.550060999999999</v>
      </c>
      <c r="D139" s="158">
        <f>+'[2]CONSUMO DOMESTICO VARIEDAD'!$I154/10000</f>
        <v>62.522527000000004</v>
      </c>
      <c r="E139" s="158">
        <f>+'[2]CONSUMO DOMESTICO VARIEDAD'!$I166/10000</f>
        <v>63.690600000000003</v>
      </c>
      <c r="F139" s="158">
        <f>+'[2]CONSUMO DOMESTICO VARIEDAD'!$I178/10000</f>
        <v>75.72</v>
      </c>
      <c r="G139" s="158">
        <f>+'[2]CONSUMO DOMESTICO VARIEDAD'!$I190/10000</f>
        <v>59.400300000000001</v>
      </c>
      <c r="H139" s="158">
        <f>+'[2]CONSUMO DOMESTICO VARIEDAD'!$I202/10000</f>
        <v>58.252099999999999</v>
      </c>
      <c r="I139" s="214">
        <f>+'[2]CONSUMO DOMESTICO VARIEDAD'!$I214/10000</f>
        <v>53.561500000000002</v>
      </c>
      <c r="J139" s="214">
        <f>+'[2]CONSUMO DOMESTICO VARIEDAD'!$I226/10000</f>
        <v>56.093000000000004</v>
      </c>
      <c r="K139" s="7">
        <f t="shared" ref="K139:K142" si="326">+J139/I139-1</f>
        <v>4.7263426154980692E-2</v>
      </c>
      <c r="L139" s="2"/>
      <c r="M139" s="42" t="s">
        <v>4</v>
      </c>
      <c r="N139" s="6">
        <f>+'[2]CONSUMO DOMESTICO VARIEDAD'!I582/100</f>
        <v>948.19723777777676</v>
      </c>
      <c r="O139" s="6">
        <f>+SUM(C133:C139)+SUM(B140:B144)</f>
        <v>755.84944799999994</v>
      </c>
      <c r="P139" s="6">
        <f>+SUM(D133:D139)+SUM(C140:C144)</f>
        <v>720.47339499999998</v>
      </c>
      <c r="Q139" s="6">
        <f>+SUM(E133:E139)+SUM(D140:D144)</f>
        <v>678.82388700000001</v>
      </c>
      <c r="R139" s="6">
        <f t="shared" ref="R139" si="327">+SUM(F133:F139)+SUM(E140:E144)</f>
        <v>737.29790000000003</v>
      </c>
      <c r="S139" s="6">
        <f>+SUM(G133:G139)+SUM(F140:F144)</f>
        <v>646.68080000000009</v>
      </c>
      <c r="T139" s="6">
        <f>+SUM(H133:H139)+SUM(G140:G144)</f>
        <v>623.71429999999998</v>
      </c>
      <c r="U139" s="67">
        <f>+SUM(I133:I139)+SUM(H140:H144)</f>
        <v>579.58429999999998</v>
      </c>
      <c r="V139" s="37">
        <f>+SUM(J133:J139)+SUM(I140:I144)</f>
        <v>576.21860000000004</v>
      </c>
      <c r="W139" s="78">
        <f t="shared" si="320"/>
        <v>-5.8070931182917507E-3</v>
      </c>
      <c r="X139" s="7">
        <f t="shared" si="321"/>
        <v>-3.2243646230582179E-2</v>
      </c>
    </row>
    <row r="140" spans="1:24" x14ac:dyDescent="0.25">
      <c r="A140" s="42" t="s">
        <v>5</v>
      </c>
      <c r="B140" s="213">
        <f>+'[2]CONSUMO DOMESTICO VARIEDAD'!$I131/10000</f>
        <v>68.972689999999986</v>
      </c>
      <c r="C140" s="158">
        <f>+'[2]CONSUMO DOMESTICO VARIEDAD'!$I143/10000</f>
        <v>66.680790999999985</v>
      </c>
      <c r="D140" s="158">
        <f>+'[2]CONSUMO DOMESTICO VARIEDAD'!$I155/10000</f>
        <v>62.165680999999992</v>
      </c>
      <c r="E140" s="158">
        <f>+'[2]CONSUMO DOMESTICO VARIEDAD'!$I167/10000</f>
        <v>66.119699999999995</v>
      </c>
      <c r="F140" s="158">
        <f>+'[2]CONSUMO DOMESTICO VARIEDAD'!$I179/10000</f>
        <v>64.025700000000001</v>
      </c>
      <c r="G140" s="158">
        <f>+'[2]CONSUMO DOMESTICO VARIEDAD'!$I191/10000</f>
        <v>57.986800000000002</v>
      </c>
      <c r="H140" s="158">
        <f>+'[2]CONSUMO DOMESTICO VARIEDAD'!$I203/10000</f>
        <v>61.029600000000002</v>
      </c>
      <c r="I140" s="214">
        <f>+'[2]CONSUMO DOMESTICO VARIEDAD'!$I215/10000</f>
        <v>57.777999999999999</v>
      </c>
      <c r="J140" s="214">
        <f>+'[2]CONSUMO DOMESTICO VARIEDAD'!$I227/10000</f>
        <v>60.881300000000003</v>
      </c>
      <c r="K140" s="7">
        <f t="shared" si="326"/>
        <v>5.3710754958634865E-2</v>
      </c>
      <c r="L140" s="2"/>
      <c r="M140" s="42" t="s">
        <v>5</v>
      </c>
      <c r="N140" s="6">
        <f>+'[2]CONSUMO DOMESTICO VARIEDAD'!I583/100</f>
        <v>939.79794777777681</v>
      </c>
      <c r="O140" s="6">
        <f t="shared" ref="O140:T140" si="328">+SUM(C133:C140)+SUM(B141:B144)</f>
        <v>753.55754899999999</v>
      </c>
      <c r="P140" s="6">
        <f t="shared" si="328"/>
        <v>715.95828499999993</v>
      </c>
      <c r="Q140" s="6">
        <f t="shared" si="328"/>
        <v>682.77790600000003</v>
      </c>
      <c r="R140" s="6">
        <f t="shared" si="328"/>
        <v>735.20389999999998</v>
      </c>
      <c r="S140" s="6">
        <f t="shared" si="328"/>
        <v>640.64190000000008</v>
      </c>
      <c r="T140" s="6">
        <f t="shared" si="328"/>
        <v>626.75710000000004</v>
      </c>
      <c r="U140" s="67">
        <f t="shared" ref="U140" si="329">+SUM(I133:I140)+SUM(H141:H144)</f>
        <v>576.33270000000005</v>
      </c>
      <c r="V140" s="37">
        <f t="shared" ref="V140" si="330">+SUM(J133:J140)+SUM(I141:I144)</f>
        <v>579.32190000000003</v>
      </c>
      <c r="W140" s="78">
        <f t="shared" si="320"/>
        <v>5.1865875387602234E-3</v>
      </c>
      <c r="X140" s="7">
        <f t="shared" si="321"/>
        <v>-3.2328172307384273E-2</v>
      </c>
    </row>
    <row r="141" spans="1:24" x14ac:dyDescent="0.25">
      <c r="A141" s="42" t="s">
        <v>6</v>
      </c>
      <c r="B141" s="213">
        <f>+'[2]CONSUMO DOMESTICO VARIEDAD'!$I132/10000</f>
        <v>72.16862900000001</v>
      </c>
      <c r="C141" s="158">
        <f>+'[2]CONSUMO DOMESTICO VARIEDAD'!$I144/10000</f>
        <v>69.452540999999997</v>
      </c>
      <c r="D141" s="158">
        <f>+'[2]CONSUMO DOMESTICO VARIEDAD'!$I156/10000</f>
        <v>56.549551000000001</v>
      </c>
      <c r="E141" s="158">
        <f>+'[2]CONSUMO DOMESTICO VARIEDAD'!$I168/10000</f>
        <v>61.337000000000003</v>
      </c>
      <c r="F141" s="158">
        <f>+'[2]CONSUMO DOMESTICO VARIEDAD'!$I180/10000</f>
        <v>65.853499999999997</v>
      </c>
      <c r="G141" s="158">
        <f>+'[2]CONSUMO DOMESTICO VARIEDAD'!$I192/10000</f>
        <v>56.3371</v>
      </c>
      <c r="H141" s="158">
        <f>+'[2]CONSUMO DOMESTICO VARIEDAD'!$I204/10000</f>
        <v>55.5227</v>
      </c>
      <c r="I141" s="214">
        <f>+'[2]CONSUMO DOMESTICO VARIEDAD'!$I216/10000</f>
        <v>51.159799999999997</v>
      </c>
      <c r="J141" s="214">
        <f>+'[2]CONSUMO DOMESTICO VARIEDAD'!$I228/10000</f>
        <v>50.642299999999999</v>
      </c>
      <c r="K141" s="7">
        <f t="shared" si="326"/>
        <v>-1.0115364016278328E-2</v>
      </c>
      <c r="L141" s="2"/>
      <c r="M141" s="42" t="s">
        <v>6</v>
      </c>
      <c r="N141" s="6">
        <f>+'[2]CONSUMO DOMESTICO VARIEDAD'!I584/100</f>
        <v>936.82847444444337</v>
      </c>
      <c r="O141" s="6">
        <f t="shared" ref="O141:T141" si="331">+SUM(C133:C141)+SUM(B142:B144)</f>
        <v>750.84146099999998</v>
      </c>
      <c r="P141" s="6">
        <f t="shared" si="331"/>
        <v>703.055295</v>
      </c>
      <c r="Q141" s="6">
        <f t="shared" si="331"/>
        <v>687.56535499999995</v>
      </c>
      <c r="R141" s="6">
        <f t="shared" si="331"/>
        <v>739.72040000000004</v>
      </c>
      <c r="S141" s="6">
        <f t="shared" si="331"/>
        <v>631.1255000000001</v>
      </c>
      <c r="T141" s="6">
        <f t="shared" si="331"/>
        <v>625.94269999999995</v>
      </c>
      <c r="U141" s="67">
        <f t="shared" ref="U141" si="332">+SUM(I133:I141)+SUM(H142:H144)</f>
        <v>571.96980000000008</v>
      </c>
      <c r="V141" s="37">
        <f t="shared" ref="V141" si="333">+SUM(J133:J141)+SUM(I142:I144)</f>
        <v>578.80439999999999</v>
      </c>
      <c r="W141" s="78">
        <f t="shared" si="320"/>
        <v>1.1949232284641509E-2</v>
      </c>
      <c r="X141" s="7">
        <f t="shared" si="321"/>
        <v>-3.3852203509648571E-2</v>
      </c>
    </row>
    <row r="142" spans="1:24" x14ac:dyDescent="0.25">
      <c r="A142" s="42" t="s">
        <v>7</v>
      </c>
      <c r="B142" s="213">
        <f>+'[2]CONSUMO DOMESTICO VARIEDAD'!$I133/10000</f>
        <v>65.965879000000001</v>
      </c>
      <c r="C142" s="158">
        <f>+'[2]CONSUMO DOMESTICO VARIEDAD'!$I145/10000</f>
        <v>60.992068000000003</v>
      </c>
      <c r="D142" s="158">
        <f>+'[2]CONSUMO DOMESTICO VARIEDAD'!$I157/10000</f>
        <v>53.978413000000003</v>
      </c>
      <c r="E142" s="158">
        <f>+'[2]CONSUMO DOMESTICO VARIEDAD'!$I169/10000</f>
        <v>62.979700000000001</v>
      </c>
      <c r="F142" s="158">
        <f>+'[2]CONSUMO DOMESTICO VARIEDAD'!$I181/10000</f>
        <v>62.671100000000003</v>
      </c>
      <c r="G142" s="158">
        <f>+'[2]CONSUMO DOMESTICO VARIEDAD'!$I193/10000</f>
        <v>52.538699999999999</v>
      </c>
      <c r="H142" s="158">
        <f>+'[2]CONSUMO DOMESTICO VARIEDAD'!$I205/10000</f>
        <v>55.097200000000001</v>
      </c>
      <c r="I142" s="214">
        <f>+'[2]CONSUMO DOMESTICO VARIEDAD'!$I217/10000</f>
        <v>57.785400000000003</v>
      </c>
      <c r="J142" s="214">
        <f>+'[2]CONSUMO DOMESTICO VARIEDAD'!$I229/10000</f>
        <v>50.841189</v>
      </c>
      <c r="K142" s="7">
        <f t="shared" si="326"/>
        <v>-0.12017241379310351</v>
      </c>
      <c r="L142" s="2"/>
      <c r="M142" s="42" t="s">
        <v>7</v>
      </c>
      <c r="N142" s="6">
        <f>+'[2]CONSUMO DOMESTICO VARIEDAD'!I585/100</f>
        <v>937.05460555555464</v>
      </c>
      <c r="O142" s="6">
        <f t="shared" ref="O142:T142" si="334">+SUM(C133:C142)+SUM(B143:B144)</f>
        <v>745.86765000000003</v>
      </c>
      <c r="P142" s="6">
        <f t="shared" si="334"/>
        <v>696.04164000000003</v>
      </c>
      <c r="Q142" s="6">
        <f t="shared" si="334"/>
        <v>696.566642</v>
      </c>
      <c r="R142" s="6">
        <f t="shared" si="334"/>
        <v>739.41180000000008</v>
      </c>
      <c r="S142" s="6">
        <f t="shared" si="334"/>
        <v>620.99310000000003</v>
      </c>
      <c r="T142" s="6">
        <f t="shared" si="334"/>
        <v>628.50119999999993</v>
      </c>
      <c r="U142" s="67">
        <f t="shared" ref="U142" si="335">+SUM(I133:I142)+SUM(H143:H144)</f>
        <v>574.65800000000002</v>
      </c>
      <c r="V142" s="37">
        <f t="shared" ref="V142" si="336">+SUM(J133:J142)+SUM(I143:I144)</f>
        <v>571.86018899999999</v>
      </c>
      <c r="W142" s="78">
        <f t="shared" si="320"/>
        <v>-4.8686540516272858E-3</v>
      </c>
      <c r="X142" s="7">
        <f t="shared" si="321"/>
        <v>-3.8685621473877996E-2</v>
      </c>
    </row>
    <row r="143" spans="1:24" x14ac:dyDescent="0.25">
      <c r="A143" s="42" t="s">
        <v>8</v>
      </c>
      <c r="B143" s="213">
        <f>+'[2]CONSUMO DOMESTICO VARIEDAD'!$I134/10000</f>
        <v>64.334979000000004</v>
      </c>
      <c r="C143" s="158">
        <f>+'[2]CONSUMO DOMESTICO VARIEDAD'!$I146/10000</f>
        <v>62.686092999999993</v>
      </c>
      <c r="D143" s="158">
        <f>+'[2]CONSUMO DOMESTICO VARIEDAD'!$I158/10000</f>
        <v>54.247055000000003</v>
      </c>
      <c r="E143" s="158">
        <f>+'[2]CONSUMO DOMESTICO VARIEDAD'!$I170/10000</f>
        <v>60.426000000000002</v>
      </c>
      <c r="F143" s="158">
        <f>+'[2]CONSUMO DOMESTICO VARIEDAD'!$I182/10000</f>
        <v>54.495100000000001</v>
      </c>
      <c r="G143" s="158">
        <f>+'[2]CONSUMO DOMESTICO VARIEDAD'!$I194/10000</f>
        <v>60.665799999999997</v>
      </c>
      <c r="H143" s="158">
        <f>+'[2]CONSUMO DOMESTICO VARIEDAD'!$I206/10000</f>
        <v>46.630800000000001</v>
      </c>
      <c r="I143" s="214">
        <f>+'[2]CONSUMO DOMESTICO VARIEDAD'!$I218/10000</f>
        <v>50.206200000000003</v>
      </c>
      <c r="J143" s="214"/>
      <c r="K143" s="7"/>
      <c r="L143" s="2"/>
      <c r="M143" s="42" t="s">
        <v>8</v>
      </c>
      <c r="N143" s="6">
        <f>+'[2]CONSUMO DOMESTICO VARIEDAD'!I586/100</f>
        <v>935.32380888888792</v>
      </c>
      <c r="O143" s="6">
        <f t="shared" ref="O143:U143" si="337">+SUM(C133:C143)+SUM(B144)</f>
        <v>744.21876399999996</v>
      </c>
      <c r="P143" s="6">
        <f t="shared" si="337"/>
        <v>687.60260200000005</v>
      </c>
      <c r="Q143" s="6">
        <f t="shared" si="337"/>
        <v>702.745587</v>
      </c>
      <c r="R143" s="6">
        <f t="shared" si="337"/>
        <v>733.48090000000002</v>
      </c>
      <c r="S143" s="6">
        <f t="shared" si="337"/>
        <v>627.16380000000004</v>
      </c>
      <c r="T143" s="6">
        <f t="shared" si="337"/>
        <v>614.46619999999996</v>
      </c>
      <c r="U143" s="67">
        <f t="shared" si="337"/>
        <v>578.23340000000007</v>
      </c>
      <c r="V143" s="37"/>
      <c r="W143" s="78"/>
      <c r="X143" s="7"/>
    </row>
    <row r="144" spans="1:24" x14ac:dyDescent="0.25">
      <c r="A144" s="42" t="s">
        <v>9</v>
      </c>
      <c r="B144" s="213">
        <f>+'[2]CONSUMO DOMESTICO VARIEDAD'!$I135/10000</f>
        <v>62.695401000000004</v>
      </c>
      <c r="C144" s="158">
        <f>+'[2]CONSUMO DOMESTICO VARIEDAD'!$I147/10000</f>
        <v>56.124384999999997</v>
      </c>
      <c r="D144" s="158">
        <f>+'[2]CONSUMO DOMESTICO VARIEDAD'!$I159/10000</f>
        <v>55.006186999999997</v>
      </c>
      <c r="E144" s="158">
        <f>+'[2]CONSUMO DOMESTICO VARIEDAD'!$I171/10000</f>
        <v>58.654600000000002</v>
      </c>
      <c r="F144" s="158">
        <f>+'[2]CONSUMO DOMESTICO VARIEDAD'!$I183/10000</f>
        <v>57.987099999999998</v>
      </c>
      <c r="G144" s="158">
        <f>+'[2]CONSUMO DOMESTICO VARIEDAD'!$I195/10000</f>
        <v>56.898699999999998</v>
      </c>
      <c r="H144" s="158">
        <f>+'[2]CONSUMO DOMESTICO VARIEDAD'!$I207/10000</f>
        <v>44.237299999999998</v>
      </c>
      <c r="I144" s="214">
        <f>+'[2]CONSUMO DOMESTICO VARIEDAD'!$I219/10000</f>
        <v>45.883800000000001</v>
      </c>
      <c r="J144" s="214"/>
      <c r="K144" s="7"/>
      <c r="L144" s="2"/>
      <c r="M144" s="42" t="s">
        <v>9</v>
      </c>
      <c r="N144" s="6">
        <f>+'[2]CONSUMO DOMESTICO VARIEDAD'!I587/100</f>
        <v>935.21933444444358</v>
      </c>
      <c r="O144" s="6">
        <f t="shared" ref="O144:U144" si="338">+SUM(C133:C144)</f>
        <v>737.64774799999998</v>
      </c>
      <c r="P144" s="6">
        <f t="shared" si="338"/>
        <v>686.48440400000004</v>
      </c>
      <c r="Q144" s="6">
        <f t="shared" si="338"/>
        <v>706.39400000000001</v>
      </c>
      <c r="R144" s="6">
        <f t="shared" si="338"/>
        <v>732.8134</v>
      </c>
      <c r="S144" s="6">
        <f t="shared" si="338"/>
        <v>626.07540000000006</v>
      </c>
      <c r="T144" s="6">
        <f t="shared" si="338"/>
        <v>601.8048</v>
      </c>
      <c r="U144" s="67">
        <f t="shared" si="338"/>
        <v>579.87990000000002</v>
      </c>
      <c r="V144" s="37"/>
      <c r="W144" s="78"/>
      <c r="X144" s="7"/>
    </row>
    <row r="145" spans="1:24" ht="25.5" x14ac:dyDescent="0.25">
      <c r="A145" s="53" t="s">
        <v>13</v>
      </c>
      <c r="B145" s="215">
        <f>SUM(B133:B144)</f>
        <v>771.17981800000007</v>
      </c>
      <c r="C145" s="159">
        <f t="shared" ref="C145:G145" si="339">SUM(C133:C144)</f>
        <v>737.64774799999998</v>
      </c>
      <c r="D145" s="159">
        <f t="shared" si="339"/>
        <v>686.48440400000004</v>
      </c>
      <c r="E145" s="159">
        <f t="shared" si="339"/>
        <v>706.39400000000001</v>
      </c>
      <c r="F145" s="159">
        <f t="shared" si="339"/>
        <v>732.8134</v>
      </c>
      <c r="G145" s="159">
        <f t="shared" si="339"/>
        <v>626.07540000000006</v>
      </c>
      <c r="H145" s="159">
        <f t="shared" ref="H145" si="340">SUM(H133:H144)</f>
        <v>601.8048</v>
      </c>
      <c r="I145" s="216">
        <f t="shared" ref="I145" si="341">SUM(I133:I144)</f>
        <v>579.87990000000002</v>
      </c>
      <c r="J145" s="216"/>
      <c r="K145" s="56"/>
      <c r="L145" s="3"/>
      <c r="M145" s="43" t="s">
        <v>14</v>
      </c>
      <c r="N145" s="46">
        <f>+AVERAGE(N133:N144)</f>
        <v>937.84491425925842</v>
      </c>
      <c r="O145" s="46">
        <f>+AVERAGE(O133:O144)</f>
        <v>749.87467008333317</v>
      </c>
      <c r="P145" s="46">
        <f t="shared" ref="P145:V145" si="342">+AVERAGE(P133:P144)</f>
        <v>717.88806308333335</v>
      </c>
      <c r="Q145" s="46">
        <f t="shared" si="342"/>
        <v>688.07751008333332</v>
      </c>
      <c r="R145" s="46">
        <f t="shared" si="342"/>
        <v>726.35829166666679</v>
      </c>
      <c r="S145" s="46">
        <f t="shared" si="342"/>
        <v>663.65499166666666</v>
      </c>
      <c r="T145" s="226">
        <f t="shared" si="342"/>
        <v>623.28888333333327</v>
      </c>
      <c r="U145" s="220">
        <f t="shared" si="342"/>
        <v>583.5684</v>
      </c>
      <c r="V145" s="197">
        <f t="shared" si="342"/>
        <v>574.9862389000001</v>
      </c>
      <c r="W145" s="79">
        <f t="shared" ref="W145" si="343">+U145/T145-1</f>
        <v>-6.3727244934819183E-2</v>
      </c>
      <c r="X145" s="75">
        <f t="shared" ref="X145" si="344">+POWER(U145/P145,0.2)-1</f>
        <v>-4.0583889201353696E-2</v>
      </c>
    </row>
    <row r="146" spans="1:24" ht="25.5" x14ac:dyDescent="0.25">
      <c r="A146" s="57" t="s">
        <v>15</v>
      </c>
      <c r="B146" s="195">
        <f t="shared" ref="B146:G146" si="345">+B145/B$163</f>
        <v>0.81897695080275024</v>
      </c>
      <c r="C146" s="58">
        <f t="shared" si="345"/>
        <v>0.82649329806174321</v>
      </c>
      <c r="D146" s="58">
        <f t="shared" si="345"/>
        <v>0.81763064194336821</v>
      </c>
      <c r="E146" s="58">
        <f t="shared" si="345"/>
        <v>0.79795151544863752</v>
      </c>
      <c r="F146" s="58">
        <f t="shared" si="345"/>
        <v>0.77713677420750571</v>
      </c>
      <c r="G146" s="58">
        <f t="shared" si="345"/>
        <v>0.74702163977991054</v>
      </c>
      <c r="H146" s="58">
        <f t="shared" ref="H146" si="346">+H145/H$163</f>
        <v>0.72716006987834125</v>
      </c>
      <c r="I146" s="189">
        <f t="shared" ref="I146" si="347">+I145/I$163</f>
        <v>0.74798100044346416</v>
      </c>
      <c r="J146" s="189"/>
      <c r="K146" s="59"/>
      <c r="L146" s="3"/>
      <c r="M146" s="44" t="s">
        <v>15</v>
      </c>
      <c r="N146" s="48">
        <f>+N145/N$163</f>
        <v>0.82957004624312525</v>
      </c>
      <c r="O146" s="48">
        <f t="shared" ref="O146:V146" si="348">+O145/O$163</f>
        <v>0.82205028804979985</v>
      </c>
      <c r="P146" s="48">
        <f t="shared" si="348"/>
        <v>0.82489366845376177</v>
      </c>
      <c r="Q146" s="48">
        <f t="shared" si="348"/>
        <v>0.80513963298817515</v>
      </c>
      <c r="R146" s="48">
        <f t="shared" si="348"/>
        <v>0.79069327392971944</v>
      </c>
      <c r="S146" s="48">
        <f t="shared" si="348"/>
        <v>0.75107113455345997</v>
      </c>
      <c r="T146" s="58">
        <f t="shared" si="348"/>
        <v>0.73977803829888411</v>
      </c>
      <c r="U146" s="189">
        <f t="shared" si="348"/>
        <v>0.73902337003027041</v>
      </c>
      <c r="V146" s="188">
        <f t="shared" si="348"/>
        <v>0.75037837557362108</v>
      </c>
      <c r="W146" s="72"/>
      <c r="X146" s="76"/>
    </row>
    <row r="147" spans="1:24" ht="26.25" thickBot="1" x14ac:dyDescent="0.3">
      <c r="A147" s="60" t="s">
        <v>12</v>
      </c>
      <c r="B147" s="196"/>
      <c r="C147" s="62">
        <f>+C145/B145-1</f>
        <v>-4.3481519118281797E-2</v>
      </c>
      <c r="D147" s="62">
        <f t="shared" ref="D147:I147" si="349">+D145/C145-1</f>
        <v>-6.9360130412815857E-2</v>
      </c>
      <c r="E147" s="62">
        <f t="shared" si="349"/>
        <v>2.9002255381172404E-2</v>
      </c>
      <c r="F147" s="62">
        <f t="shared" si="349"/>
        <v>3.7400374295364802E-2</v>
      </c>
      <c r="G147" s="62">
        <f t="shared" si="349"/>
        <v>-0.14565508763895407</v>
      </c>
      <c r="H147" s="62">
        <f t="shared" si="349"/>
        <v>-3.8766257227164758E-2</v>
      </c>
      <c r="I147" s="190">
        <f t="shared" si="349"/>
        <v>-3.6431912806278666E-2</v>
      </c>
      <c r="J147" s="190"/>
      <c r="K147" s="63"/>
      <c r="L147" s="2"/>
      <c r="M147" s="45" t="s">
        <v>12</v>
      </c>
      <c r="N147" s="49"/>
      <c r="O147" s="50">
        <f>+O145/N145-1</f>
        <v>-0.20042785466762436</v>
      </c>
      <c r="P147" s="50">
        <f t="shared" ref="P147" si="350">+P145/O145-1</f>
        <v>-4.2655937420109424E-2</v>
      </c>
      <c r="Q147" s="50">
        <f t="shared" ref="Q147" si="351">+Q145/P145-1</f>
        <v>-4.1525349888064111E-2</v>
      </c>
      <c r="R147" s="50">
        <f t="shared" ref="R147" si="352">+R145/Q145-1</f>
        <v>5.5634403133881349E-2</v>
      </c>
      <c r="S147" s="50">
        <f t="shared" ref="S147" si="353">+S145/R145-1</f>
        <v>-8.6325578876678244E-2</v>
      </c>
      <c r="T147" s="62">
        <f t="shared" ref="T147" si="354">+T145/S145-1</f>
        <v>-6.0823935388416461E-2</v>
      </c>
      <c r="U147" s="190">
        <f t="shared" ref="U147" si="355">+U145/T145-1</f>
        <v>-6.3727244934819183E-2</v>
      </c>
      <c r="V147" s="73">
        <f t="shared" ref="V147" si="356">+V145/U145-1</f>
        <v>-1.4706349932587015E-2</v>
      </c>
      <c r="W147" s="73"/>
      <c r="X147" s="52"/>
    </row>
    <row r="148" spans="1:24" ht="15.7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4" ht="15.75" thickBot="1" x14ac:dyDescent="0.3">
      <c r="A149" s="326" t="s">
        <v>241</v>
      </c>
      <c r="B149" s="327"/>
      <c r="C149" s="327"/>
      <c r="D149" s="327"/>
      <c r="E149" s="327"/>
      <c r="F149" s="327"/>
      <c r="G149" s="327"/>
      <c r="H149" s="327"/>
      <c r="I149" s="327"/>
      <c r="J149" s="327"/>
      <c r="K149" s="328"/>
      <c r="L149" s="2"/>
      <c r="M149" s="326" t="s">
        <v>242</v>
      </c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8"/>
    </row>
    <row r="150" spans="1:24" ht="51" x14ac:dyDescent="0.25">
      <c r="A150" s="38"/>
      <c r="B150" s="191">
        <v>2016</v>
      </c>
      <c r="C150" s="39">
        <f>+B150+1</f>
        <v>2017</v>
      </c>
      <c r="D150" s="39">
        <f t="shared" ref="D150:G150" si="357">+C150+1</f>
        <v>2018</v>
      </c>
      <c r="E150" s="39">
        <f t="shared" si="357"/>
        <v>2019</v>
      </c>
      <c r="F150" s="39">
        <f t="shared" si="357"/>
        <v>2020</v>
      </c>
      <c r="G150" s="39">
        <f t="shared" si="357"/>
        <v>2021</v>
      </c>
      <c r="H150" s="39">
        <f>+H132</f>
        <v>2022</v>
      </c>
      <c r="I150" s="192">
        <v>2023</v>
      </c>
      <c r="J150" s="40">
        <v>2024</v>
      </c>
      <c r="K150" s="41" t="s">
        <v>16</v>
      </c>
      <c r="L150" s="2"/>
      <c r="M150" s="65"/>
      <c r="N150" s="64">
        <v>2016</v>
      </c>
      <c r="O150" s="64">
        <f>+N150+1</f>
        <v>2017</v>
      </c>
      <c r="P150" s="64">
        <f t="shared" ref="P150" si="358">+O150+1</f>
        <v>2018</v>
      </c>
      <c r="Q150" s="64">
        <f t="shared" ref="Q150" si="359">+P150+1</f>
        <v>2019</v>
      </c>
      <c r="R150" s="64">
        <f t="shared" ref="R150" si="360">+Q150+1</f>
        <v>2020</v>
      </c>
      <c r="S150" s="64">
        <f t="shared" ref="S150" si="361">+R150+1</f>
        <v>2021</v>
      </c>
      <c r="T150" s="39">
        <v>2022</v>
      </c>
      <c r="U150" s="192">
        <v>2023</v>
      </c>
      <c r="V150" s="40">
        <v>2024</v>
      </c>
      <c r="W150" s="77" t="s">
        <v>16</v>
      </c>
      <c r="X150" s="74" t="s">
        <v>21</v>
      </c>
    </row>
    <row r="151" spans="1:24" x14ac:dyDescent="0.25">
      <c r="A151" s="42" t="s">
        <v>10</v>
      </c>
      <c r="B151" s="213">
        <f>+'[2]CONSUMO DOMESTICO VARIEDAD'!$J124/10000</f>
        <v>68.129000000000005</v>
      </c>
      <c r="C151" s="158">
        <f>+'[2]CONSUMO DOMESTICO VARIEDAD'!$J136/10000</f>
        <v>59.362499999999997</v>
      </c>
      <c r="D151" s="158">
        <f>+'[2]CONSUMO DOMESTICO VARIEDAD'!$J148/10000</f>
        <v>60.1753</v>
      </c>
      <c r="E151" s="158">
        <f>+'[2]CONSUMO DOMESTICO VARIEDAD'!$J160/10000</f>
        <v>60.9681</v>
      </c>
      <c r="F151" s="158">
        <f>+'[2]CONSUMO DOMESTICO VARIEDAD'!$J172/10000</f>
        <v>69.565700000000007</v>
      </c>
      <c r="G151" s="158">
        <f>+'[2]CONSUMO DOMESTICO VARIEDAD'!$J184/10000</f>
        <v>65.207999999999998</v>
      </c>
      <c r="H151" s="158">
        <f>+'[2]CONSUMO DOMESTICO VARIEDAD'!$J196/10000</f>
        <v>57.266399999999997</v>
      </c>
      <c r="I151" s="214">
        <f>+'[2]CONSUMO DOMESTICO VARIEDAD'!$J208/10000</f>
        <v>55.147100000000002</v>
      </c>
      <c r="J151" s="214">
        <f>+'[2]CONSUMO DOMESTICO VARIEDAD'!$J220/10000</f>
        <v>50.134599999999999</v>
      </c>
      <c r="K151" s="7">
        <f>+J151/I151-1</f>
        <v>-9.0893265466361783E-2</v>
      </c>
      <c r="L151" s="2"/>
      <c r="M151" s="42" t="s">
        <v>10</v>
      </c>
      <c r="N151" s="80">
        <f>+'[2]CONSUMO DOMESTICO VARIEDAD'!J576/100</f>
        <v>1107.1305044444432</v>
      </c>
      <c r="O151" s="6">
        <f>+SUM(C151)+SUM(B152:B162)</f>
        <v>932.87149999999997</v>
      </c>
      <c r="P151" s="6">
        <f>+SUM(D151)+SUM(C152:C162)</f>
        <v>893.31579999999997</v>
      </c>
      <c r="Q151" s="6">
        <f>+SUM(E151)+SUM(D152:D162)</f>
        <v>840.39490000000001</v>
      </c>
      <c r="R151" s="6">
        <f t="shared" ref="R151" si="362">+SUM(F151)+SUM(E152:E162)</f>
        <v>893.8569</v>
      </c>
      <c r="S151" s="6">
        <f>+SUM(G151)+SUM(F152:F162)</f>
        <v>938.60810000000004</v>
      </c>
      <c r="T151" s="6">
        <f>+SUM(H151)+SUM(G152:G162)</f>
        <v>830.15379999999993</v>
      </c>
      <c r="U151" s="67">
        <f>+SUM(I151)+SUM(H152:H162)</f>
        <v>825.4905</v>
      </c>
      <c r="V151" s="37">
        <f>+SUM(J151)+SUM(I152:I162)</f>
        <v>770.2476999999999</v>
      </c>
      <c r="W151" s="78">
        <f>+V151/U151-1</f>
        <v>-6.69211820123915E-2</v>
      </c>
      <c r="X151" s="7">
        <f>+POWER(V151/Q151,0.2)-1</f>
        <v>-1.7280892375475476E-2</v>
      </c>
    </row>
    <row r="152" spans="1:24" x14ac:dyDescent="0.25">
      <c r="A152" s="42" t="s">
        <v>11</v>
      </c>
      <c r="B152" s="213">
        <f>+'[2]CONSUMO DOMESTICO VARIEDAD'!$J125/10000</f>
        <v>66.092699999999994</v>
      </c>
      <c r="C152" s="158">
        <f>+'[2]CONSUMO DOMESTICO VARIEDAD'!$J137/10000</f>
        <v>56.695799999999998</v>
      </c>
      <c r="D152" s="158">
        <f>+'[2]CONSUMO DOMESTICO VARIEDAD'!$J149/10000</f>
        <v>56.317</v>
      </c>
      <c r="E152" s="158">
        <f>+'[2]CONSUMO DOMESTICO VARIEDAD'!$J161/10000</f>
        <v>58.876600000000003</v>
      </c>
      <c r="F152" s="158">
        <f>+'[2]CONSUMO DOMESTICO VARIEDAD'!$J173/10000</f>
        <v>63.703800000000001</v>
      </c>
      <c r="G152" s="158">
        <f>+'[2]CONSUMO DOMESTICO VARIEDAD'!$J185/10000</f>
        <v>57.557200000000002</v>
      </c>
      <c r="H152" s="158">
        <f>+'[2]CONSUMO DOMESTICO VARIEDAD'!$J197/10000</f>
        <v>57.142800000000001</v>
      </c>
      <c r="I152" s="214">
        <f>+'[2]CONSUMO DOMESTICO VARIEDAD'!$J209/10000</f>
        <v>49.445500000000003</v>
      </c>
      <c r="J152" s="214">
        <f>+'[2]CONSUMO DOMESTICO VARIEDAD'!$J221/10000</f>
        <v>50.222900000000003</v>
      </c>
      <c r="K152" s="7">
        <f t="shared" ref="K152:K156" si="363">+J152/I152-1</f>
        <v>1.5722360983304817E-2</v>
      </c>
      <c r="L152" s="2"/>
      <c r="M152" s="42" t="s">
        <v>11</v>
      </c>
      <c r="N152" s="80">
        <f>+'[2]CONSUMO DOMESTICO VARIEDAD'!J577/100</f>
        <v>1109.6084466666655</v>
      </c>
      <c r="O152" s="6">
        <f>+SUM(C151:C152)+SUM(B153:B162)</f>
        <v>923.47460000000012</v>
      </c>
      <c r="P152" s="6">
        <f>+SUM(D151:D152)+SUM(C153:C162)</f>
        <v>892.93700000000001</v>
      </c>
      <c r="Q152" s="6">
        <f>+SUM(E151:E152)+SUM(D153:D162)</f>
        <v>842.95449999999994</v>
      </c>
      <c r="R152" s="6">
        <f t="shared" ref="R152" si="364">+SUM(F151:F152)+SUM(E153:E162)</f>
        <v>898.68409999999994</v>
      </c>
      <c r="S152" s="6">
        <f>+SUM(G151:G152)+SUM(F153:F162)</f>
        <v>932.46149999999989</v>
      </c>
      <c r="T152" s="6">
        <f>+SUM(H151:H152)+SUM(G153:G162)</f>
        <v>829.73939999999993</v>
      </c>
      <c r="U152" s="67">
        <f>+SUM(I151:I152)+SUM(H153:H162)</f>
        <v>817.79320000000007</v>
      </c>
      <c r="V152" s="37">
        <f>+SUM(J151:J152)+SUM(I153:I162)</f>
        <v>771.02509999999984</v>
      </c>
      <c r="W152" s="78">
        <f t="shared" ref="W152:W160" si="365">+V152/U152-1</f>
        <v>-5.7188174223019028E-2</v>
      </c>
      <c r="X152" s="7">
        <f t="shared" ref="X152:X160" si="366">+POWER(V152/Q152,0.2)-1</f>
        <v>-1.7680248298332035E-2</v>
      </c>
    </row>
    <row r="153" spans="1:24" x14ac:dyDescent="0.25">
      <c r="A153" s="42" t="s">
        <v>0</v>
      </c>
      <c r="B153" s="213">
        <f>+'[2]CONSUMO DOMESTICO VARIEDAD'!$J126/10000</f>
        <v>75.850499999999997</v>
      </c>
      <c r="C153" s="158">
        <f>+'[2]CONSUMO DOMESTICO VARIEDAD'!$J138/10000</f>
        <v>70.5274</v>
      </c>
      <c r="D153" s="158">
        <f>+'[2]CONSUMO DOMESTICO VARIEDAD'!$J150/10000</f>
        <v>68.701999999999998</v>
      </c>
      <c r="E153" s="158">
        <f>+'[2]CONSUMO DOMESTICO VARIEDAD'!$J162/10000</f>
        <v>67.278499999999994</v>
      </c>
      <c r="F153" s="158">
        <f>+'[2]CONSUMO DOMESTICO VARIEDAD'!$J174/10000</f>
        <v>63.840899999999998</v>
      </c>
      <c r="G153" s="158">
        <f>+'[2]CONSUMO DOMESTICO VARIEDAD'!$J186/10000</f>
        <v>56.535600000000002</v>
      </c>
      <c r="H153" s="158">
        <f>+'[2]CONSUMO DOMESTICO VARIEDAD'!$J198/10000</f>
        <v>71.907300000000006</v>
      </c>
      <c r="I153" s="214">
        <f>+'[2]CONSUMO DOMESTICO VARIEDAD'!$J210/10000</f>
        <v>57.226900000000001</v>
      </c>
      <c r="J153" s="214">
        <f>+'[2]CONSUMO DOMESTICO VARIEDAD'!$J222/10000</f>
        <v>54.490099999999998</v>
      </c>
      <c r="K153" s="7">
        <f t="shared" si="363"/>
        <v>-4.7823663347132284E-2</v>
      </c>
      <c r="L153" s="2"/>
      <c r="M153" s="42" t="s">
        <v>0</v>
      </c>
      <c r="N153" s="80">
        <f>+'[2]CONSUMO DOMESTICO VARIEDAD'!J578/100</f>
        <v>1121.4060644444432</v>
      </c>
      <c r="O153" s="6">
        <f>+SUM(C151:C153)+SUM(B154:B162)</f>
        <v>918.15149999999994</v>
      </c>
      <c r="P153" s="6">
        <f>+SUM(D151:D153)+SUM(C154:C162)</f>
        <v>891.11159999999995</v>
      </c>
      <c r="Q153" s="6">
        <f>+SUM(E151:E153)+SUM(D154:D162)</f>
        <v>841.53099999999995</v>
      </c>
      <c r="R153" s="6">
        <f t="shared" ref="R153" si="367">+SUM(F151:F153)+SUM(E154:E162)</f>
        <v>895.24649999999997</v>
      </c>
      <c r="S153" s="6">
        <f>+SUM(G151:G153)+SUM(F154:F162)</f>
        <v>925.15620000000001</v>
      </c>
      <c r="T153" s="6">
        <f>+SUM(H151:H153)+SUM(G154:G162)</f>
        <v>845.11109999999996</v>
      </c>
      <c r="U153" s="67">
        <f>+SUM(I151:I153)+SUM(H154:H162)</f>
        <v>803.11280000000011</v>
      </c>
      <c r="V153" s="37">
        <f>+SUM(J151:J153)+SUM(I154:I162)</f>
        <v>768.28829999999994</v>
      </c>
      <c r="W153" s="78">
        <f t="shared" si="365"/>
        <v>-4.3361903832189186E-2</v>
      </c>
      <c r="X153" s="7">
        <f t="shared" si="366"/>
        <v>-1.8046731376529013E-2</v>
      </c>
    </row>
    <row r="154" spans="1:24" x14ac:dyDescent="0.25">
      <c r="A154" s="42" t="s">
        <v>1</v>
      </c>
      <c r="B154" s="213">
        <f>+'[2]CONSUMO DOMESTICO VARIEDAD'!$J127/10000</f>
        <v>80.637100000000004</v>
      </c>
      <c r="C154" s="158">
        <f>+'[2]CONSUMO DOMESTICO VARIEDAD'!$J139/10000</f>
        <v>67.297700000000006</v>
      </c>
      <c r="D154" s="158">
        <f>+'[2]CONSUMO DOMESTICO VARIEDAD'!$J151/10000</f>
        <v>65.8476</v>
      </c>
      <c r="E154" s="158">
        <f>+'[2]CONSUMO DOMESTICO VARIEDAD'!$J163/10000</f>
        <v>66.141300000000001</v>
      </c>
      <c r="F154" s="158">
        <f>+'[2]CONSUMO DOMESTICO VARIEDAD'!$J175/10000</f>
        <v>67.858199999999997</v>
      </c>
      <c r="G154" s="158">
        <f>+'[2]CONSUMO DOMESTICO VARIEDAD'!$J187/10000</f>
        <v>63.4193</v>
      </c>
      <c r="H154" s="158">
        <f>+'[2]CONSUMO DOMESTICO VARIEDAD'!$J199/10000</f>
        <v>64.518900000000002</v>
      </c>
      <c r="I154" s="214">
        <f>+'[2]CONSUMO DOMESTICO VARIEDAD'!$J211/10000</f>
        <v>60.7348</v>
      </c>
      <c r="J154" s="214">
        <f>+'[2]CONSUMO DOMESTICO VARIEDAD'!$J223/10000</f>
        <v>54.186199999999999</v>
      </c>
      <c r="K154" s="7">
        <f t="shared" si="363"/>
        <v>-0.10782286267510555</v>
      </c>
      <c r="L154" s="2"/>
      <c r="M154" s="42" t="s">
        <v>1</v>
      </c>
      <c r="N154" s="80">
        <f>+'[2]CONSUMO DOMESTICO VARIEDAD'!J579/100</f>
        <v>1130.6245088888877</v>
      </c>
      <c r="O154" s="6">
        <f>+SUM(C151:C154)+SUM(B155:B162)</f>
        <v>904.81209999999987</v>
      </c>
      <c r="P154" s="6">
        <f>+SUM(D151:D154)+SUM(C155:C162)</f>
        <v>889.66149999999993</v>
      </c>
      <c r="Q154" s="6">
        <f>+SUM(E151:E154)+SUM(D155:D162)</f>
        <v>841.82469999999989</v>
      </c>
      <c r="R154" s="6">
        <f t="shared" ref="R154" si="368">+SUM(F151:F154)+SUM(E155:E162)</f>
        <v>896.96340000000009</v>
      </c>
      <c r="S154" s="6">
        <f>+SUM(G151:G154)+SUM(F155:F162)</f>
        <v>920.71730000000002</v>
      </c>
      <c r="T154" s="6">
        <f>+SUM(H151:H154)+SUM(G155:G162)</f>
        <v>846.21069999999997</v>
      </c>
      <c r="U154" s="67">
        <f>+SUM(I151:I154)+SUM(H155:H162)</f>
        <v>799.32870000000014</v>
      </c>
      <c r="V154" s="37">
        <f>+SUM(J151:J154)+SUM(I155:I162)</f>
        <v>761.73969999999986</v>
      </c>
      <c r="W154" s="78">
        <f t="shared" si="365"/>
        <v>-4.7025710449281055E-2</v>
      </c>
      <c r="X154" s="7">
        <f t="shared" si="366"/>
        <v>-1.9794838053471042E-2</v>
      </c>
    </row>
    <row r="155" spans="1:24" x14ac:dyDescent="0.25">
      <c r="A155" s="42" t="s">
        <v>2</v>
      </c>
      <c r="B155" s="213">
        <f>+'[2]CONSUMO DOMESTICO VARIEDAD'!$J128/10000</f>
        <v>77.721000000000004</v>
      </c>
      <c r="C155" s="158">
        <f>+'[2]CONSUMO DOMESTICO VARIEDAD'!$J140/10000</f>
        <v>82.424899999999994</v>
      </c>
      <c r="D155" s="158">
        <f>+'[2]CONSUMO DOMESTICO VARIEDAD'!$J152/10000</f>
        <v>75.917000000000002</v>
      </c>
      <c r="E155" s="158">
        <f>+'[2]CONSUMO DOMESTICO VARIEDAD'!$J164/10000</f>
        <v>82.659000000000006</v>
      </c>
      <c r="F155" s="158">
        <f>+'[2]CONSUMO DOMESTICO VARIEDAD'!$J176/10000</f>
        <v>80.617400000000004</v>
      </c>
      <c r="G155" s="158">
        <f>+'[2]CONSUMO DOMESTICO VARIEDAD'!$J188/10000</f>
        <v>60.373399999999997</v>
      </c>
      <c r="H155" s="158">
        <f>+'[2]CONSUMO DOMESTICO VARIEDAD'!$J200/10000</f>
        <v>65.383799999999994</v>
      </c>
      <c r="I155" s="214">
        <f>+'[2]CONSUMO DOMESTICO VARIEDAD'!$J212/10000</f>
        <v>62.885399999999997</v>
      </c>
      <c r="J155" s="214">
        <f>+'[2]CONSUMO DOMESTICO VARIEDAD'!$J224/10000</f>
        <v>66.958799999999997</v>
      </c>
      <c r="K155" s="7">
        <f t="shared" si="363"/>
        <v>6.4774971615032984E-2</v>
      </c>
      <c r="L155" s="2"/>
      <c r="M155" s="42" t="s">
        <v>2</v>
      </c>
      <c r="N155" s="80">
        <f>+'[2]CONSUMO DOMESTICO VARIEDAD'!J580/100</f>
        <v>1129.4893388888877</v>
      </c>
      <c r="O155" s="6">
        <f>+SUM(C151:C155)+SUM(B156:B162)</f>
        <v>909.51599999999985</v>
      </c>
      <c r="P155" s="6">
        <f>+SUM(D151:D155)+SUM(C156:C162)</f>
        <v>883.15359999999998</v>
      </c>
      <c r="Q155" s="6">
        <f>+SUM(E151:E155)+SUM(D156:D162)</f>
        <v>848.56669999999997</v>
      </c>
      <c r="R155" s="6">
        <f t="shared" ref="R155" si="369">+SUM(F151:F155)+SUM(E156:E162)</f>
        <v>894.92180000000008</v>
      </c>
      <c r="S155" s="6">
        <f>+SUM(G151:G155)+SUM(F156:F162)</f>
        <v>900.47329999999999</v>
      </c>
      <c r="T155" s="6">
        <f>+SUM(H151:H155)+SUM(G156:G162)</f>
        <v>851.22109999999998</v>
      </c>
      <c r="U155" s="67">
        <f>+SUM(I151:I155)+SUM(H156:H162)</f>
        <v>796.83029999999997</v>
      </c>
      <c r="V155" s="37">
        <f>+SUM(J151:J155)+SUM(I156:I162)</f>
        <v>765.81309999999996</v>
      </c>
      <c r="W155" s="78">
        <f t="shared" si="365"/>
        <v>-3.8925728602438925E-2</v>
      </c>
      <c r="X155" s="7">
        <f t="shared" si="366"/>
        <v>-2.0312963803613138E-2</v>
      </c>
    </row>
    <row r="156" spans="1:24" x14ac:dyDescent="0.25">
      <c r="A156" s="42" t="s">
        <v>3</v>
      </c>
      <c r="B156" s="213">
        <f>+'[2]CONSUMO DOMESTICO VARIEDAD'!$J129/10000</f>
        <v>75.114500000000007</v>
      </c>
      <c r="C156" s="158">
        <f>+'[2]CONSUMO DOMESTICO VARIEDAD'!$J141/10000</f>
        <v>84.910499999999999</v>
      </c>
      <c r="D156" s="158">
        <f>+'[2]CONSUMO DOMESTICO VARIEDAD'!$J153/10000</f>
        <v>77.850099999999998</v>
      </c>
      <c r="E156" s="158">
        <f>+'[2]CONSUMO DOMESTICO VARIEDAD'!$J165/10000</f>
        <v>72.9024</v>
      </c>
      <c r="F156" s="158">
        <f>+'[2]CONSUMO DOMESTICO VARIEDAD'!$J177/10000</f>
        <v>91.588099999999997</v>
      </c>
      <c r="G156" s="158">
        <f>+'[2]CONSUMO DOMESTICO VARIEDAD'!$J189/10000</f>
        <v>81.261200000000002</v>
      </c>
      <c r="H156" s="158">
        <f>+'[2]CONSUMO DOMESTICO VARIEDAD'!$J201/10000</f>
        <v>70.613799999999998</v>
      </c>
      <c r="I156" s="214">
        <f>+'[2]CONSUMO DOMESTICO VARIEDAD'!$J213/10000</f>
        <v>64.070300000000003</v>
      </c>
      <c r="J156" s="214">
        <f>+'[2]CONSUMO DOMESTICO VARIEDAD'!$J225/10000</f>
        <v>58.450600000000001</v>
      </c>
      <c r="K156" s="7">
        <f t="shared" si="363"/>
        <v>-8.7711466935537996E-2</v>
      </c>
      <c r="L156" s="2"/>
      <c r="M156" s="42" t="s">
        <v>3</v>
      </c>
      <c r="N156" s="80">
        <f>+'[2]CONSUMO DOMESTICO VARIEDAD'!J581/100</f>
        <v>1141.1932844444432</v>
      </c>
      <c r="O156" s="6">
        <f>+SUM(C151:C156)+SUM(B157:B162)</f>
        <v>919.3119999999999</v>
      </c>
      <c r="P156" s="6">
        <f>+SUM(D151:D156)+SUM(C157:C162)</f>
        <v>876.09320000000002</v>
      </c>
      <c r="Q156" s="6">
        <f>+SUM(E151:E156)+SUM(D157:D162)</f>
        <v>843.61899999999991</v>
      </c>
      <c r="R156" s="6">
        <f t="shared" ref="R156" si="370">+SUM(F151:F156)+SUM(E157:E162)</f>
        <v>913.60750000000007</v>
      </c>
      <c r="S156" s="6">
        <f>+SUM(G151:G156)+SUM(F157:F162)</f>
        <v>890.14640000000009</v>
      </c>
      <c r="T156" s="6">
        <f>+SUM(H151:H156)+SUM(G157:G162)</f>
        <v>840.57370000000003</v>
      </c>
      <c r="U156" s="67">
        <f>+SUM(I151:I156)+SUM(H157:H162)</f>
        <v>790.28679999999997</v>
      </c>
      <c r="V156" s="37">
        <f>+SUM(J151:J156)+SUM(I157:I162)</f>
        <v>760.1934</v>
      </c>
      <c r="W156" s="78">
        <f t="shared" si="365"/>
        <v>-3.8079087237696485E-2</v>
      </c>
      <c r="X156" s="7">
        <f t="shared" si="366"/>
        <v>-2.0610263610098878E-2</v>
      </c>
    </row>
    <row r="157" spans="1:24" x14ac:dyDescent="0.25">
      <c r="A157" s="42" t="s">
        <v>4</v>
      </c>
      <c r="B157" s="213">
        <f>+'[2]CONSUMO DOMESTICO VARIEDAD'!$J130/10000</f>
        <v>79.930800000000005</v>
      </c>
      <c r="C157" s="158">
        <f>+'[2]CONSUMO DOMESTICO VARIEDAD'!$J142/10000</f>
        <v>81.853399999999993</v>
      </c>
      <c r="D157" s="158">
        <f>+'[2]CONSUMO DOMESTICO VARIEDAD'!$J154/10000</f>
        <v>76.870999999999995</v>
      </c>
      <c r="E157" s="158">
        <f>+'[2]CONSUMO DOMESTICO VARIEDAD'!$J166/10000</f>
        <v>80.507599999999996</v>
      </c>
      <c r="F157" s="158">
        <f>+'[2]CONSUMO DOMESTICO VARIEDAD'!$J178/10000</f>
        <v>98.247399999999999</v>
      </c>
      <c r="G157" s="158">
        <f>+'[2]CONSUMO DOMESTICO VARIEDAD'!$J190/10000</f>
        <v>78.108699999999999</v>
      </c>
      <c r="H157" s="158">
        <f>+'[2]CONSUMO DOMESTICO VARIEDAD'!$J202/10000</f>
        <v>78.780299999999997</v>
      </c>
      <c r="I157" s="214">
        <f>+'[2]CONSUMO DOMESTICO VARIEDAD'!$J214/10000</f>
        <v>70.455500000000001</v>
      </c>
      <c r="J157" s="214">
        <f>+'[2]CONSUMO DOMESTICO VARIEDAD'!$J226/10000</f>
        <v>75.423299999999998</v>
      </c>
      <c r="K157" s="7">
        <f t="shared" ref="K157:K160" si="371">+J157/I157-1</f>
        <v>7.0509754383972778E-2</v>
      </c>
      <c r="L157" s="2"/>
      <c r="M157" s="42" t="s">
        <v>4</v>
      </c>
      <c r="N157" s="80">
        <f>+'[2]CONSUMO DOMESTICO VARIEDAD'!J582/100</f>
        <v>1142.1921888888878</v>
      </c>
      <c r="O157" s="6">
        <f>+SUM(C151:C157)+SUM(B158:B162)</f>
        <v>921.2346</v>
      </c>
      <c r="P157" s="6">
        <f>+SUM(D151:D157)+SUM(C158:C162)</f>
        <v>871.11079999999993</v>
      </c>
      <c r="Q157" s="6">
        <f>+SUM(E151:E157)+SUM(D158:D162)</f>
        <v>847.25559999999996</v>
      </c>
      <c r="R157" s="6">
        <f t="shared" ref="R157" si="372">+SUM(F151:F157)+SUM(E158:E162)</f>
        <v>931.34730000000002</v>
      </c>
      <c r="S157" s="6">
        <f>+SUM(G151:G157)+SUM(F158:F162)</f>
        <v>870.0077</v>
      </c>
      <c r="T157" s="6">
        <f>+SUM(H151:H157)+SUM(G158:G162)</f>
        <v>841.24529999999993</v>
      </c>
      <c r="U157" s="67">
        <f>+SUM(I151:I157)+SUM(H158:H162)</f>
        <v>781.96199999999999</v>
      </c>
      <c r="V157" s="37">
        <f>+SUM(J151:J157)+SUM(I158:I162)</f>
        <v>765.16120000000001</v>
      </c>
      <c r="W157" s="78">
        <f t="shared" si="365"/>
        <v>-2.1485443026643236E-2</v>
      </c>
      <c r="X157" s="7">
        <f t="shared" si="366"/>
        <v>-2.017684521306562E-2</v>
      </c>
    </row>
    <row r="158" spans="1:24" x14ac:dyDescent="0.25">
      <c r="A158" s="42" t="s">
        <v>5</v>
      </c>
      <c r="B158" s="213">
        <f>+'[2]CONSUMO DOMESTICO VARIEDAD'!$J131/10000</f>
        <v>90.293899999999994</v>
      </c>
      <c r="C158" s="158">
        <f>+'[2]CONSUMO DOMESTICO VARIEDAD'!$J143/10000</f>
        <v>83.388800000000003</v>
      </c>
      <c r="D158" s="158">
        <f>+'[2]CONSUMO DOMESTICO VARIEDAD'!$J155/10000</f>
        <v>78.863500000000002</v>
      </c>
      <c r="E158" s="158">
        <f>+'[2]CONSUMO DOMESTICO VARIEDAD'!$J167/10000</f>
        <v>84.476500000000001</v>
      </c>
      <c r="F158" s="158">
        <f>+'[2]CONSUMO DOMESTICO VARIEDAD'!$J179/10000</f>
        <v>85.673500000000004</v>
      </c>
      <c r="G158" s="158">
        <f>+'[2]CONSUMO DOMESTICO VARIEDAD'!$J191/10000</f>
        <v>79.381299999999996</v>
      </c>
      <c r="H158" s="158">
        <f>+'[2]CONSUMO DOMESTICO VARIEDAD'!$J203/10000</f>
        <v>84.156899999999993</v>
      </c>
      <c r="I158" s="214">
        <f>+'[2]CONSUMO DOMESTICO VARIEDAD'!$J215/10000</f>
        <v>77.266599999999997</v>
      </c>
      <c r="J158" s="214">
        <f>+'[2]CONSUMO DOMESTICO VARIEDAD'!$J227/10000</f>
        <v>81.556600000000003</v>
      </c>
      <c r="K158" s="7">
        <f t="shared" si="371"/>
        <v>5.5522049630759129E-2</v>
      </c>
      <c r="L158" s="2"/>
      <c r="M158" s="42" t="s">
        <v>5</v>
      </c>
      <c r="N158" s="80">
        <f>+'[2]CONSUMO DOMESTICO VARIEDAD'!J583/100</f>
        <v>1134.8994488888877</v>
      </c>
      <c r="O158" s="6">
        <f t="shared" ref="O158:T158" si="373">+SUM(C151:C158)+SUM(B159:B162)</f>
        <v>914.32950000000005</v>
      </c>
      <c r="P158" s="6">
        <f t="shared" si="373"/>
        <v>866.58549999999991</v>
      </c>
      <c r="Q158" s="6">
        <f t="shared" si="373"/>
        <v>852.86860000000001</v>
      </c>
      <c r="R158" s="6">
        <f t="shared" si="373"/>
        <v>932.54430000000002</v>
      </c>
      <c r="S158" s="6">
        <f t="shared" si="373"/>
        <v>863.71550000000002</v>
      </c>
      <c r="T158" s="6">
        <f t="shared" si="373"/>
        <v>846.02089999999998</v>
      </c>
      <c r="U158" s="67">
        <f t="shared" ref="U158" si="374">+SUM(I151:I158)+SUM(H159:H162)</f>
        <v>775.07169999999996</v>
      </c>
      <c r="V158" s="37">
        <f t="shared" ref="V158" si="375">+SUM(J151:J158)+SUM(I159:I162)</f>
        <v>769.45119999999997</v>
      </c>
      <c r="W158" s="78">
        <f t="shared" si="365"/>
        <v>-7.2515871757412587E-3</v>
      </c>
      <c r="X158" s="7">
        <f t="shared" si="366"/>
        <v>-2.0375154695948083E-2</v>
      </c>
    </row>
    <row r="159" spans="1:24" x14ac:dyDescent="0.25">
      <c r="A159" s="42" t="s">
        <v>6</v>
      </c>
      <c r="B159" s="213">
        <f>+'[2]CONSUMO DOMESTICO VARIEDAD'!$J132/10000</f>
        <v>90.968999999999994</v>
      </c>
      <c r="C159" s="158">
        <f>+'[2]CONSUMO DOMESTICO VARIEDAD'!$J144/10000</f>
        <v>84.113399999999999</v>
      </c>
      <c r="D159" s="158">
        <f>+'[2]CONSUMO DOMESTICO VARIEDAD'!$J156/10000</f>
        <v>72.561199999999999</v>
      </c>
      <c r="E159" s="158">
        <f>+'[2]CONSUMO DOMESTICO VARIEDAD'!$J168/10000</f>
        <v>79.028000000000006</v>
      </c>
      <c r="F159" s="158">
        <f>+'[2]CONSUMO DOMESTICO VARIEDAD'!$J180/10000</f>
        <v>87.038899999999998</v>
      </c>
      <c r="G159" s="158">
        <f>+'[2]CONSUMO DOMESTICO VARIEDAD'!$J192/10000</f>
        <v>73.431700000000006</v>
      </c>
      <c r="H159" s="158">
        <f>+'[2]CONSUMO DOMESTICO VARIEDAD'!$J204/10000</f>
        <v>77.686000000000007</v>
      </c>
      <c r="I159" s="214">
        <f>+'[2]CONSUMO DOMESTICO VARIEDAD'!$J216/10000</f>
        <v>71.268900000000002</v>
      </c>
      <c r="J159" s="214">
        <f>+'[2]CONSUMO DOMESTICO VARIEDAD'!$J228/10000</f>
        <v>70.718000000000004</v>
      </c>
      <c r="K159" s="7">
        <f t="shared" si="371"/>
        <v>-7.7298793723489245E-3</v>
      </c>
      <c r="L159" s="2"/>
      <c r="M159" s="42" t="s">
        <v>6</v>
      </c>
      <c r="N159" s="80">
        <f>+'[2]CONSUMO DOMESTICO VARIEDAD'!J584/100</f>
        <v>1133.7345366666655</v>
      </c>
      <c r="O159" s="6">
        <f t="shared" ref="O159:T159" si="376">+SUM(C151:C159)+SUM(B160:B162)</f>
        <v>907.47389999999996</v>
      </c>
      <c r="P159" s="6">
        <f t="shared" si="376"/>
        <v>855.03329999999994</v>
      </c>
      <c r="Q159" s="6">
        <f t="shared" si="376"/>
        <v>859.33539999999994</v>
      </c>
      <c r="R159" s="6">
        <f t="shared" si="376"/>
        <v>940.55520000000001</v>
      </c>
      <c r="S159" s="6">
        <f t="shared" si="376"/>
        <v>850.10829999999999</v>
      </c>
      <c r="T159" s="6">
        <f t="shared" si="376"/>
        <v>850.27520000000004</v>
      </c>
      <c r="U159" s="67">
        <f t="shared" ref="U159" si="377">+SUM(I151:I159)+SUM(H160:H162)</f>
        <v>768.65459999999996</v>
      </c>
      <c r="V159" s="37">
        <f t="shared" ref="V159" si="378">+SUM(J151:J159)+SUM(I160:I162)</f>
        <v>768.90030000000002</v>
      </c>
      <c r="W159" s="78">
        <f t="shared" si="365"/>
        <v>3.1964942381157435E-4</v>
      </c>
      <c r="X159" s="7">
        <f t="shared" si="366"/>
        <v>-2.1994120803943473E-2</v>
      </c>
    </row>
    <row r="160" spans="1:24" x14ac:dyDescent="0.25">
      <c r="A160" s="42" t="s">
        <v>7</v>
      </c>
      <c r="B160" s="213">
        <f>+'[2]CONSUMO DOMESTICO VARIEDAD'!$J133/10000</f>
        <v>83.134399999999999</v>
      </c>
      <c r="C160" s="158">
        <f>+'[2]CONSUMO DOMESTICO VARIEDAD'!$J145/10000</f>
        <v>78.059299999999993</v>
      </c>
      <c r="D160" s="158">
        <f>+'[2]CONSUMO DOMESTICO VARIEDAD'!$J157/10000</f>
        <v>70.200900000000004</v>
      </c>
      <c r="E160" s="158">
        <f>+'[2]CONSUMO DOMESTICO VARIEDAD'!$J169/10000</f>
        <v>82.063500000000005</v>
      </c>
      <c r="F160" s="158">
        <f>+'[2]CONSUMO DOMESTICO VARIEDAD'!$J181/10000</f>
        <v>83.676599999999993</v>
      </c>
      <c r="G160" s="158">
        <f>+'[2]CONSUMO DOMESTICO VARIEDAD'!$J193/10000</f>
        <v>68.788700000000006</v>
      </c>
      <c r="H160" s="158">
        <f>+'[2]CONSUMO DOMESTICO VARIEDAD'!$J205/10000</f>
        <v>75.834000000000003</v>
      </c>
      <c r="I160" s="214">
        <f>+'[2]CONSUMO DOMESTICO VARIEDAD'!$J217/10000</f>
        <v>76.784599999999998</v>
      </c>
      <c r="J160" s="214">
        <f>+'[2]CONSUMO DOMESTICO VARIEDAD'!$J229/10000</f>
        <v>69.681689000000006</v>
      </c>
      <c r="K160" s="7">
        <f t="shared" si="371"/>
        <v>-9.2504369365732142E-2</v>
      </c>
      <c r="L160" s="2"/>
      <c r="M160" s="42" t="s">
        <v>7</v>
      </c>
      <c r="N160" s="80">
        <f>+'[2]CONSUMO DOMESTICO VARIEDAD'!J585/100</f>
        <v>1136.4032255555544</v>
      </c>
      <c r="O160" s="6">
        <f t="shared" ref="O160:T160" si="379">+SUM(C151:C160)+SUM(B161:B162)</f>
        <v>902.39879999999994</v>
      </c>
      <c r="P160" s="6">
        <f t="shared" si="379"/>
        <v>847.17489999999998</v>
      </c>
      <c r="Q160" s="6">
        <f t="shared" si="379"/>
        <v>871.19799999999987</v>
      </c>
      <c r="R160" s="6">
        <f t="shared" si="379"/>
        <v>942.16830000000004</v>
      </c>
      <c r="S160" s="6">
        <f t="shared" si="379"/>
        <v>835.22040000000004</v>
      </c>
      <c r="T160" s="6">
        <f t="shared" si="379"/>
        <v>857.32049999999992</v>
      </c>
      <c r="U160" s="67">
        <f t="shared" ref="U160" si="380">+SUM(I151:I160)+SUM(H161:H162)</f>
        <v>769.60519999999997</v>
      </c>
      <c r="V160" s="37">
        <f t="shared" ref="V160" si="381">+SUM(J151:J160)+SUM(I161:I162)</f>
        <v>761.79738899999995</v>
      </c>
      <c r="W160" s="78">
        <f t="shared" si="365"/>
        <v>-1.014521601465268E-2</v>
      </c>
      <c r="X160" s="7">
        <f t="shared" si="366"/>
        <v>-2.648079819537541E-2</v>
      </c>
    </row>
    <row r="161" spans="1:24" x14ac:dyDescent="0.25">
      <c r="A161" s="42" t="s">
        <v>8</v>
      </c>
      <c r="B161" s="213">
        <f>+'[2]CONSUMO DOMESTICO VARIEDAD'!$J134/10000</f>
        <v>79.772199999999998</v>
      </c>
      <c r="C161" s="158">
        <f>+'[2]CONSUMO DOMESTICO VARIEDAD'!$J146/10000</f>
        <v>77.701700000000002</v>
      </c>
      <c r="D161" s="158">
        <f>+'[2]CONSUMO DOMESTICO VARIEDAD'!$J158/10000</f>
        <v>68.101699999999994</v>
      </c>
      <c r="E161" s="158">
        <f>+'[2]CONSUMO DOMESTICO VARIEDAD'!$J170/10000</f>
        <v>77.373199999999997</v>
      </c>
      <c r="F161" s="158">
        <f>+'[2]CONSUMO DOMESTICO VARIEDAD'!$J182/10000</f>
        <v>75.960400000000007</v>
      </c>
      <c r="G161" s="158">
        <f>+'[2]CONSUMO DOMESTICO VARIEDAD'!$J194/10000</f>
        <v>79.366299999999995</v>
      </c>
      <c r="H161" s="158">
        <f>+'[2]CONSUMO DOMESTICO VARIEDAD'!$J206/10000</f>
        <v>66.984200000000001</v>
      </c>
      <c r="I161" s="214">
        <f>+'[2]CONSUMO DOMESTICO VARIEDAD'!$J218/10000</f>
        <v>69.760199999999998</v>
      </c>
      <c r="J161" s="214"/>
      <c r="K161" s="7"/>
      <c r="L161" s="2"/>
      <c r="M161" s="42" t="s">
        <v>8</v>
      </c>
      <c r="N161" s="80">
        <f>+'[2]CONSUMO DOMESTICO VARIEDAD'!J586/100</f>
        <v>1138.543742222221</v>
      </c>
      <c r="O161" s="6">
        <f t="shared" ref="O161:U161" si="382">+SUM(C151:C161)+SUM(B162)</f>
        <v>900.3282999999999</v>
      </c>
      <c r="P161" s="6">
        <f t="shared" si="382"/>
        <v>837.57490000000007</v>
      </c>
      <c r="Q161" s="6">
        <f t="shared" si="382"/>
        <v>880.46949999999993</v>
      </c>
      <c r="R161" s="6">
        <f t="shared" si="382"/>
        <v>940.7555000000001</v>
      </c>
      <c r="S161" s="6">
        <f t="shared" si="382"/>
        <v>838.62630000000001</v>
      </c>
      <c r="T161" s="6">
        <f t="shared" si="382"/>
        <v>844.93839999999989</v>
      </c>
      <c r="U161" s="67">
        <f t="shared" si="382"/>
        <v>772.38119999999992</v>
      </c>
      <c r="V161" s="37"/>
      <c r="W161" s="78"/>
      <c r="X161" s="7"/>
    </row>
    <row r="162" spans="1:24" x14ac:dyDescent="0.25">
      <c r="A162" s="42" t="s">
        <v>9</v>
      </c>
      <c r="B162" s="213">
        <f>+'[2]CONSUMO DOMESTICO VARIEDAD'!$J135/10000</f>
        <v>73.992900000000006</v>
      </c>
      <c r="C162" s="158">
        <f>+'[2]CONSUMO DOMESTICO VARIEDAD'!$J147/10000</f>
        <v>66.167599999999993</v>
      </c>
      <c r="D162" s="158">
        <f>+'[2]CONSUMO DOMESTICO VARIEDAD'!$J159/10000</f>
        <v>68.194800000000001</v>
      </c>
      <c r="E162" s="158">
        <f>+'[2]CONSUMO DOMESTICO VARIEDAD'!$J171/10000</f>
        <v>72.9846</v>
      </c>
      <c r="F162" s="158">
        <f>+'[2]CONSUMO DOMESTICO VARIEDAD'!$J183/10000</f>
        <v>75.194900000000004</v>
      </c>
      <c r="G162" s="158">
        <f>+'[2]CONSUMO DOMESTICO VARIEDAD'!$J195/10000</f>
        <v>74.664000000000001</v>
      </c>
      <c r="H162" s="158">
        <f>+'[2]CONSUMO DOMESTICO VARIEDAD'!$J207/10000</f>
        <v>57.3354</v>
      </c>
      <c r="I162" s="214">
        <f>+'[2]CONSUMO DOMESTICO VARIEDAD'!$J219/10000</f>
        <v>60.214399999999998</v>
      </c>
      <c r="J162" s="214"/>
      <c r="K162" s="7"/>
      <c r="L162" s="2"/>
      <c r="M162" s="42" t="s">
        <v>9</v>
      </c>
      <c r="N162" s="80">
        <f>+'[2]CONSUMO DOMESTICO VARIEDAD'!J587/100</f>
        <v>1141.0058222222212</v>
      </c>
      <c r="O162" s="6">
        <f t="shared" ref="O162:U162" si="383">+SUM(C151:C162)</f>
        <v>892.50299999999993</v>
      </c>
      <c r="P162" s="6">
        <f t="shared" si="383"/>
        <v>839.60210000000006</v>
      </c>
      <c r="Q162" s="6">
        <f t="shared" si="383"/>
        <v>885.25929999999994</v>
      </c>
      <c r="R162" s="6">
        <f t="shared" si="383"/>
        <v>942.96580000000006</v>
      </c>
      <c r="S162" s="6">
        <f t="shared" si="383"/>
        <v>838.09540000000004</v>
      </c>
      <c r="T162" s="6">
        <f t="shared" si="383"/>
        <v>827.60979999999995</v>
      </c>
      <c r="U162" s="67">
        <f t="shared" si="383"/>
        <v>775.26019999999983</v>
      </c>
      <c r="V162" s="37"/>
      <c r="W162" s="78"/>
      <c r="X162" s="7"/>
    </row>
    <row r="163" spans="1:24" ht="25.5" x14ac:dyDescent="0.25">
      <c r="A163" s="53" t="s">
        <v>13</v>
      </c>
      <c r="B163" s="215">
        <f>SUM(B151:B162)</f>
        <v>941.63799999999992</v>
      </c>
      <c r="C163" s="159">
        <f t="shared" ref="C163:H163" si="384">SUM(C151:C162)</f>
        <v>892.50299999999993</v>
      </c>
      <c r="D163" s="159">
        <f t="shared" si="384"/>
        <v>839.60210000000006</v>
      </c>
      <c r="E163" s="159">
        <f t="shared" si="384"/>
        <v>885.25929999999994</v>
      </c>
      <c r="F163" s="159">
        <f t="shared" si="384"/>
        <v>942.96580000000006</v>
      </c>
      <c r="G163" s="159">
        <f t="shared" si="384"/>
        <v>838.09540000000004</v>
      </c>
      <c r="H163" s="159">
        <f t="shared" si="384"/>
        <v>827.60979999999995</v>
      </c>
      <c r="I163" s="216">
        <f t="shared" ref="I163" si="385">SUM(I151:I162)</f>
        <v>775.26019999999983</v>
      </c>
      <c r="J163" s="216"/>
      <c r="K163" s="56"/>
      <c r="L163" s="3"/>
      <c r="M163" s="43" t="s">
        <v>14</v>
      </c>
      <c r="N163" s="157">
        <f>+AVERAGE(N151:N162)</f>
        <v>1130.5192593518507</v>
      </c>
      <c r="O163" s="46">
        <f>+AVERAGE(O151:O162)</f>
        <v>912.20048333333318</v>
      </c>
      <c r="P163" s="46">
        <f t="shared" ref="P163:V163" si="386">+AVERAGE(P151:P162)</f>
        <v>870.27951666666661</v>
      </c>
      <c r="Q163" s="46">
        <f t="shared" si="386"/>
        <v>854.60643333333326</v>
      </c>
      <c r="R163" s="46">
        <f t="shared" si="386"/>
        <v>918.63471666666658</v>
      </c>
      <c r="S163" s="46">
        <f t="shared" si="386"/>
        <v>883.61136666666664</v>
      </c>
      <c r="T163" s="226">
        <f t="shared" si="386"/>
        <v>842.53499166666654</v>
      </c>
      <c r="U163" s="220">
        <f t="shared" si="386"/>
        <v>789.6481</v>
      </c>
      <c r="V163" s="197">
        <f t="shared" si="386"/>
        <v>766.26173889999995</v>
      </c>
      <c r="W163" s="79">
        <f t="shared" ref="W163" si="387">+U163/T163-1</f>
        <v>-6.2771151572052819E-2</v>
      </c>
      <c r="X163" s="75">
        <f t="shared" ref="X163" si="388">+POWER(U163/P163,0.2)-1</f>
        <v>-1.9257565658107878E-2</v>
      </c>
    </row>
    <row r="164" spans="1:24" ht="26.25" thickBot="1" x14ac:dyDescent="0.3">
      <c r="A164" s="60" t="s">
        <v>12</v>
      </c>
      <c r="B164" s="196"/>
      <c r="C164" s="62">
        <f>+C163/B163-1</f>
        <v>-5.2180349561083972E-2</v>
      </c>
      <c r="D164" s="62">
        <f t="shared" ref="D164:F164" si="389">+D163/C163-1</f>
        <v>-5.9272517851480466E-2</v>
      </c>
      <c r="E164" s="62">
        <f t="shared" si="389"/>
        <v>5.4379568607558104E-2</v>
      </c>
      <c r="F164" s="62">
        <f t="shared" si="389"/>
        <v>6.5185985620258569E-2</v>
      </c>
      <c r="G164" s="62">
        <f t="shared" ref="G164:I164" si="390">+G162/F162-1</f>
        <v>-7.060319250374758E-3</v>
      </c>
      <c r="H164" s="62">
        <f t="shared" si="390"/>
        <v>-0.23208775313404051</v>
      </c>
      <c r="I164" s="190">
        <f t="shared" si="390"/>
        <v>5.0213306264541568E-2</v>
      </c>
      <c r="J164" s="190"/>
      <c r="K164" s="63"/>
      <c r="L164" s="3"/>
      <c r="M164" s="45" t="s">
        <v>12</v>
      </c>
      <c r="N164" s="49"/>
      <c r="O164" s="50">
        <f>+O163/N163-1</f>
        <v>-0.1931137167390532</v>
      </c>
      <c r="P164" s="50">
        <f t="shared" ref="P164:U164" si="391">+P163/O163-1</f>
        <v>-4.5955869825326512E-2</v>
      </c>
      <c r="Q164" s="50">
        <f t="shared" si="391"/>
        <v>-1.800925223813632E-2</v>
      </c>
      <c r="R164" s="50">
        <f t="shared" si="391"/>
        <v>7.4921368288318968E-2</v>
      </c>
      <c r="S164" s="50">
        <f t="shared" si="391"/>
        <v>-3.8125436982269445E-2</v>
      </c>
      <c r="T164" s="62">
        <f t="shared" si="391"/>
        <v>-4.6486924624970061E-2</v>
      </c>
      <c r="U164" s="190">
        <f t="shared" si="391"/>
        <v>-6.2771151572052819E-2</v>
      </c>
      <c r="V164" s="73">
        <f>+V163/U163-1</f>
        <v>-2.9616181055839963E-2</v>
      </c>
      <c r="W164" s="73"/>
      <c r="X164" s="52"/>
    </row>
  </sheetData>
  <mergeCells count="21">
    <mergeCell ref="A131:K131"/>
    <mergeCell ref="M131:X131"/>
    <mergeCell ref="A149:K149"/>
    <mergeCell ref="M149:X149"/>
    <mergeCell ref="A77:K77"/>
    <mergeCell ref="M77:X77"/>
    <mergeCell ref="A95:K95"/>
    <mergeCell ref="M95:X95"/>
    <mergeCell ref="A113:K113"/>
    <mergeCell ref="M113:X113"/>
    <mergeCell ref="A23:K23"/>
    <mergeCell ref="M23:X23"/>
    <mergeCell ref="A41:K41"/>
    <mergeCell ref="M41:X41"/>
    <mergeCell ref="A59:K59"/>
    <mergeCell ref="M59:X59"/>
    <mergeCell ref="A1:X1"/>
    <mergeCell ref="A2:X2"/>
    <mergeCell ref="A3:X3"/>
    <mergeCell ref="A5:K5"/>
    <mergeCell ref="M5:X5"/>
  </mergeCells>
  <hyperlinks>
    <hyperlink ref="Z1" location="INDICE!A1" display="VOLVER INDICE" xr:uid="{00000000-0004-0000-0800-000000000000}"/>
  </hyperlink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INDICE</vt:lpstr>
      <vt:lpstr>Resumen DOMESTICO</vt:lpstr>
      <vt:lpstr>Resumen EXPORTACION</vt:lpstr>
      <vt:lpstr>Resumen TOTAL</vt:lpstr>
      <vt:lpstr>Resumen PRECIO TRASLADO</vt:lpstr>
      <vt:lpstr>Despacho por tipo</vt:lpstr>
      <vt:lpstr>Despacho por envase</vt:lpstr>
      <vt:lpstr>Despacho por color</vt:lpstr>
      <vt:lpstr>Despacho por variedad</vt:lpstr>
      <vt:lpstr>Exportación por tipo</vt:lpstr>
      <vt:lpstr>Exportación por envase</vt:lpstr>
      <vt:lpstr>Exportación por varietal</vt:lpstr>
      <vt:lpstr>Exportación por país</vt:lpstr>
      <vt:lpstr>Venta total por tipo</vt:lpstr>
      <vt:lpstr>Precio Vino de Traslado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dcterms:created xsi:type="dcterms:W3CDTF">2021-08-03T20:05:57Z</dcterms:created>
  <dcterms:modified xsi:type="dcterms:W3CDTF">2025-07-01T20:33:03Z</dcterms:modified>
</cp:coreProperties>
</file>